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74F4A3E-76B8-41D6-8984-FD40F4917E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P523" i="1"/>
  <c r="BO522" i="1"/>
  <c r="BM522" i="1"/>
  <c r="Y522" i="1"/>
  <c r="Y525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N332" i="1"/>
  <c r="BM332" i="1"/>
  <c r="Z332" i="1"/>
  <c r="Y332" i="1"/>
  <c r="BP332" i="1" s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O316" i="1"/>
  <c r="BM316" i="1"/>
  <c r="Y316" i="1"/>
  <c r="BO315" i="1"/>
  <c r="BM315" i="1"/>
  <c r="Y315" i="1"/>
  <c r="P315" i="1"/>
  <c r="BO314" i="1"/>
  <c r="BM314" i="1"/>
  <c r="Y314" i="1"/>
  <c r="P314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BO268" i="1"/>
  <c r="BM268" i="1"/>
  <c r="Y268" i="1"/>
  <c r="P268" i="1"/>
  <c r="X265" i="1"/>
  <c r="X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Y241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P200" i="1"/>
  <c r="X197" i="1"/>
  <c r="X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Y132" i="1" s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594" i="1" s="1"/>
  <c r="BM22" i="1"/>
  <c r="Y22" i="1"/>
  <c r="B602" i="1" s="1"/>
  <c r="P22" i="1"/>
  <c r="H10" i="1"/>
  <c r="A9" i="1"/>
  <c r="F10" i="1" s="1"/>
  <c r="D7" i="1"/>
  <c r="Q6" i="1"/>
  <c r="P2" i="1"/>
  <c r="BP270" i="1" l="1"/>
  <c r="BN270" i="1"/>
  <c r="Z270" i="1"/>
  <c r="BP326" i="1"/>
  <c r="BN326" i="1"/>
  <c r="Z326" i="1"/>
  <c r="BP347" i="1"/>
  <c r="BN347" i="1"/>
  <c r="Z347" i="1"/>
  <c r="BP367" i="1"/>
  <c r="BN367" i="1"/>
  <c r="Z367" i="1"/>
  <c r="BP391" i="1"/>
  <c r="BN391" i="1"/>
  <c r="Z391" i="1"/>
  <c r="BP417" i="1"/>
  <c r="BN417" i="1"/>
  <c r="Z417" i="1"/>
  <c r="BP448" i="1"/>
  <c r="BN448" i="1"/>
  <c r="Z448" i="1"/>
  <c r="BP500" i="1"/>
  <c r="BN500" i="1"/>
  <c r="Z500" i="1"/>
  <c r="BP524" i="1"/>
  <c r="BN524" i="1"/>
  <c r="Z524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Z30" i="1"/>
  <c r="BN30" i="1"/>
  <c r="Z58" i="1"/>
  <c r="BN58" i="1"/>
  <c r="Z84" i="1"/>
  <c r="BN84" i="1"/>
  <c r="Z98" i="1"/>
  <c r="BN98" i="1"/>
  <c r="E602" i="1"/>
  <c r="Z120" i="1"/>
  <c r="BN120" i="1"/>
  <c r="Z140" i="1"/>
  <c r="BN140" i="1"/>
  <c r="Z161" i="1"/>
  <c r="BN161" i="1"/>
  <c r="Z181" i="1"/>
  <c r="BN181" i="1"/>
  <c r="Z195" i="1"/>
  <c r="BN195" i="1"/>
  <c r="Z214" i="1"/>
  <c r="BN214" i="1"/>
  <c r="Z226" i="1"/>
  <c r="BN226" i="1"/>
  <c r="Z238" i="1"/>
  <c r="BN238" i="1"/>
  <c r="Z251" i="1"/>
  <c r="BN251" i="1"/>
  <c r="Z262" i="1"/>
  <c r="BN262" i="1"/>
  <c r="BP292" i="1"/>
  <c r="BN292" i="1"/>
  <c r="Z292" i="1"/>
  <c r="BP342" i="1"/>
  <c r="BN342" i="1"/>
  <c r="Z342" i="1"/>
  <c r="BP348" i="1"/>
  <c r="BN348" i="1"/>
  <c r="Z348" i="1"/>
  <c r="BP377" i="1"/>
  <c r="BN377" i="1"/>
  <c r="Z377" i="1"/>
  <c r="BP403" i="1"/>
  <c r="BN403" i="1"/>
  <c r="Z403" i="1"/>
  <c r="BP439" i="1"/>
  <c r="BN439" i="1"/>
  <c r="Z439" i="1"/>
  <c r="BP471" i="1"/>
  <c r="BN471" i="1"/>
  <c r="Z471" i="1"/>
  <c r="BP472" i="1"/>
  <c r="BN472" i="1"/>
  <c r="Z472" i="1"/>
  <c r="BP514" i="1"/>
  <c r="BN514" i="1"/>
  <c r="Z514" i="1"/>
  <c r="BP545" i="1"/>
  <c r="BN545" i="1"/>
  <c r="Z545" i="1"/>
  <c r="BP547" i="1"/>
  <c r="BN547" i="1"/>
  <c r="Z547" i="1"/>
  <c r="Y566" i="1"/>
  <c r="Y565" i="1"/>
  <c r="BP561" i="1"/>
  <c r="BN561" i="1"/>
  <c r="Z561" i="1"/>
  <c r="BP563" i="1"/>
  <c r="BN563" i="1"/>
  <c r="Z563" i="1"/>
  <c r="O602" i="1"/>
  <c r="BP138" i="1"/>
  <c r="BN138" i="1"/>
  <c r="Z138" i="1"/>
  <c r="Y157" i="1"/>
  <c r="BP155" i="1"/>
  <c r="BN155" i="1"/>
  <c r="Z155" i="1"/>
  <c r="BP175" i="1"/>
  <c r="BN175" i="1"/>
  <c r="Z175" i="1"/>
  <c r="BP193" i="1"/>
  <c r="BN193" i="1"/>
  <c r="Z193" i="1"/>
  <c r="BP212" i="1"/>
  <c r="BN212" i="1"/>
  <c r="Z212" i="1"/>
  <c r="BP224" i="1"/>
  <c r="BN224" i="1"/>
  <c r="Z224" i="1"/>
  <c r="BP236" i="1"/>
  <c r="BN236" i="1"/>
  <c r="Z236" i="1"/>
  <c r="BP249" i="1"/>
  <c r="BN249" i="1"/>
  <c r="Z249" i="1"/>
  <c r="BP260" i="1"/>
  <c r="BN260" i="1"/>
  <c r="Z260" i="1"/>
  <c r="Y295" i="1"/>
  <c r="BP290" i="1"/>
  <c r="BN290" i="1"/>
  <c r="Z290" i="1"/>
  <c r="BP315" i="1"/>
  <c r="BN315" i="1"/>
  <c r="Z315" i="1"/>
  <c r="BP320" i="1"/>
  <c r="BN320" i="1"/>
  <c r="Z320" i="1"/>
  <c r="BP336" i="1"/>
  <c r="BN336" i="1"/>
  <c r="Z336" i="1"/>
  <c r="V602" i="1"/>
  <c r="Y362" i="1"/>
  <c r="BP361" i="1"/>
  <c r="BN361" i="1"/>
  <c r="Z361" i="1"/>
  <c r="Z362" i="1" s="1"/>
  <c r="Y369" i="1"/>
  <c r="BP365" i="1"/>
  <c r="BN365" i="1"/>
  <c r="Z365" i="1"/>
  <c r="Y368" i="1"/>
  <c r="X593" i="1"/>
  <c r="X595" i="1" s="1"/>
  <c r="X596" i="1"/>
  <c r="Y36" i="1"/>
  <c r="Z28" i="1"/>
  <c r="BN28" i="1"/>
  <c r="Z34" i="1"/>
  <c r="BN34" i="1"/>
  <c r="C602" i="1"/>
  <c r="Z56" i="1"/>
  <c r="BN56" i="1"/>
  <c r="Z62" i="1"/>
  <c r="BN62" i="1"/>
  <c r="BP62" i="1"/>
  <c r="D602" i="1"/>
  <c r="Z71" i="1"/>
  <c r="BN71" i="1"/>
  <c r="Z72" i="1"/>
  <c r="BN72" i="1"/>
  <c r="Z78" i="1"/>
  <c r="BN78" i="1"/>
  <c r="BP78" i="1"/>
  <c r="Y90" i="1"/>
  <c r="Z86" i="1"/>
  <c r="BN86" i="1"/>
  <c r="Z92" i="1"/>
  <c r="BN92" i="1"/>
  <c r="BP92" i="1"/>
  <c r="Y100" i="1"/>
  <c r="Z105" i="1"/>
  <c r="BN105" i="1"/>
  <c r="Y115" i="1"/>
  <c r="Z113" i="1"/>
  <c r="BN113" i="1"/>
  <c r="F602" i="1"/>
  <c r="Z122" i="1"/>
  <c r="BN122" i="1"/>
  <c r="Z127" i="1"/>
  <c r="BN127" i="1"/>
  <c r="BP127" i="1"/>
  <c r="Z130" i="1"/>
  <c r="BN130" i="1"/>
  <c r="Y142" i="1"/>
  <c r="Y146" i="1"/>
  <c r="BP144" i="1"/>
  <c r="BN144" i="1"/>
  <c r="Z144" i="1"/>
  <c r="Y169" i="1"/>
  <c r="BP166" i="1"/>
  <c r="BN166" i="1"/>
  <c r="Z166" i="1"/>
  <c r="BP189" i="1"/>
  <c r="BN189" i="1"/>
  <c r="Z189" i="1"/>
  <c r="BP200" i="1"/>
  <c r="BN200" i="1"/>
  <c r="Z200" i="1"/>
  <c r="BP216" i="1"/>
  <c r="BN216" i="1"/>
  <c r="Z216" i="1"/>
  <c r="BP228" i="1"/>
  <c r="BN228" i="1"/>
  <c r="Z228" i="1"/>
  <c r="K602" i="1"/>
  <c r="BP245" i="1"/>
  <c r="BN245" i="1"/>
  <c r="Z245" i="1"/>
  <c r="BP256" i="1"/>
  <c r="BN256" i="1"/>
  <c r="Z256" i="1"/>
  <c r="P602" i="1"/>
  <c r="Y279" i="1"/>
  <c r="BP278" i="1"/>
  <c r="BN278" i="1"/>
  <c r="Z278" i="1"/>
  <c r="Z279" i="1" s="1"/>
  <c r="Y286" i="1"/>
  <c r="BP283" i="1"/>
  <c r="BN283" i="1"/>
  <c r="Z283" i="1"/>
  <c r="BP294" i="1"/>
  <c r="BN294" i="1"/>
  <c r="Z294" i="1"/>
  <c r="BP316" i="1"/>
  <c r="BN316" i="1"/>
  <c r="Z316" i="1"/>
  <c r="BP328" i="1"/>
  <c r="BN328" i="1"/>
  <c r="Z328" i="1"/>
  <c r="BP379" i="1"/>
  <c r="BN379" i="1"/>
  <c r="Z379" i="1"/>
  <c r="BP397" i="1"/>
  <c r="BN397" i="1"/>
  <c r="Z397" i="1"/>
  <c r="BP405" i="1"/>
  <c r="BN405" i="1"/>
  <c r="Z405" i="1"/>
  <c r="BP433" i="1"/>
  <c r="BN433" i="1"/>
  <c r="Z433" i="1"/>
  <c r="BP441" i="1"/>
  <c r="BN441" i="1"/>
  <c r="Z441" i="1"/>
  <c r="BP450" i="1"/>
  <c r="BN450" i="1"/>
  <c r="Z450" i="1"/>
  <c r="BP474" i="1"/>
  <c r="BN474" i="1"/>
  <c r="Z474" i="1"/>
  <c r="BP502" i="1"/>
  <c r="BN502" i="1"/>
  <c r="Z502" i="1"/>
  <c r="BP516" i="1"/>
  <c r="BN516" i="1"/>
  <c r="Z516" i="1"/>
  <c r="AE602" i="1"/>
  <c r="Y578" i="1"/>
  <c r="BP576" i="1"/>
  <c r="BN576" i="1"/>
  <c r="Z576" i="1"/>
  <c r="G602" i="1"/>
  <c r="Y184" i="1"/>
  <c r="Y233" i="1"/>
  <c r="Y310" i="1"/>
  <c r="BP350" i="1"/>
  <c r="BN350" i="1"/>
  <c r="Z350" i="1"/>
  <c r="BP354" i="1"/>
  <c r="BN354" i="1"/>
  <c r="Z354" i="1"/>
  <c r="BP375" i="1"/>
  <c r="BN375" i="1"/>
  <c r="Z375" i="1"/>
  <c r="BP385" i="1"/>
  <c r="BN385" i="1"/>
  <c r="Z385" i="1"/>
  <c r="BP415" i="1"/>
  <c r="BN415" i="1"/>
  <c r="Z415" i="1"/>
  <c r="BP437" i="1"/>
  <c r="BN437" i="1"/>
  <c r="Z437" i="1"/>
  <c r="BP446" i="1"/>
  <c r="BN446" i="1"/>
  <c r="Z446" i="1"/>
  <c r="BP456" i="1"/>
  <c r="BN456" i="1"/>
  <c r="Z456" i="1"/>
  <c r="BP498" i="1"/>
  <c r="BN498" i="1"/>
  <c r="Z498" i="1"/>
  <c r="BP508" i="1"/>
  <c r="BN508" i="1"/>
  <c r="Z508" i="1"/>
  <c r="Y526" i="1"/>
  <c r="BP522" i="1"/>
  <c r="BN522" i="1"/>
  <c r="Z522" i="1"/>
  <c r="BP577" i="1"/>
  <c r="BN577" i="1"/>
  <c r="Z577" i="1"/>
  <c r="Y587" i="1"/>
  <c r="Y586" i="1"/>
  <c r="BP585" i="1"/>
  <c r="BN585" i="1"/>
  <c r="Z585" i="1"/>
  <c r="Z586" i="1" s="1"/>
  <c r="Y352" i="1"/>
  <c r="Y351" i="1"/>
  <c r="Z36" i="1"/>
  <c r="Y49" i="1"/>
  <c r="Y59" i="1"/>
  <c r="Y65" i="1"/>
  <c r="Y75" i="1"/>
  <c r="Y81" i="1"/>
  <c r="Y89" i="1"/>
  <c r="Y95" i="1"/>
  <c r="Y101" i="1"/>
  <c r="Y108" i="1"/>
  <c r="Y116" i="1"/>
  <c r="Y125" i="1"/>
  <c r="Y133" i="1"/>
  <c r="Y141" i="1"/>
  <c r="Y147" i="1"/>
  <c r="Y152" i="1"/>
  <c r="Y158" i="1"/>
  <c r="Y162" i="1"/>
  <c r="Z168" i="1"/>
  <c r="BN168" i="1"/>
  <c r="BP174" i="1"/>
  <c r="BN174" i="1"/>
  <c r="Z174" i="1"/>
  <c r="BP182" i="1"/>
  <c r="BN182" i="1"/>
  <c r="Z182" i="1"/>
  <c r="I602" i="1"/>
  <c r="Y197" i="1"/>
  <c r="BP188" i="1"/>
  <c r="BN188" i="1"/>
  <c r="Z188" i="1"/>
  <c r="BP192" i="1"/>
  <c r="BN192" i="1"/>
  <c r="Z192" i="1"/>
  <c r="Y196" i="1"/>
  <c r="BP201" i="1"/>
  <c r="BN201" i="1"/>
  <c r="Z201" i="1"/>
  <c r="Y203" i="1"/>
  <c r="Y208" i="1"/>
  <c r="BP205" i="1"/>
  <c r="BN205" i="1"/>
  <c r="Z205" i="1"/>
  <c r="Z207" i="1" s="1"/>
  <c r="Y218" i="1"/>
  <c r="H9" i="1"/>
  <c r="A10" i="1"/>
  <c r="Y24" i="1"/>
  <c r="Y37" i="1"/>
  <c r="Y41" i="1"/>
  <c r="Y45" i="1"/>
  <c r="F9" i="1"/>
  <c r="J9" i="1"/>
  <c r="Z22" i="1"/>
  <c r="Z23" i="1" s="1"/>
  <c r="BN22" i="1"/>
  <c r="BP22" i="1"/>
  <c r="Y23" i="1"/>
  <c r="X592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5" i="1" s="1"/>
  <c r="BN68" i="1"/>
  <c r="BP68" i="1"/>
  <c r="Z70" i="1"/>
  <c r="BN70" i="1"/>
  <c r="Z73" i="1"/>
  <c r="BN73" i="1"/>
  <c r="Y76" i="1"/>
  <c r="Z79" i="1"/>
  <c r="Z80" i="1" s="1"/>
  <c r="BN79" i="1"/>
  <c r="Z83" i="1"/>
  <c r="Z89" i="1" s="1"/>
  <c r="BN83" i="1"/>
  <c r="BP83" i="1"/>
  <c r="Z85" i="1"/>
  <c r="BN85" i="1"/>
  <c r="Z87" i="1"/>
  <c r="BN87" i="1"/>
  <c r="Z93" i="1"/>
  <c r="BN93" i="1"/>
  <c r="Z97" i="1"/>
  <c r="BN97" i="1"/>
  <c r="BP97" i="1"/>
  <c r="Z99" i="1"/>
  <c r="BN99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8" i="1"/>
  <c r="BN128" i="1"/>
  <c r="Z129" i="1"/>
  <c r="BN129" i="1"/>
  <c r="Z131" i="1"/>
  <c r="BN131" i="1"/>
  <c r="Z135" i="1"/>
  <c r="BN135" i="1"/>
  <c r="BP135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H602" i="1"/>
  <c r="Z167" i="1"/>
  <c r="Z169" i="1" s="1"/>
  <c r="BN167" i="1"/>
  <c r="Y170" i="1"/>
  <c r="Y177" i="1"/>
  <c r="BP172" i="1"/>
  <c r="BN172" i="1"/>
  <c r="Z172" i="1"/>
  <c r="Z177" i="1" s="1"/>
  <c r="BP176" i="1"/>
  <c r="BN176" i="1"/>
  <c r="Z176" i="1"/>
  <c r="Y178" i="1"/>
  <c r="Y183" i="1"/>
  <c r="BP180" i="1"/>
  <c r="BN180" i="1"/>
  <c r="Z180" i="1"/>
  <c r="Z183" i="1" s="1"/>
  <c r="BP190" i="1"/>
  <c r="BN190" i="1"/>
  <c r="Z190" i="1"/>
  <c r="BP194" i="1"/>
  <c r="BN194" i="1"/>
  <c r="Z194" i="1"/>
  <c r="Y219" i="1"/>
  <c r="BP211" i="1"/>
  <c r="BN211" i="1"/>
  <c r="Z211" i="1"/>
  <c r="J602" i="1"/>
  <c r="Y202" i="1"/>
  <c r="Z213" i="1"/>
  <c r="BN213" i="1"/>
  <c r="Z215" i="1"/>
  <c r="BN215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Y232" i="1"/>
  <c r="Z235" i="1"/>
  <c r="BN235" i="1"/>
  <c r="BP235" i="1"/>
  <c r="Z237" i="1"/>
  <c r="BN237" i="1"/>
  <c r="Z239" i="1"/>
  <c r="BN239" i="1"/>
  <c r="Y240" i="1"/>
  <c r="Z244" i="1"/>
  <c r="BN244" i="1"/>
  <c r="BP244" i="1"/>
  <c r="Z246" i="1"/>
  <c r="BN246" i="1"/>
  <c r="Z248" i="1"/>
  <c r="BN248" i="1"/>
  <c r="Z250" i="1"/>
  <c r="BN250" i="1"/>
  <c r="Y253" i="1"/>
  <c r="M602" i="1"/>
  <c r="Z257" i="1"/>
  <c r="BN257" i="1"/>
  <c r="Z259" i="1"/>
  <c r="BN259" i="1"/>
  <c r="Z261" i="1"/>
  <c r="BN261" i="1"/>
  <c r="Z263" i="1"/>
  <c r="BN263" i="1"/>
  <c r="Y264" i="1"/>
  <c r="Z268" i="1"/>
  <c r="BN268" i="1"/>
  <c r="BP268" i="1"/>
  <c r="Z269" i="1"/>
  <c r="BN269" i="1"/>
  <c r="Z271" i="1"/>
  <c r="BN271" i="1"/>
  <c r="Z273" i="1"/>
  <c r="BN273" i="1"/>
  <c r="Y274" i="1"/>
  <c r="Y311" i="1"/>
  <c r="U602" i="1"/>
  <c r="Y322" i="1"/>
  <c r="BP319" i="1"/>
  <c r="BN319" i="1"/>
  <c r="BP321" i="1"/>
  <c r="BN321" i="1"/>
  <c r="Z321" i="1"/>
  <c r="Y323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BP355" i="1"/>
  <c r="BN355" i="1"/>
  <c r="Z355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X602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Z602" i="1"/>
  <c r="Y468" i="1"/>
  <c r="Y476" i="1"/>
  <c r="Y477" i="1"/>
  <c r="BP470" i="1"/>
  <c r="BN470" i="1"/>
  <c r="Z470" i="1"/>
  <c r="Y541" i="1"/>
  <c r="BP534" i="1"/>
  <c r="BN534" i="1"/>
  <c r="Z534" i="1"/>
  <c r="AD602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Y252" i="1"/>
  <c r="Y265" i="1"/>
  <c r="Z272" i="1"/>
  <c r="BN272" i="1"/>
  <c r="Y275" i="1"/>
  <c r="Y280" i="1"/>
  <c r="Q602" i="1"/>
  <c r="Z284" i="1"/>
  <c r="Z286" i="1" s="1"/>
  <c r="BN284" i="1"/>
  <c r="Y287" i="1"/>
  <c r="R602" i="1"/>
  <c r="Z291" i="1"/>
  <c r="BN291" i="1"/>
  <c r="Z293" i="1"/>
  <c r="BN293" i="1"/>
  <c r="Y296" i="1"/>
  <c r="Y301" i="1"/>
  <c r="T602" i="1"/>
  <c r="Y306" i="1"/>
  <c r="Z309" i="1"/>
  <c r="Z310" i="1" s="1"/>
  <c r="BN309" i="1"/>
  <c r="Z314" i="1"/>
  <c r="Z322" i="1" s="1"/>
  <c r="BN314" i="1"/>
  <c r="BP314" i="1"/>
  <c r="Z317" i="1"/>
  <c r="BN317" i="1"/>
  <c r="Z319" i="1"/>
  <c r="BP327" i="1"/>
  <c r="BN327" i="1"/>
  <c r="Z327" i="1"/>
  <c r="Y338" i="1"/>
  <c r="BP335" i="1"/>
  <c r="BN335" i="1"/>
  <c r="Z335" i="1"/>
  <c r="BP343" i="1"/>
  <c r="BN343" i="1"/>
  <c r="Z343" i="1"/>
  <c r="Y345" i="1"/>
  <c r="BP349" i="1"/>
  <c r="BN349" i="1"/>
  <c r="Z349" i="1"/>
  <c r="Y358" i="1"/>
  <c r="Y357" i="1"/>
  <c r="BP366" i="1"/>
  <c r="BN366" i="1"/>
  <c r="Z366" i="1"/>
  <c r="Z368" i="1" s="1"/>
  <c r="BP376" i="1"/>
  <c r="BN376" i="1"/>
  <c r="Z376" i="1"/>
  <c r="BP380" i="1"/>
  <c r="BN380" i="1"/>
  <c r="Z380" i="1"/>
  <c r="Y387" i="1"/>
  <c r="BP392" i="1"/>
  <c r="BN392" i="1"/>
  <c r="Z392" i="1"/>
  <c r="Y394" i="1"/>
  <c r="Y399" i="1"/>
  <c r="BP396" i="1"/>
  <c r="BN396" i="1"/>
  <c r="Z396" i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Y519" i="1"/>
  <c r="BP517" i="1"/>
  <c r="BN517" i="1"/>
  <c r="Z517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BP523" i="1"/>
  <c r="BN523" i="1"/>
  <c r="Z523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351" i="1" l="1"/>
  <c r="Z202" i="1"/>
  <c r="Z510" i="1"/>
  <c r="Z357" i="1"/>
  <c r="Z578" i="1"/>
  <c r="Z94" i="1"/>
  <c r="Z565" i="1"/>
  <c r="Z548" i="1"/>
  <c r="Z295" i="1"/>
  <c r="Z382" i="1"/>
  <c r="Z338" i="1"/>
  <c r="Z218" i="1"/>
  <c r="Z525" i="1"/>
  <c r="Z398" i="1"/>
  <c r="Z264" i="1"/>
  <c r="Z132" i="1"/>
  <c r="Z519" i="1"/>
  <c r="Z505" i="1"/>
  <c r="Z572" i="1"/>
  <c r="Z558" i="1"/>
  <c r="Z453" i="1"/>
  <c r="Z406" i="1"/>
  <c r="Y594" i="1"/>
  <c r="Y592" i="1"/>
  <c r="Z196" i="1"/>
  <c r="Z541" i="1"/>
  <c r="Z476" i="1"/>
  <c r="Z419" i="1"/>
  <c r="Z393" i="1"/>
  <c r="Z344" i="1"/>
  <c r="Z329" i="1"/>
  <c r="Z274" i="1"/>
  <c r="Z252" i="1"/>
  <c r="Z240" i="1"/>
  <c r="Z232" i="1"/>
  <c r="Z141" i="1"/>
  <c r="Z124" i="1"/>
  <c r="Z100" i="1"/>
  <c r="Z597" i="1" s="1"/>
  <c r="Y596" i="1"/>
  <c r="Y593" i="1"/>
  <c r="Y595" i="1" s="1"/>
</calcChain>
</file>

<file path=xl/sharedStrings.xml><?xml version="1.0" encoding="utf-8"?>
<sst xmlns="http://schemas.openxmlformats.org/spreadsheetml/2006/main" count="2429" uniqueCount="764">
  <si>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</si>
  <si>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</si>
  <si>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</si>
  <si>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</si>
  <si>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</si>
  <si>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18.09.2024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</si>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</sst>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7" t="s">
        <v>0</v>
      </c>
      <c r="E1" s="398"/>
      <c r="F1" s="398"/>
      <c r="G1" s="12" t="s">
        <v>1</v>
      </c>
      <c r="H1" s="467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44" t="s">
        <v>8</v>
      </c>
      <c r="B5" s="545"/>
      <c r="C5" s="546"/>
      <c r="D5" s="471"/>
      <c r="E5" s="472"/>
      <c r="F5" s="721" t="s">
        <v>9</v>
      </c>
      <c r="G5" s="546"/>
      <c r="H5" s="471"/>
      <c r="I5" s="672"/>
      <c r="J5" s="672"/>
      <c r="K5" s="672"/>
      <c r="L5" s="672"/>
      <c r="M5" s="472"/>
      <c r="N5" s="58"/>
      <c r="P5" s="24" t="s">
        <v>10</v>
      </c>
      <c r="Q5" s="739">
        <v>45559</v>
      </c>
      <c r="R5" s="558"/>
      <c r="T5" s="568" t="s">
        <v>11</v>
      </c>
      <c r="U5" s="478"/>
      <c r="V5" s="570" t="s">
        <v>12</v>
      </c>
      <c r="W5" s="558"/>
      <c r="AB5" s="51"/>
      <c r="AC5" s="51"/>
      <c r="AD5" s="51"/>
      <c r="AE5" s="51"/>
    </row>
    <row r="6" spans="1:32" s="373" customFormat="1" ht="24" customHeight="1" x14ac:dyDescent="0.2">
      <c r="A6" s="544" t="s">
        <v>13</v>
      </c>
      <c r="B6" s="545"/>
      <c r="C6" s="546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58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Вторник</v>
      </c>
      <c r="R6" s="388"/>
      <c r="T6" s="587" t="s">
        <v>16</v>
      </c>
      <c r="U6" s="478"/>
      <c r="V6" s="655" t="s">
        <v>17</v>
      </c>
      <c r="W6" s="436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1"/>
      <c r="U7" s="478"/>
      <c r="V7" s="656"/>
      <c r="W7" s="657"/>
      <c r="AB7" s="51"/>
      <c r="AC7" s="51"/>
      <c r="AD7" s="51"/>
      <c r="AE7" s="51"/>
    </row>
    <row r="8" spans="1:32" s="373" customFormat="1" ht="25.5" customHeight="1" x14ac:dyDescent="0.2">
      <c r="A8" s="778" t="s">
        <v>18</v>
      </c>
      <c r="B8" s="385"/>
      <c r="C8" s="38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53">
        <v>0.375</v>
      </c>
      <c r="R8" s="450"/>
      <c r="T8" s="401"/>
      <c r="U8" s="478"/>
      <c r="V8" s="656"/>
      <c r="W8" s="657"/>
      <c r="AB8" s="51"/>
      <c r="AC8" s="51"/>
      <c r="AD8" s="51"/>
      <c r="AE8" s="51"/>
    </row>
    <row r="9" spans="1:32" s="373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40"/>
      <c r="E9" s="422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371"/>
      <c r="P9" s="26" t="s">
        <v>20</v>
      </c>
      <c r="Q9" s="554"/>
      <c r="R9" s="555"/>
      <c r="T9" s="401"/>
      <c r="U9" s="478"/>
      <c r="V9" s="658"/>
      <c r="W9" s="659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40"/>
      <c r="E10" s="422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29" t="str">
        <f>IFERROR(VLOOKUP($D$10,Proxy,2,FALSE),"")</f>
        <v/>
      </c>
      <c r="I10" s="401"/>
      <c r="J10" s="401"/>
      <c r="K10" s="401"/>
      <c r="L10" s="401"/>
      <c r="M10" s="401"/>
      <c r="N10" s="372"/>
      <c r="P10" s="26" t="s">
        <v>21</v>
      </c>
      <c r="Q10" s="588"/>
      <c r="R10" s="589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57"/>
      <c r="R11" s="558"/>
      <c r="U11" s="24" t="s">
        <v>26</v>
      </c>
      <c r="V11" s="694" t="s">
        <v>27</v>
      </c>
      <c r="W11" s="555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8" t="s">
        <v>28</v>
      </c>
      <c r="B12" s="545"/>
      <c r="C12" s="545"/>
      <c r="D12" s="545"/>
      <c r="E12" s="545"/>
      <c r="F12" s="545"/>
      <c r="G12" s="545"/>
      <c r="H12" s="545"/>
      <c r="I12" s="545"/>
      <c r="J12" s="545"/>
      <c r="K12" s="545"/>
      <c r="L12" s="545"/>
      <c r="M12" s="546"/>
      <c r="N12" s="62"/>
      <c r="P12" s="24" t="s">
        <v>29</v>
      </c>
      <c r="Q12" s="553"/>
      <c r="R12" s="450"/>
      <c r="S12" s="23"/>
      <c r="U12" s="24"/>
      <c r="V12" s="398"/>
      <c r="W12" s="401"/>
      <c r="AB12" s="51"/>
      <c r="AC12" s="51"/>
      <c r="AD12" s="51"/>
      <c r="AE12" s="51"/>
    </row>
    <row r="13" spans="1:32" s="373" customFormat="1" ht="23.25" customHeight="1" x14ac:dyDescent="0.2">
      <c r="A13" s="578" t="s">
        <v>30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6"/>
      <c r="N13" s="62"/>
      <c r="O13" s="26"/>
      <c r="P13" s="26" t="s">
        <v>31</v>
      </c>
      <c r="Q13" s="694"/>
      <c r="R13" s="5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8" t="s">
        <v>32</v>
      </c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79" t="s">
        <v>33</v>
      </c>
      <c r="B15" s="545"/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63"/>
      <c r="P15" s="560" t="s">
        <v>34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6" t="s">
        <v>35</v>
      </c>
      <c r="B17" s="446" t="s">
        <v>36</v>
      </c>
      <c r="C17" s="566" t="s">
        <v>37</v>
      </c>
      <c r="D17" s="446" t="s">
        <v>38</v>
      </c>
      <c r="E17" s="499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46" t="s">
        <v>49</v>
      </c>
      <c r="Q17" s="498"/>
      <c r="R17" s="498"/>
      <c r="S17" s="498"/>
      <c r="T17" s="499"/>
      <c r="U17" s="777" t="s">
        <v>50</v>
      </c>
      <c r="V17" s="546"/>
      <c r="W17" s="446" t="s">
        <v>51</v>
      </c>
      <c r="X17" s="446" t="s">
        <v>52</v>
      </c>
      <c r="Y17" s="737" t="s">
        <v>53</v>
      </c>
      <c r="Z17" s="446" t="s">
        <v>54</v>
      </c>
      <c r="AA17" s="627" t="s">
        <v>55</v>
      </c>
      <c r="AB17" s="627" t="s">
        <v>56</v>
      </c>
      <c r="AC17" s="627" t="s">
        <v>57</v>
      </c>
      <c r="AD17" s="627" t="s">
        <v>58</v>
      </c>
      <c r="AE17" s="716"/>
      <c r="AF17" s="717"/>
      <c r="AG17" s="523"/>
      <c r="BD17" s="609" t="s">
        <v>59</v>
      </c>
    </row>
    <row r="18" spans="1:68" ht="14.25" customHeight="1" x14ac:dyDescent="0.2">
      <c r="A18" s="447"/>
      <c r="B18" s="447"/>
      <c r="C18" s="447"/>
      <c r="D18" s="500"/>
      <c r="E18" s="502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500"/>
      <c r="Q18" s="501"/>
      <c r="R18" s="501"/>
      <c r="S18" s="501"/>
      <c r="T18" s="502"/>
      <c r="U18" s="374" t="s">
        <v>60</v>
      </c>
      <c r="V18" s="374" t="s">
        <v>61</v>
      </c>
      <c r="W18" s="447"/>
      <c r="X18" s="447"/>
      <c r="Y18" s="738"/>
      <c r="Z18" s="447"/>
      <c r="AA18" s="628"/>
      <c r="AB18" s="628"/>
      <c r="AC18" s="628"/>
      <c r="AD18" s="718"/>
      <c r="AE18" s="719"/>
      <c r="AF18" s="720"/>
      <c r="AG18" s="524"/>
      <c r="BD18" s="401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420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75"/>
      <c r="AB20" s="375"/>
      <c r="AC20" s="375"/>
    </row>
    <row r="21" spans="1:68" ht="14.25" hidden="1" customHeight="1" x14ac:dyDescent="0.25">
      <c r="A21" s="423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6"/>
      <c r="AB21" s="376"/>
      <c r="AC21" s="376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7">
        <v>4680115885004</v>
      </c>
      <c r="E22" s="388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0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3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6"/>
      <c r="AB25" s="376"/>
      <c r="AC25" s="376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7">
        <v>4680115885912</v>
      </c>
      <c r="E26" s="388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7" t="s">
        <v>75</v>
      </c>
      <c r="Q26" s="392"/>
      <c r="R26" s="392"/>
      <c r="S26" s="392"/>
      <c r="T26" s="393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7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7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7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7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5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7">
        <v>4680115881990</v>
      </c>
      <c r="E31" s="388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2"/>
      <c r="R31" s="392"/>
      <c r="S31" s="392"/>
      <c r="T31" s="393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7">
        <v>4680115881853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2"/>
      <c r="R32" s="392"/>
      <c r="S32" s="392"/>
      <c r="T32" s="393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7">
        <v>4680115885905</v>
      </c>
      <c r="E33" s="388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49" t="s">
        <v>90</v>
      </c>
      <c r="Q33" s="392"/>
      <c r="R33" s="392"/>
      <c r="S33" s="392"/>
      <c r="T33" s="393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7">
        <v>4607091383911</v>
      </c>
      <c r="E34" s="388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3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7">
        <v>4607091388244</v>
      </c>
      <c r="E35" s="388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0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3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6"/>
      <c r="AB38" s="376"/>
      <c r="AC38" s="376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7">
        <v>4607091388503</v>
      </c>
      <c r="E39" s="388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3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6"/>
      <c r="AB42" s="376"/>
      <c r="AC42" s="376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7">
        <v>4607091388282</v>
      </c>
      <c r="E43" s="388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0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3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6"/>
      <c r="AB46" s="376"/>
      <c r="AC46" s="376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7">
        <v>4607091389111</v>
      </c>
      <c r="E47" s="388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0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89" t="s">
        <v>107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48"/>
      <c r="AB50" s="48"/>
      <c r="AC50" s="48"/>
    </row>
    <row r="51" spans="1:68" ht="16.5" hidden="1" customHeight="1" x14ac:dyDescent="0.25">
      <c r="A51" s="420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75"/>
      <c r="AB51" s="375"/>
      <c r="AC51" s="375"/>
    </row>
    <row r="52" spans="1:68" ht="14.25" hidden="1" customHeight="1" x14ac:dyDescent="0.25">
      <c r="A52" s="423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7">
        <v>4607091385670</v>
      </c>
      <c r="E53" s="388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4"/>
      <c r="V53" s="34"/>
      <c r="W53" s="35" t="s">
        <v>68</v>
      </c>
      <c r="X53" s="380">
        <v>200</v>
      </c>
      <c r="Y53" s="381">
        <f t="shared" ref="Y53:Y58" si="6">IFERROR(IF(X53="",0,CEILING((X53/$H53),1)*$H53),"")</f>
        <v>205.20000000000002</v>
      </c>
      <c r="Z53" s="36">
        <f>IFERROR(IF(Y53=0,"",ROUNDUP(Y53/H53,0)*0.02175),"")</f>
        <v>0.41324999999999995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208.88888888888889</v>
      </c>
      <c r="BN53" s="64">
        <f t="shared" ref="BN53:BN58" si="8">IFERROR(Y53*I53/H53,"0")</f>
        <v>214.32</v>
      </c>
      <c r="BO53" s="64">
        <f t="shared" ref="BO53:BO58" si="9">IFERROR(1/J53*(X53/H53),"0")</f>
        <v>0.3306878306878307</v>
      </c>
      <c r="BP53" s="64">
        <f t="shared" ref="BP53:BP58" si="10">IFERROR(1/J53*(Y53/H53),"0")</f>
        <v>0.33928571428571425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7">
        <v>4607091385670</v>
      </c>
      <c r="E54" s="388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7">
        <v>4680115883956</v>
      </c>
      <c r="E55" s="388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7">
        <v>4607091385687</v>
      </c>
      <c r="E56" s="388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4"/>
      <c r="V56" s="34"/>
      <c r="W56" s="35" t="s">
        <v>68</v>
      </c>
      <c r="X56" s="380">
        <v>160</v>
      </c>
      <c r="Y56" s="381">
        <f t="shared" si="6"/>
        <v>160</v>
      </c>
      <c r="Z56" s="36">
        <f>IFERROR(IF(Y56=0,"",ROUNDUP(Y56/H56,0)*0.00937),"")</f>
        <v>0.37480000000000002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169.60000000000002</v>
      </c>
      <c r="BN56" s="64">
        <f t="shared" si="8"/>
        <v>169.60000000000002</v>
      </c>
      <c r="BO56" s="64">
        <f t="shared" si="9"/>
        <v>0.33333333333333331</v>
      </c>
      <c r="BP56" s="64">
        <f t="shared" si="10"/>
        <v>0.33333333333333331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7">
        <v>4680115882539</v>
      </c>
      <c r="E57" s="388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7">
        <v>4680115883949</v>
      </c>
      <c r="E58" s="388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0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82">
        <f>IFERROR(X53/H53,"0")+IFERROR(X54/H54,"0")+IFERROR(X55/H55,"0")+IFERROR(X56/H56,"0")+IFERROR(X57/H57,"0")+IFERROR(X58/H58,"0")</f>
        <v>58.518518518518519</v>
      </c>
      <c r="Y59" s="382">
        <f>IFERROR(Y53/H53,"0")+IFERROR(Y54/H54,"0")+IFERROR(Y55/H55,"0")+IFERROR(Y56/H56,"0")+IFERROR(Y57/H57,"0")+IFERROR(Y58/H58,"0")</f>
        <v>59</v>
      </c>
      <c r="Z59" s="382">
        <f>IFERROR(IF(Z53="",0,Z53),"0")+IFERROR(IF(Z54="",0,Z54),"0")+IFERROR(IF(Z55="",0,Z55),"0")+IFERROR(IF(Z56="",0,Z56),"0")+IFERROR(IF(Z57="",0,Z57),"0")+IFERROR(IF(Z58="",0,Z58),"0")</f>
        <v>0.78804999999999992</v>
      </c>
      <c r="AA59" s="383"/>
      <c r="AB59" s="383"/>
      <c r="AC59" s="383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82">
        <f>IFERROR(SUM(X53:X58),"0")</f>
        <v>360</v>
      </c>
      <c r="Y60" s="382">
        <f>IFERROR(SUM(Y53:Y58),"0")</f>
        <v>365.20000000000005</v>
      </c>
      <c r="Z60" s="37"/>
      <c r="AA60" s="383"/>
      <c r="AB60" s="383"/>
      <c r="AC60" s="383"/>
    </row>
    <row r="61" spans="1:68" ht="14.25" hidden="1" customHeight="1" x14ac:dyDescent="0.25">
      <c r="A61" s="423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6"/>
      <c r="AB61" s="376"/>
      <c r="AC61" s="376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7">
        <v>4680115885233</v>
      </c>
      <c r="E62" s="388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2"/>
      <c r="R62" s="392"/>
      <c r="S62" s="392"/>
      <c r="T62" s="393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7">
        <v>4680115884915</v>
      </c>
      <c r="E63" s="388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2"/>
      <c r="R63" s="392"/>
      <c r="S63" s="392"/>
      <c r="T63" s="393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0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0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75"/>
      <c r="AB66" s="375"/>
      <c r="AC66" s="375"/>
    </row>
    <row r="67" spans="1:68" ht="14.25" hidden="1" customHeight="1" x14ac:dyDescent="0.25">
      <c r="A67" s="423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6"/>
      <c r="AB67" s="376"/>
      <c r="AC67" s="376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7">
        <v>4680115881426</v>
      </c>
      <c r="E68" s="388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4"/>
      <c r="V68" s="34"/>
      <c r="W68" s="35" t="s">
        <v>68</v>
      </c>
      <c r="X68" s="380">
        <v>350</v>
      </c>
      <c r="Y68" s="381">
        <f t="shared" ref="Y68:Y74" si="11">IFERROR(IF(X68="",0,CEILING((X68/$H68),1)*$H68),"")</f>
        <v>356.40000000000003</v>
      </c>
      <c r="Z68" s="36">
        <f>IFERROR(IF(Y68=0,"",ROUNDUP(Y68/H68,0)*0.02175),"")</f>
        <v>0.71775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365.55555555555554</v>
      </c>
      <c r="BN68" s="64">
        <f t="shared" ref="BN68:BN74" si="13">IFERROR(Y68*I68/H68,"0")</f>
        <v>372.23999999999995</v>
      </c>
      <c r="BO68" s="64">
        <f t="shared" ref="BO68:BO74" si="14">IFERROR(1/J68*(X68/H68),"0")</f>
        <v>0.57870370370370361</v>
      </c>
      <c r="BP68" s="64">
        <f t="shared" ref="BP68:BP74" si="15">IFERROR(1/J68*(Y68/H68),"0")</f>
        <v>0.5892857142857143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7">
        <v>4680115881426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7">
        <v>4680115880283</v>
      </c>
      <c r="E70" s="388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7">
        <v>4680115882720</v>
      </c>
      <c r="E71" s="388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87">
        <v>4680115885899</v>
      </c>
      <c r="E72" s="388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32" t="s">
        <v>140</v>
      </c>
      <c r="Q72" s="392"/>
      <c r="R72" s="392"/>
      <c r="S72" s="392"/>
      <c r="T72" s="393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87">
        <v>4680115881525</v>
      </c>
      <c r="E73" s="388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41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2"/>
      <c r="R73" s="392"/>
      <c r="S73" s="392"/>
      <c r="T73" s="393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87">
        <v>4680115881419</v>
      </c>
      <c r="E74" s="388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4"/>
      <c r="V74" s="34"/>
      <c r="W74" s="35" t="s">
        <v>68</v>
      </c>
      <c r="X74" s="380">
        <v>360</v>
      </c>
      <c r="Y74" s="381">
        <f t="shared" si="11"/>
        <v>360</v>
      </c>
      <c r="Z74" s="36">
        <f>IFERROR(IF(Y74=0,"",ROUNDUP(Y74/H74,0)*0.00937),"")</f>
        <v>0.74960000000000004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379.20000000000005</v>
      </c>
      <c r="BN74" s="64">
        <f t="shared" si="13"/>
        <v>379.20000000000005</v>
      </c>
      <c r="BO74" s="64">
        <f t="shared" si="14"/>
        <v>0.66666666666666663</v>
      </c>
      <c r="BP74" s="64">
        <f t="shared" si="15"/>
        <v>0.66666666666666663</v>
      </c>
    </row>
    <row r="75" spans="1:68" x14ac:dyDescent="0.2">
      <c r="A75" s="400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82">
        <f>IFERROR(X68/H68,"0")+IFERROR(X69/H69,"0")+IFERROR(X70/H70,"0")+IFERROR(X71/H71,"0")+IFERROR(X72/H72,"0")+IFERROR(X73/H73,"0")+IFERROR(X74/H74,"0")</f>
        <v>112.4074074074074</v>
      </c>
      <c r="Y75" s="382">
        <f>IFERROR(Y68/H68,"0")+IFERROR(Y69/H69,"0")+IFERROR(Y70/H70,"0")+IFERROR(Y71/H71,"0")+IFERROR(Y72/H72,"0")+IFERROR(Y73/H73,"0")+IFERROR(Y74/H74,"0")</f>
        <v>113</v>
      </c>
      <c r="Z75" s="382">
        <f>IFERROR(IF(Z68="",0,Z68),"0")+IFERROR(IF(Z69="",0,Z69),"0")+IFERROR(IF(Z70="",0,Z70),"0")+IFERROR(IF(Z71="",0,Z71),"0")+IFERROR(IF(Z72="",0,Z72),"0")+IFERROR(IF(Z73="",0,Z73),"0")+IFERROR(IF(Z74="",0,Z74),"0")</f>
        <v>1.4673500000000002</v>
      </c>
      <c r="AA75" s="383"/>
      <c r="AB75" s="383"/>
      <c r="AC75" s="383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82">
        <f>IFERROR(SUM(X68:X74),"0")</f>
        <v>710</v>
      </c>
      <c r="Y76" s="382">
        <f>IFERROR(SUM(Y68:Y74),"0")</f>
        <v>716.40000000000009</v>
      </c>
      <c r="Z76" s="37"/>
      <c r="AA76" s="383"/>
      <c r="AB76" s="383"/>
      <c r="AC76" s="383"/>
    </row>
    <row r="77" spans="1:68" ht="14.25" hidden="1" customHeight="1" x14ac:dyDescent="0.25">
      <c r="A77" s="423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6"/>
      <c r="AB77" s="376"/>
      <c r="AC77" s="376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87">
        <v>4680115881440</v>
      </c>
      <c r="E78" s="388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4"/>
      <c r="V78" s="34"/>
      <c r="W78" s="35" t="s">
        <v>68</v>
      </c>
      <c r="X78" s="380">
        <v>120</v>
      </c>
      <c r="Y78" s="381">
        <f>IFERROR(IF(X78="",0,CEILING((X78/$H78),1)*$H78),"")</f>
        <v>129.60000000000002</v>
      </c>
      <c r="Z78" s="36">
        <f>IFERROR(IF(Y78=0,"",ROUNDUP(Y78/H78,0)*0.02175),"")</f>
        <v>0.26100000000000001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125.33333333333331</v>
      </c>
      <c r="BN78" s="64">
        <f>IFERROR(Y78*I78/H78,"0")</f>
        <v>135.36000000000001</v>
      </c>
      <c r="BO78" s="64">
        <f>IFERROR(1/J78*(X78/H78),"0")</f>
        <v>0.1984126984126984</v>
      </c>
      <c r="BP78" s="64">
        <f>IFERROR(1/J78*(Y78/H78),"0")</f>
        <v>0.2142857142857143</v>
      </c>
    </row>
    <row r="79" spans="1:68" ht="27" customHeight="1" x14ac:dyDescent="0.25">
      <c r="A79" s="54" t="s">
        <v>148</v>
      </c>
      <c r="B79" s="54" t="s">
        <v>149</v>
      </c>
      <c r="C79" s="31">
        <v>4301020296</v>
      </c>
      <c r="D79" s="387">
        <v>4680115881433</v>
      </c>
      <c r="E79" s="388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4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4"/>
      <c r="V79" s="34"/>
      <c r="W79" s="35" t="s">
        <v>68</v>
      </c>
      <c r="X79" s="380">
        <v>135</v>
      </c>
      <c r="Y79" s="381">
        <f>IFERROR(IF(X79="",0,CEILING((X79/$H79),1)*$H79),"")</f>
        <v>135</v>
      </c>
      <c r="Z79" s="36">
        <f>IFERROR(IF(Y79=0,"",ROUNDUP(Y79/H79,0)*0.00753),"")</f>
        <v>0.3765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145</v>
      </c>
      <c r="BN79" s="64">
        <f>IFERROR(Y79*I79/H79,"0")</f>
        <v>145</v>
      </c>
      <c r="BO79" s="64">
        <f>IFERROR(1/J79*(X79/H79),"0")</f>
        <v>0.32051282051282048</v>
      </c>
      <c r="BP79" s="64">
        <f>IFERROR(1/J79*(Y79/H79),"0")</f>
        <v>0.32051282051282048</v>
      </c>
    </row>
    <row r="80" spans="1:68" x14ac:dyDescent="0.2">
      <c r="A80" s="400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82">
        <f>IFERROR(X78/H78,"0")+IFERROR(X79/H79,"0")</f>
        <v>61.111111111111114</v>
      </c>
      <c r="Y80" s="382">
        <f>IFERROR(Y78/H78,"0")+IFERROR(Y79/H79,"0")</f>
        <v>62</v>
      </c>
      <c r="Z80" s="382">
        <f>IFERROR(IF(Z78="",0,Z78),"0")+IFERROR(IF(Z79="",0,Z79),"0")</f>
        <v>0.63749999999999996</v>
      </c>
      <c r="AA80" s="383"/>
      <c r="AB80" s="383"/>
      <c r="AC80" s="383"/>
    </row>
    <row r="81" spans="1:68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82">
        <f>IFERROR(SUM(X78:X79),"0")</f>
        <v>255</v>
      </c>
      <c r="Y81" s="382">
        <f>IFERROR(SUM(Y78:Y79),"0")</f>
        <v>264.60000000000002</v>
      </c>
      <c r="Z81" s="37"/>
      <c r="AA81" s="383"/>
      <c r="AB81" s="383"/>
      <c r="AC81" s="383"/>
    </row>
    <row r="82" spans="1:68" ht="14.25" hidden="1" customHeight="1" x14ac:dyDescent="0.25">
      <c r="A82" s="423" t="s">
        <v>63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376"/>
      <c r="AB82" s="376"/>
      <c r="AC82" s="376"/>
    </row>
    <row r="83" spans="1:68" ht="16.5" hidden="1" customHeight="1" x14ac:dyDescent="0.25">
      <c r="A83" s="54" t="s">
        <v>150</v>
      </c>
      <c r="B83" s="54" t="s">
        <v>151</v>
      </c>
      <c r="C83" s="31">
        <v>4301031242</v>
      </c>
      <c r="D83" s="387">
        <v>4680115885066</v>
      </c>
      <c r="E83" s="388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2"/>
      <c r="R83" s="392"/>
      <c r="S83" s="392"/>
      <c r="T83" s="393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87">
        <v>4680115885042</v>
      </c>
      <c r="E84" s="388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2"/>
      <c r="R84" s="392"/>
      <c r="S84" s="392"/>
      <c r="T84" s="393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154</v>
      </c>
      <c r="B85" s="54" t="s">
        <v>155</v>
      </c>
      <c r="C85" s="31">
        <v>4301031315</v>
      </c>
      <c r="D85" s="387">
        <v>4680115885080</v>
      </c>
      <c r="E85" s="388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2"/>
      <c r="R85" s="392"/>
      <c r="S85" s="392"/>
      <c r="T85" s="393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156</v>
      </c>
      <c r="B86" s="54" t="s">
        <v>157</v>
      </c>
      <c r="C86" s="31">
        <v>4301031243</v>
      </c>
      <c r="D86" s="387">
        <v>4680115885073</v>
      </c>
      <c r="E86" s="388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2"/>
      <c r="R86" s="392"/>
      <c r="S86" s="392"/>
      <c r="T86" s="393"/>
      <c r="U86" s="34"/>
      <c r="V86" s="34"/>
      <c r="W86" s="35" t="s">
        <v>68</v>
      </c>
      <c r="X86" s="380">
        <v>30</v>
      </c>
      <c r="Y86" s="381">
        <f t="shared" si="16"/>
        <v>30.6</v>
      </c>
      <c r="Z86" s="36">
        <f>IFERROR(IF(Y86=0,"",ROUNDUP(Y86/H86,0)*0.00502),"")</f>
        <v>8.5339999999999999E-2</v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31.666666666666664</v>
      </c>
      <c r="BN86" s="64">
        <f t="shared" si="18"/>
        <v>32.299999999999997</v>
      </c>
      <c r="BO86" s="64">
        <f t="shared" si="19"/>
        <v>7.122507122507124E-2</v>
      </c>
      <c r="BP86" s="64">
        <f t="shared" si="20"/>
        <v>7.2649572649572655E-2</v>
      </c>
    </row>
    <row r="87" spans="1:68" ht="27" customHeight="1" x14ac:dyDescent="0.25">
      <c r="A87" s="54" t="s">
        <v>158</v>
      </c>
      <c r="B87" s="54" t="s">
        <v>159</v>
      </c>
      <c r="C87" s="31">
        <v>4301031241</v>
      </c>
      <c r="D87" s="387">
        <v>4680115885059</v>
      </c>
      <c r="E87" s="388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2"/>
      <c r="R87" s="392"/>
      <c r="S87" s="392"/>
      <c r="T87" s="393"/>
      <c r="U87" s="34"/>
      <c r="V87" s="34"/>
      <c r="W87" s="35" t="s">
        <v>68</v>
      </c>
      <c r="X87" s="380">
        <v>30</v>
      </c>
      <c r="Y87" s="381">
        <f t="shared" si="16"/>
        <v>30.6</v>
      </c>
      <c r="Z87" s="36">
        <f>IFERROR(IF(Y87=0,"",ROUNDUP(Y87/H87,0)*0.00502),"")</f>
        <v>8.5339999999999999E-2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31.666666666666664</v>
      </c>
      <c r="BN87" s="64">
        <f t="shared" si="18"/>
        <v>32.299999999999997</v>
      </c>
      <c r="BO87" s="64">
        <f t="shared" si="19"/>
        <v>7.122507122507124E-2</v>
      </c>
      <c r="BP87" s="64">
        <f t="shared" si="20"/>
        <v>7.2649572649572655E-2</v>
      </c>
    </row>
    <row r="88" spans="1:68" ht="27" customHeight="1" x14ac:dyDescent="0.25">
      <c r="A88" s="54" t="s">
        <v>160</v>
      </c>
      <c r="B88" s="54" t="s">
        <v>161</v>
      </c>
      <c r="C88" s="31">
        <v>4301031316</v>
      </c>
      <c r="D88" s="387">
        <v>4680115885097</v>
      </c>
      <c r="E88" s="388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2"/>
      <c r="R88" s="392"/>
      <c r="S88" s="392"/>
      <c r="T88" s="393"/>
      <c r="U88" s="34"/>
      <c r="V88" s="34"/>
      <c r="W88" s="35" t="s">
        <v>68</v>
      </c>
      <c r="X88" s="380">
        <v>30</v>
      </c>
      <c r="Y88" s="381">
        <f t="shared" si="16"/>
        <v>30.6</v>
      </c>
      <c r="Z88" s="36">
        <f>IFERROR(IF(Y88=0,"",ROUNDUP(Y88/H88,0)*0.00502),"")</f>
        <v>8.5339999999999999E-2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31.666666666666664</v>
      </c>
      <c r="BN88" s="64">
        <f t="shared" si="18"/>
        <v>32.299999999999997</v>
      </c>
      <c r="BO88" s="64">
        <f t="shared" si="19"/>
        <v>7.122507122507124E-2</v>
      </c>
      <c r="BP88" s="64">
        <f t="shared" si="20"/>
        <v>7.2649572649572655E-2</v>
      </c>
    </row>
    <row r="89" spans="1:68" x14ac:dyDescent="0.2">
      <c r="A89" s="400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82">
        <f>IFERROR(X83/H83,"0")+IFERROR(X84/H84,"0")+IFERROR(X85/H85,"0")+IFERROR(X86/H86,"0")+IFERROR(X87/H87,"0")+IFERROR(X88/H88,"0")</f>
        <v>50</v>
      </c>
      <c r="Y89" s="382">
        <f>IFERROR(Y83/H83,"0")+IFERROR(Y84/H84,"0")+IFERROR(Y85/H85,"0")+IFERROR(Y86/H86,"0")+IFERROR(Y87/H87,"0")+IFERROR(Y88/H88,"0")</f>
        <v>51</v>
      </c>
      <c r="Z89" s="382">
        <f>IFERROR(IF(Z83="",0,Z83),"0")+IFERROR(IF(Z84="",0,Z84),"0")+IFERROR(IF(Z85="",0,Z85),"0")+IFERROR(IF(Z86="",0,Z86),"0")+IFERROR(IF(Z87="",0,Z87),"0")+IFERROR(IF(Z88="",0,Z88),"0")</f>
        <v>0.25602000000000003</v>
      </c>
      <c r="AA89" s="383"/>
      <c r="AB89" s="383"/>
      <c r="AC89" s="383"/>
    </row>
    <row r="90" spans="1:68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82">
        <f>IFERROR(SUM(X83:X88),"0")</f>
        <v>90</v>
      </c>
      <c r="Y90" s="382">
        <f>IFERROR(SUM(Y83:Y88),"0")</f>
        <v>91.800000000000011</v>
      </c>
      <c r="Z90" s="37"/>
      <c r="AA90" s="383"/>
      <c r="AB90" s="383"/>
      <c r="AC90" s="383"/>
    </row>
    <row r="91" spans="1:68" ht="14.25" hidden="1" customHeight="1" x14ac:dyDescent="0.25">
      <c r="A91" s="423" t="s">
        <v>71</v>
      </c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376"/>
      <c r="AB91" s="376"/>
      <c r="AC91" s="376"/>
    </row>
    <row r="92" spans="1:68" ht="16.5" hidden="1" customHeight="1" x14ac:dyDescent="0.25">
      <c r="A92" s="54" t="s">
        <v>162</v>
      </c>
      <c r="B92" s="54" t="s">
        <v>163</v>
      </c>
      <c r="C92" s="31">
        <v>4301051827</v>
      </c>
      <c r="D92" s="387">
        <v>4680115884403</v>
      </c>
      <c r="E92" s="388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2"/>
      <c r="R92" s="392"/>
      <c r="S92" s="392"/>
      <c r="T92" s="393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164</v>
      </c>
      <c r="B93" s="54" t="s">
        <v>165</v>
      </c>
      <c r="C93" s="31">
        <v>4301051837</v>
      </c>
      <c r="D93" s="387">
        <v>4680115884311</v>
      </c>
      <c r="E93" s="388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2"/>
      <c r="R93" s="392"/>
      <c r="S93" s="392"/>
      <c r="T93" s="393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0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3" t="s">
        <v>166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376"/>
      <c r="AB96" s="376"/>
      <c r="AC96" s="376"/>
    </row>
    <row r="97" spans="1:68" ht="27" hidden="1" customHeight="1" x14ac:dyDescent="0.25">
      <c r="A97" s="54" t="s">
        <v>167</v>
      </c>
      <c r="B97" s="54" t="s">
        <v>168</v>
      </c>
      <c r="C97" s="31">
        <v>4301060366</v>
      </c>
      <c r="D97" s="387">
        <v>4680115881532</v>
      </c>
      <c r="E97" s="388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169</v>
      </c>
      <c r="C98" s="31">
        <v>4301060371</v>
      </c>
      <c r="D98" s="387">
        <v>4680115881532</v>
      </c>
      <c r="E98" s="388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4"/>
      <c r="V98" s="34"/>
      <c r="W98" s="35" t="s">
        <v>68</v>
      </c>
      <c r="X98" s="380">
        <v>70</v>
      </c>
      <c r="Y98" s="381">
        <f>IFERROR(IF(X98="",0,CEILING((X98/$H98),1)*$H98),"")</f>
        <v>75.600000000000009</v>
      </c>
      <c r="Z98" s="36">
        <f>IFERROR(IF(Y98=0,"",ROUNDUP(Y98/H98,0)*0.02175),"")</f>
        <v>0.19574999999999998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74.7</v>
      </c>
      <c r="BN98" s="64">
        <f>IFERROR(Y98*I98/H98,"0")</f>
        <v>80.676000000000016</v>
      </c>
      <c r="BO98" s="64">
        <f>IFERROR(1/J98*(X98/H98),"0")</f>
        <v>0.14880952380952378</v>
      </c>
      <c r="BP98" s="64">
        <f>IFERROR(1/J98*(Y98/H98),"0")</f>
        <v>0.1607142857142857</v>
      </c>
    </row>
    <row r="99" spans="1:68" ht="27" hidden="1" customHeight="1" x14ac:dyDescent="0.25">
      <c r="A99" s="54" t="s">
        <v>170</v>
      </c>
      <c r="B99" s="54" t="s">
        <v>171</v>
      </c>
      <c r="C99" s="31">
        <v>4301060351</v>
      </c>
      <c r="D99" s="387">
        <v>4680115881464</v>
      </c>
      <c r="E99" s="388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0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82">
        <f>IFERROR(X97/H97,"0")+IFERROR(X98/H98,"0")+IFERROR(X99/H99,"0")</f>
        <v>8.3333333333333321</v>
      </c>
      <c r="Y100" s="382">
        <f>IFERROR(Y97/H97,"0")+IFERROR(Y98/H98,"0")+IFERROR(Y99/H99,"0")</f>
        <v>9</v>
      </c>
      <c r="Z100" s="382">
        <f>IFERROR(IF(Z97="",0,Z97),"0")+IFERROR(IF(Z98="",0,Z98),"0")+IFERROR(IF(Z99="",0,Z99),"0")</f>
        <v>0.19574999999999998</v>
      </c>
      <c r="AA100" s="383"/>
      <c r="AB100" s="383"/>
      <c r="AC100" s="383"/>
    </row>
    <row r="101" spans="1:68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82">
        <f>IFERROR(SUM(X97:X99),"0")</f>
        <v>70</v>
      </c>
      <c r="Y101" s="382">
        <f>IFERROR(SUM(Y97:Y99),"0")</f>
        <v>75.600000000000009</v>
      </c>
      <c r="Z101" s="37"/>
      <c r="AA101" s="383"/>
      <c r="AB101" s="383"/>
      <c r="AC101" s="383"/>
    </row>
    <row r="102" spans="1:68" ht="16.5" hidden="1" customHeight="1" x14ac:dyDescent="0.25">
      <c r="A102" s="420" t="s">
        <v>172</v>
      </c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375"/>
      <c r="AB102" s="375"/>
      <c r="AC102" s="375"/>
    </row>
    <row r="103" spans="1:68" ht="14.25" hidden="1" customHeight="1" x14ac:dyDescent="0.25">
      <c r="A103" s="423" t="s">
        <v>109</v>
      </c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7">
        <v>4680115881327</v>
      </c>
      <c r="E104" s="388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4"/>
      <c r="V104" s="34"/>
      <c r="W104" s="35" t="s">
        <v>68</v>
      </c>
      <c r="X104" s="380">
        <v>250</v>
      </c>
      <c r="Y104" s="381">
        <f>IFERROR(IF(X104="",0,CEILING((X104/$H104),1)*$H104),"")</f>
        <v>259.20000000000005</v>
      </c>
      <c r="Z104" s="36">
        <f>IFERROR(IF(Y104=0,"",ROUNDUP(Y104/H104,0)*0.02175),"")</f>
        <v>0.52200000000000002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261.11111111111109</v>
      </c>
      <c r="BN104" s="64">
        <f>IFERROR(Y104*I104/H104,"0")</f>
        <v>270.72000000000003</v>
      </c>
      <c r="BO104" s="64">
        <f>IFERROR(1/J104*(X104/H104),"0")</f>
        <v>0.41335978835978826</v>
      </c>
      <c r="BP104" s="64">
        <f>IFERROR(1/J104*(Y104/H104),"0")</f>
        <v>0.4285714285714286</v>
      </c>
    </row>
    <row r="105" spans="1:68" ht="16.5" hidden="1" customHeight="1" x14ac:dyDescent="0.25">
      <c r="A105" s="54" t="s">
        <v>175</v>
      </c>
      <c r="B105" s="54" t="s">
        <v>176</v>
      </c>
      <c r="C105" s="31">
        <v>4301011476</v>
      </c>
      <c r="D105" s="387">
        <v>4680115881518</v>
      </c>
      <c r="E105" s="388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2"/>
      <c r="R105" s="392"/>
      <c r="S105" s="392"/>
      <c r="T105" s="393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7">
        <v>4680115881303</v>
      </c>
      <c r="E106" s="388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4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2"/>
      <c r="R106" s="392"/>
      <c r="S106" s="392"/>
      <c r="T106" s="393"/>
      <c r="U106" s="34"/>
      <c r="V106" s="34"/>
      <c r="W106" s="35" t="s">
        <v>68</v>
      </c>
      <c r="X106" s="380">
        <v>225</v>
      </c>
      <c r="Y106" s="381">
        <f>IFERROR(IF(X106="",0,CEILING((X106/$H106),1)*$H106),"")</f>
        <v>225</v>
      </c>
      <c r="Z106" s="36">
        <f>IFERROR(IF(Y106=0,"",ROUNDUP(Y106/H106,0)*0.00937),"")</f>
        <v>0.46849999999999997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235.5</v>
      </c>
      <c r="BN106" s="64">
        <f>IFERROR(Y106*I106/H106,"0")</f>
        <v>235.5</v>
      </c>
      <c r="BO106" s="64">
        <f>IFERROR(1/J106*(X106/H106),"0")</f>
        <v>0.41666666666666669</v>
      </c>
      <c r="BP106" s="64">
        <f>IFERROR(1/J106*(Y106/H106),"0")</f>
        <v>0.41666666666666669</v>
      </c>
    </row>
    <row r="107" spans="1:68" x14ac:dyDescent="0.2">
      <c r="A107" s="400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82">
        <f>IFERROR(X104/H104,"0")+IFERROR(X105/H105,"0")+IFERROR(X106/H106,"0")</f>
        <v>73.148148148148152</v>
      </c>
      <c r="Y107" s="382">
        <f>IFERROR(Y104/H104,"0")+IFERROR(Y105/H105,"0")+IFERROR(Y106/H106,"0")</f>
        <v>74</v>
      </c>
      <c r="Z107" s="382">
        <f>IFERROR(IF(Z104="",0,Z104),"0")+IFERROR(IF(Z105="",0,Z105),"0")+IFERROR(IF(Z106="",0,Z106),"0")</f>
        <v>0.99049999999999994</v>
      </c>
      <c r="AA107" s="383"/>
      <c r="AB107" s="383"/>
      <c r="AC107" s="383"/>
    </row>
    <row r="108" spans="1:68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82">
        <f>IFERROR(SUM(X104:X106),"0")</f>
        <v>475</v>
      </c>
      <c r="Y108" s="382">
        <f>IFERROR(SUM(Y104:Y106),"0")</f>
        <v>484.20000000000005</v>
      </c>
      <c r="Z108" s="37"/>
      <c r="AA108" s="383"/>
      <c r="AB108" s="383"/>
      <c r="AC108" s="383"/>
    </row>
    <row r="109" spans="1:68" ht="14.25" hidden="1" customHeight="1" x14ac:dyDescent="0.25">
      <c r="A109" s="423" t="s">
        <v>71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376"/>
      <c r="AB109" s="376"/>
      <c r="AC109" s="376"/>
    </row>
    <row r="110" spans="1:68" ht="27" hidden="1" customHeight="1" x14ac:dyDescent="0.25">
      <c r="A110" s="54" t="s">
        <v>179</v>
      </c>
      <c r="B110" s="54" t="s">
        <v>180</v>
      </c>
      <c r="C110" s="31">
        <v>4301051437</v>
      </c>
      <c r="D110" s="387">
        <v>4607091386967</v>
      </c>
      <c r="E110" s="388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2"/>
      <c r="R110" s="392"/>
      <c r="S110" s="392"/>
      <c r="T110" s="393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7">
        <v>4607091386967</v>
      </c>
      <c r="E111" s="388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2"/>
      <c r="R111" s="392"/>
      <c r="S111" s="392"/>
      <c r="T111" s="393"/>
      <c r="U111" s="34"/>
      <c r="V111" s="34"/>
      <c r="W111" s="35" t="s">
        <v>68</v>
      </c>
      <c r="X111" s="380">
        <v>180</v>
      </c>
      <c r="Y111" s="381">
        <f>IFERROR(IF(X111="",0,CEILING((X111/$H111),1)*$H111),"")</f>
        <v>184.8</v>
      </c>
      <c r="Z111" s="36">
        <f>IFERROR(IF(Y111=0,"",ROUNDUP(Y111/H111,0)*0.02175),"")</f>
        <v>0.47849999999999998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192.08571428571429</v>
      </c>
      <c r="BN111" s="64">
        <f>IFERROR(Y111*I111/H111,"0")</f>
        <v>197.20800000000003</v>
      </c>
      <c r="BO111" s="64">
        <f>IFERROR(1/J111*(X111/H111),"0")</f>
        <v>0.38265306122448972</v>
      </c>
      <c r="BP111" s="64">
        <f>IFERROR(1/J111*(Y111/H111),"0")</f>
        <v>0.39285714285714285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7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4"/>
      <c r="V112" s="34"/>
      <c r="W112" s="35" t="s">
        <v>68</v>
      </c>
      <c r="X112" s="380">
        <v>360</v>
      </c>
      <c r="Y112" s="381">
        <f>IFERROR(IF(X112="",0,CEILING((X112/$H112),1)*$H112),"")</f>
        <v>361.8</v>
      </c>
      <c r="Z112" s="36">
        <f>IFERROR(IF(Y112=0,"",ROUNDUP(Y112/H112,0)*0.00753),"")</f>
        <v>1.00902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396.26666666666665</v>
      </c>
      <c r="BN112" s="64">
        <f>IFERROR(Y112*I112/H112,"0")</f>
        <v>398.24799999999999</v>
      </c>
      <c r="BO112" s="64">
        <f>IFERROR(1/J112*(X112/H112),"0")</f>
        <v>0.85470085470085455</v>
      </c>
      <c r="BP112" s="64">
        <f>IFERROR(1/J112*(Y112/H112),"0")</f>
        <v>0.85897435897435892</v>
      </c>
    </row>
    <row r="113" spans="1:68" ht="16.5" hidden="1" customHeight="1" x14ac:dyDescent="0.25">
      <c r="A113" s="54" t="s">
        <v>184</v>
      </c>
      <c r="B113" s="54" t="s">
        <v>185</v>
      </c>
      <c r="C113" s="31">
        <v>4301051438</v>
      </c>
      <c r="D113" s="387">
        <v>4680115880894</v>
      </c>
      <c r="E113" s="388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186</v>
      </c>
      <c r="B114" s="54" t="s">
        <v>187</v>
      </c>
      <c r="C114" s="31">
        <v>4301051439</v>
      </c>
      <c r="D114" s="387">
        <v>4680115880214</v>
      </c>
      <c r="E114" s="388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0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82">
        <f>IFERROR(X110/H110,"0")+IFERROR(X111/H111,"0")+IFERROR(X112/H112,"0")+IFERROR(X113/H113,"0")+IFERROR(X114/H114,"0")</f>
        <v>154.76190476190473</v>
      </c>
      <c r="Y115" s="382">
        <f>IFERROR(Y110/H110,"0")+IFERROR(Y111/H111,"0")+IFERROR(Y112/H112,"0")+IFERROR(Y113/H113,"0")+IFERROR(Y114/H114,"0")</f>
        <v>156</v>
      </c>
      <c r="Z115" s="382">
        <f>IFERROR(IF(Z110="",0,Z110),"0")+IFERROR(IF(Z111="",0,Z111),"0")+IFERROR(IF(Z112="",0,Z112),"0")+IFERROR(IF(Z113="",0,Z113),"0")+IFERROR(IF(Z114="",0,Z114),"0")</f>
        <v>1.48752</v>
      </c>
      <c r="AA115" s="383"/>
      <c r="AB115" s="383"/>
      <c r="AC115" s="383"/>
    </row>
    <row r="116" spans="1:68" x14ac:dyDescent="0.2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2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82">
        <f>IFERROR(SUM(X110:X114),"0")</f>
        <v>540</v>
      </c>
      <c r="Y116" s="382">
        <f>IFERROR(SUM(Y110:Y114),"0")</f>
        <v>546.6</v>
      </c>
      <c r="Z116" s="37"/>
      <c r="AA116" s="383"/>
      <c r="AB116" s="383"/>
      <c r="AC116" s="383"/>
    </row>
    <row r="117" spans="1:68" ht="16.5" hidden="1" customHeight="1" x14ac:dyDescent="0.25">
      <c r="A117" s="420" t="s">
        <v>188</v>
      </c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375"/>
      <c r="AB117" s="375"/>
      <c r="AC117" s="375"/>
    </row>
    <row r="118" spans="1:68" ht="14.25" hidden="1" customHeight="1" x14ac:dyDescent="0.25">
      <c r="A118" s="423" t="s">
        <v>109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376"/>
      <c r="AB118" s="376"/>
      <c r="AC118" s="376"/>
    </row>
    <row r="119" spans="1:68" ht="16.5" hidden="1" customHeight="1" x14ac:dyDescent="0.25">
      <c r="A119" s="54" t="s">
        <v>189</v>
      </c>
      <c r="B119" s="54" t="s">
        <v>190</v>
      </c>
      <c r="C119" s="31">
        <v>4301011514</v>
      </c>
      <c r="D119" s="387">
        <v>4680115882133</v>
      </c>
      <c r="E119" s="388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7">
        <v>4680115882133</v>
      </c>
      <c r="E120" s="388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4"/>
      <c r="V120" s="34"/>
      <c r="W120" s="35" t="s">
        <v>68</v>
      </c>
      <c r="X120" s="380">
        <v>80</v>
      </c>
      <c r="Y120" s="381">
        <f>IFERROR(IF(X120="",0,CEILING((X120/$H120),1)*$H120),"")</f>
        <v>89.6</v>
      </c>
      <c r="Z120" s="36">
        <f>IFERROR(IF(Y120=0,"",ROUNDUP(Y120/H120,0)*0.02175),"")</f>
        <v>0.17399999999999999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83.428571428571431</v>
      </c>
      <c r="BN120" s="64">
        <f>IFERROR(Y120*I120/H120,"0")</f>
        <v>93.440000000000012</v>
      </c>
      <c r="BO120" s="64">
        <f>IFERROR(1/J120*(X120/H120),"0")</f>
        <v>0.12755102040816327</v>
      </c>
      <c r="BP120" s="64">
        <f>IFERROR(1/J120*(Y120/H120),"0")</f>
        <v>0.14285714285714285</v>
      </c>
    </row>
    <row r="121" spans="1:68" ht="16.5" hidden="1" customHeight="1" x14ac:dyDescent="0.25">
      <c r="A121" s="54" t="s">
        <v>192</v>
      </c>
      <c r="B121" s="54" t="s">
        <v>193</v>
      </c>
      <c r="C121" s="31">
        <v>4301011417</v>
      </c>
      <c r="D121" s="387">
        <v>4680115880269</v>
      </c>
      <c r="E121" s="388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194</v>
      </c>
      <c r="B122" s="54" t="s">
        <v>195</v>
      </c>
      <c r="C122" s="31">
        <v>4301011415</v>
      </c>
      <c r="D122" s="387">
        <v>4680115880429</v>
      </c>
      <c r="E122" s="388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4"/>
      <c r="V122" s="34"/>
      <c r="W122" s="35" t="s">
        <v>68</v>
      </c>
      <c r="X122" s="380">
        <v>405</v>
      </c>
      <c r="Y122" s="381">
        <f>IFERROR(IF(X122="",0,CEILING((X122/$H122),1)*$H122),"")</f>
        <v>405</v>
      </c>
      <c r="Z122" s="36">
        <f>IFERROR(IF(Y122=0,"",ROUNDUP(Y122/H122,0)*0.00937),"")</f>
        <v>0.84329999999999994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426.6</v>
      </c>
      <c r="BN122" s="64">
        <f>IFERROR(Y122*I122/H122,"0")</f>
        <v>426.6</v>
      </c>
      <c r="BO122" s="64">
        <f>IFERROR(1/J122*(X122/H122),"0")</f>
        <v>0.75</v>
      </c>
      <c r="BP122" s="64">
        <f>IFERROR(1/J122*(Y122/H122),"0")</f>
        <v>0.75</v>
      </c>
    </row>
    <row r="123" spans="1:68" ht="16.5" hidden="1" customHeight="1" x14ac:dyDescent="0.25">
      <c r="A123" s="54" t="s">
        <v>196</v>
      </c>
      <c r="B123" s="54" t="s">
        <v>197</v>
      </c>
      <c r="C123" s="31">
        <v>4301011462</v>
      </c>
      <c r="D123" s="387">
        <v>4680115881457</v>
      </c>
      <c r="E123" s="388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0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82">
        <f>IFERROR(X119/H119,"0")+IFERROR(X120/H120,"0")+IFERROR(X121/H121,"0")+IFERROR(X122/H122,"0")+IFERROR(X123/H123,"0")</f>
        <v>97.142857142857139</v>
      </c>
      <c r="Y124" s="382">
        <f>IFERROR(Y119/H119,"0")+IFERROR(Y120/H120,"0")+IFERROR(Y121/H121,"0")+IFERROR(Y122/H122,"0")+IFERROR(Y123/H123,"0")</f>
        <v>98</v>
      </c>
      <c r="Z124" s="382">
        <f>IFERROR(IF(Z119="",0,Z119),"0")+IFERROR(IF(Z120="",0,Z120),"0")+IFERROR(IF(Z121="",0,Z121),"0")+IFERROR(IF(Z122="",0,Z122),"0")+IFERROR(IF(Z123="",0,Z123),"0")</f>
        <v>1.0172999999999999</v>
      </c>
      <c r="AA124" s="383"/>
      <c r="AB124" s="383"/>
      <c r="AC124" s="383"/>
    </row>
    <row r="125" spans="1:68" x14ac:dyDescent="0.2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2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82">
        <f>IFERROR(SUM(X119:X123),"0")</f>
        <v>485</v>
      </c>
      <c r="Y125" s="382">
        <f>IFERROR(SUM(Y119:Y123),"0")</f>
        <v>494.6</v>
      </c>
      <c r="Z125" s="37"/>
      <c r="AA125" s="383"/>
      <c r="AB125" s="383"/>
      <c r="AC125" s="383"/>
    </row>
    <row r="126" spans="1:68" ht="14.25" hidden="1" customHeight="1" x14ac:dyDescent="0.25">
      <c r="A126" s="423" t="s">
        <v>145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376"/>
      <c r="AB126" s="376"/>
      <c r="AC126" s="376"/>
    </row>
    <row r="127" spans="1:68" ht="16.5" hidden="1" customHeight="1" x14ac:dyDescent="0.25">
      <c r="A127" s="54" t="s">
        <v>198</v>
      </c>
      <c r="B127" s="54" t="s">
        <v>199</v>
      </c>
      <c r="C127" s="31">
        <v>4301020345</v>
      </c>
      <c r="D127" s="387">
        <v>4680115881488</v>
      </c>
      <c r="E127" s="388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708" t="s">
        <v>200</v>
      </c>
      <c r="Q127" s="392"/>
      <c r="R127" s="392"/>
      <c r="S127" s="392"/>
      <c r="T127" s="393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198</v>
      </c>
      <c r="B128" s="54" t="s">
        <v>201</v>
      </c>
      <c r="C128" s="31">
        <v>4301020235</v>
      </c>
      <c r="D128" s="387">
        <v>4680115881488</v>
      </c>
      <c r="E128" s="388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50</v>
      </c>
      <c r="P128" s="7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2"/>
      <c r="R128" s="392"/>
      <c r="S128" s="392"/>
      <c r="T128" s="393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202</v>
      </c>
      <c r="B129" s="54" t="s">
        <v>203</v>
      </c>
      <c r="C129" s="31">
        <v>4301020346</v>
      </c>
      <c r="D129" s="387">
        <v>4680115882775</v>
      </c>
      <c r="E129" s="388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3" t="s">
        <v>204</v>
      </c>
      <c r="Q129" s="392"/>
      <c r="R129" s="392"/>
      <c r="S129" s="392"/>
      <c r="T129" s="393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202</v>
      </c>
      <c r="B130" s="54" t="s">
        <v>205</v>
      </c>
      <c r="C130" s="31">
        <v>4301020258</v>
      </c>
      <c r="D130" s="387">
        <v>4680115882775</v>
      </c>
      <c r="E130" s="388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92"/>
      <c r="R130" s="392"/>
      <c r="S130" s="392"/>
      <c r="T130" s="393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4301020339</v>
      </c>
      <c r="D131" s="387">
        <v>4680115880658</v>
      </c>
      <c r="E131" s="388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0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2"/>
      <c r="R131" s="392"/>
      <c r="S131" s="392"/>
      <c r="T131" s="393"/>
      <c r="U131" s="34"/>
      <c r="V131" s="34"/>
      <c r="W131" s="35" t="s">
        <v>68</v>
      </c>
      <c r="X131" s="380">
        <v>8</v>
      </c>
      <c r="Y131" s="381">
        <f>IFERROR(IF(X131="",0,CEILING((X131/$H131),1)*$H131),"")</f>
        <v>9.6</v>
      </c>
      <c r="Z131" s="36">
        <f>IFERROR(IF(Y131=0,"",ROUNDUP(Y131/H131,0)*0.00753),"")</f>
        <v>3.0120000000000001E-2</v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8.6666666666666679</v>
      </c>
      <c r="BN131" s="64">
        <f>IFERROR(Y131*I131/H131,"0")</f>
        <v>10.4</v>
      </c>
      <c r="BO131" s="64">
        <f>IFERROR(1/J131*(X131/H131),"0")</f>
        <v>2.1367521367521368E-2</v>
      </c>
      <c r="BP131" s="64">
        <f>IFERROR(1/J131*(Y131/H131),"0")</f>
        <v>2.564102564102564E-2</v>
      </c>
    </row>
    <row r="132" spans="1:68" x14ac:dyDescent="0.2">
      <c r="A132" s="400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82">
        <f>IFERROR(X127/H127,"0")+IFERROR(X128/H128,"0")+IFERROR(X129/H129,"0")+IFERROR(X130/H130,"0")+IFERROR(X131/H131,"0")</f>
        <v>3.3333333333333335</v>
      </c>
      <c r="Y132" s="382">
        <f>IFERROR(Y127/H127,"0")+IFERROR(Y128/H128,"0")+IFERROR(Y129/H129,"0")+IFERROR(Y130/H130,"0")+IFERROR(Y131/H131,"0")</f>
        <v>4</v>
      </c>
      <c r="Z132" s="382">
        <f>IFERROR(IF(Z127="",0,Z127),"0")+IFERROR(IF(Z128="",0,Z128),"0")+IFERROR(IF(Z129="",0,Z129),"0")+IFERROR(IF(Z130="",0,Z130),"0")+IFERROR(IF(Z131="",0,Z131),"0")</f>
        <v>3.0120000000000001E-2</v>
      </c>
      <c r="AA132" s="383"/>
      <c r="AB132" s="383"/>
      <c r="AC132" s="383"/>
    </row>
    <row r="133" spans="1:68" x14ac:dyDescent="0.2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2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82">
        <f>IFERROR(SUM(X127:X131),"0")</f>
        <v>8</v>
      </c>
      <c r="Y133" s="382">
        <f>IFERROR(SUM(Y127:Y131),"0")</f>
        <v>9.6</v>
      </c>
      <c r="Z133" s="37"/>
      <c r="AA133" s="383"/>
      <c r="AB133" s="383"/>
      <c r="AC133" s="383"/>
    </row>
    <row r="134" spans="1:68" ht="14.25" hidden="1" customHeight="1" x14ac:dyDescent="0.25">
      <c r="A134" s="423" t="s">
        <v>71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376"/>
      <c r="AB134" s="376"/>
      <c r="AC134" s="376"/>
    </row>
    <row r="135" spans="1:68" ht="16.5" hidden="1" customHeight="1" x14ac:dyDescent="0.25">
      <c r="A135" s="54" t="s">
        <v>208</v>
      </c>
      <c r="B135" s="54" t="s">
        <v>209</v>
      </c>
      <c r="C135" s="31">
        <v>4301051360</v>
      </c>
      <c r="D135" s="387">
        <v>4607091385168</v>
      </c>
      <c r="E135" s="388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2"/>
      <c r="R135" s="392"/>
      <c r="S135" s="392"/>
      <c r="T135" s="393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7">
        <v>4607091385168</v>
      </c>
      <c r="E136" s="388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2"/>
      <c r="R136" s="392"/>
      <c r="S136" s="392"/>
      <c r="T136" s="393"/>
      <c r="U136" s="34"/>
      <c r="V136" s="34"/>
      <c r="W136" s="35" t="s">
        <v>68</v>
      </c>
      <c r="X136" s="380">
        <v>600</v>
      </c>
      <c r="Y136" s="381">
        <f t="shared" si="21"/>
        <v>604.80000000000007</v>
      </c>
      <c r="Z136" s="36">
        <f>IFERROR(IF(Y136=0,"",ROUNDUP(Y136/H136,0)*0.02175),"")</f>
        <v>1.5659999999999998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639.85714285714289</v>
      </c>
      <c r="BN136" s="64">
        <f t="shared" si="23"/>
        <v>644.976</v>
      </c>
      <c r="BO136" s="64">
        <f t="shared" si="24"/>
        <v>1.2755102040816326</v>
      </c>
      <c r="BP136" s="64">
        <f t="shared" si="25"/>
        <v>1.2857142857142856</v>
      </c>
    </row>
    <row r="137" spans="1:68" ht="16.5" hidden="1" customHeight="1" x14ac:dyDescent="0.25">
      <c r="A137" s="54" t="s">
        <v>211</v>
      </c>
      <c r="B137" s="54" t="s">
        <v>212</v>
      </c>
      <c r="C137" s="31">
        <v>4301051362</v>
      </c>
      <c r="D137" s="387">
        <v>4607091383256</v>
      </c>
      <c r="E137" s="388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2"/>
      <c r="R137" s="392"/>
      <c r="S137" s="392"/>
      <c r="T137" s="393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7">
        <v>4607091385748</v>
      </c>
      <c r="E138" s="388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2"/>
      <c r="R138" s="392"/>
      <c r="S138" s="392"/>
      <c r="T138" s="393"/>
      <c r="U138" s="34"/>
      <c r="V138" s="34"/>
      <c r="W138" s="35" t="s">
        <v>68</v>
      </c>
      <c r="X138" s="380">
        <v>360</v>
      </c>
      <c r="Y138" s="381">
        <f t="shared" si="21"/>
        <v>361.8</v>
      </c>
      <c r="Z138" s="36">
        <f>IFERROR(IF(Y138=0,"",ROUNDUP(Y138/H138,0)*0.00753),"")</f>
        <v>1.00902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396.26666666666665</v>
      </c>
      <c r="BN138" s="64">
        <f t="shared" si="23"/>
        <v>398.24799999999999</v>
      </c>
      <c r="BO138" s="64">
        <f t="shared" si="24"/>
        <v>0.85470085470085455</v>
      </c>
      <c r="BP138" s="64">
        <f t="shared" si="25"/>
        <v>0.85897435897435892</v>
      </c>
    </row>
    <row r="139" spans="1:68" ht="16.5" customHeight="1" x14ac:dyDescent="0.25">
      <c r="A139" s="54" t="s">
        <v>215</v>
      </c>
      <c r="B139" s="54" t="s">
        <v>216</v>
      </c>
      <c r="C139" s="31">
        <v>4301051738</v>
      </c>
      <c r="D139" s="387">
        <v>4680115884533</v>
      </c>
      <c r="E139" s="388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2"/>
      <c r="R139" s="392"/>
      <c r="S139" s="392"/>
      <c r="T139" s="393"/>
      <c r="U139" s="34"/>
      <c r="V139" s="34"/>
      <c r="W139" s="35" t="s">
        <v>68</v>
      </c>
      <c r="X139" s="380">
        <v>15</v>
      </c>
      <c r="Y139" s="381">
        <f t="shared" si="21"/>
        <v>16.2</v>
      </c>
      <c r="Z139" s="36">
        <f>IFERROR(IF(Y139=0,"",ROUNDUP(Y139/H139,0)*0.00753),"")</f>
        <v>6.7769999999999997E-2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16.666666666666668</v>
      </c>
      <c r="BN139" s="64">
        <f t="shared" si="23"/>
        <v>18</v>
      </c>
      <c r="BO139" s="64">
        <f t="shared" si="24"/>
        <v>5.3418803418803423E-2</v>
      </c>
      <c r="BP139" s="64">
        <f t="shared" si="25"/>
        <v>5.7692307692307689E-2</v>
      </c>
    </row>
    <row r="140" spans="1:68" ht="16.5" hidden="1" customHeight="1" x14ac:dyDescent="0.25">
      <c r="A140" s="54" t="s">
        <v>217</v>
      </c>
      <c r="B140" s="54" t="s">
        <v>218</v>
      </c>
      <c r="C140" s="31">
        <v>4301051480</v>
      </c>
      <c r="D140" s="387">
        <v>4680115882645</v>
      </c>
      <c r="E140" s="388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2"/>
      <c r="R140" s="392"/>
      <c r="S140" s="392"/>
      <c r="T140" s="393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0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82">
        <f>IFERROR(X135/H135,"0")+IFERROR(X136/H136,"0")+IFERROR(X137/H137,"0")+IFERROR(X138/H138,"0")+IFERROR(X139/H139,"0")+IFERROR(X140/H140,"0")</f>
        <v>213.0952380952381</v>
      </c>
      <c r="Y141" s="382">
        <f>IFERROR(Y135/H135,"0")+IFERROR(Y136/H136,"0")+IFERROR(Y137/H137,"0")+IFERROR(Y138/H138,"0")+IFERROR(Y139/H139,"0")+IFERROR(Y140/H140,"0")</f>
        <v>215</v>
      </c>
      <c r="Z141" s="382">
        <f>IFERROR(IF(Z135="",0,Z135),"0")+IFERROR(IF(Z136="",0,Z136),"0")+IFERROR(IF(Z137="",0,Z137),"0")+IFERROR(IF(Z138="",0,Z138),"0")+IFERROR(IF(Z139="",0,Z139),"0")+IFERROR(IF(Z140="",0,Z140),"0")</f>
        <v>2.6427899999999998</v>
      </c>
      <c r="AA141" s="383"/>
      <c r="AB141" s="383"/>
      <c r="AC141" s="383"/>
    </row>
    <row r="142" spans="1:68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82">
        <f>IFERROR(SUM(X135:X140),"0")</f>
        <v>975</v>
      </c>
      <c r="Y142" s="382">
        <f>IFERROR(SUM(Y135:Y140),"0")</f>
        <v>982.80000000000018</v>
      </c>
      <c r="Z142" s="37"/>
      <c r="AA142" s="383"/>
      <c r="AB142" s="383"/>
      <c r="AC142" s="383"/>
    </row>
    <row r="143" spans="1:68" ht="14.25" hidden="1" customHeight="1" x14ac:dyDescent="0.25">
      <c r="A143" s="423" t="s">
        <v>166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376"/>
      <c r="AB143" s="376"/>
      <c r="AC143" s="376"/>
    </row>
    <row r="144" spans="1:68" ht="27" hidden="1" customHeight="1" x14ac:dyDescent="0.25">
      <c r="A144" s="54" t="s">
        <v>219</v>
      </c>
      <c r="B144" s="54" t="s">
        <v>220</v>
      </c>
      <c r="C144" s="31">
        <v>4301060356</v>
      </c>
      <c r="D144" s="387">
        <v>4680115882652</v>
      </c>
      <c r="E144" s="388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4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2"/>
      <c r="R144" s="392"/>
      <c r="S144" s="392"/>
      <c r="T144" s="393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221</v>
      </c>
      <c r="B145" s="54" t="s">
        <v>222</v>
      </c>
      <c r="C145" s="31">
        <v>4301060309</v>
      </c>
      <c r="D145" s="387">
        <v>4680115880238</v>
      </c>
      <c r="E145" s="388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2"/>
      <c r="R145" s="392"/>
      <c r="S145" s="392"/>
      <c r="T145" s="393"/>
      <c r="U145" s="34"/>
      <c r="V145" s="34"/>
      <c r="W145" s="35" t="s">
        <v>68</v>
      </c>
      <c r="X145" s="380">
        <v>23.1</v>
      </c>
      <c r="Y145" s="381">
        <f>IFERROR(IF(X145="",0,CEILING((X145/$H145),1)*$H145),"")</f>
        <v>23.759999999999998</v>
      </c>
      <c r="Z145" s="36">
        <f>IFERROR(IF(Y145=0,"",ROUNDUP(Y145/H145,0)*0.00753),"")</f>
        <v>9.0359999999999996E-2</v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26.343333333333337</v>
      </c>
      <c r="BN145" s="64">
        <f>IFERROR(Y145*I145/H145,"0")</f>
        <v>27.095999999999997</v>
      </c>
      <c r="BO145" s="64">
        <f>IFERROR(1/J145*(X145/H145),"0")</f>
        <v>7.4786324786324798E-2</v>
      </c>
      <c r="BP145" s="64">
        <f>IFERROR(1/J145*(Y145/H145),"0")</f>
        <v>7.6923076923076913E-2</v>
      </c>
    </row>
    <row r="146" spans="1:68" x14ac:dyDescent="0.2">
      <c r="A146" s="400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82">
        <f>IFERROR(X144/H144,"0")+IFERROR(X145/H145,"0")</f>
        <v>11.666666666666668</v>
      </c>
      <c r="Y146" s="382">
        <f>IFERROR(Y144/H144,"0")+IFERROR(Y145/H145,"0")</f>
        <v>11.999999999999998</v>
      </c>
      <c r="Z146" s="382">
        <f>IFERROR(IF(Z144="",0,Z144),"0")+IFERROR(IF(Z145="",0,Z145),"0")</f>
        <v>9.0359999999999996E-2</v>
      </c>
      <c r="AA146" s="383"/>
      <c r="AB146" s="383"/>
      <c r="AC146" s="383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82">
        <f>IFERROR(SUM(X144:X145),"0")</f>
        <v>23.1</v>
      </c>
      <c r="Y147" s="382">
        <f>IFERROR(SUM(Y144:Y145),"0")</f>
        <v>23.759999999999998</v>
      </c>
      <c r="Z147" s="37"/>
      <c r="AA147" s="383"/>
      <c r="AB147" s="383"/>
      <c r="AC147" s="383"/>
    </row>
    <row r="148" spans="1:68" ht="16.5" hidden="1" customHeight="1" x14ac:dyDescent="0.25">
      <c r="A148" s="420" t="s">
        <v>223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5"/>
      <c r="AB148" s="375"/>
      <c r="AC148" s="375"/>
    </row>
    <row r="149" spans="1:68" ht="14.25" hidden="1" customHeight="1" x14ac:dyDescent="0.25">
      <c r="A149" s="423" t="s">
        <v>109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376"/>
      <c r="AB149" s="376"/>
      <c r="AC149" s="376"/>
    </row>
    <row r="150" spans="1:68" ht="27" customHeight="1" x14ac:dyDescent="0.25">
      <c r="A150" s="54" t="s">
        <v>224</v>
      </c>
      <c r="B150" s="54" t="s">
        <v>225</v>
      </c>
      <c r="C150" s="31">
        <v>4301011562</v>
      </c>
      <c r="D150" s="387">
        <v>4680115882577</v>
      </c>
      <c r="E150" s="388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3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2"/>
      <c r="R150" s="392"/>
      <c r="S150" s="392"/>
      <c r="T150" s="393"/>
      <c r="U150" s="34"/>
      <c r="V150" s="34"/>
      <c r="W150" s="35" t="s">
        <v>68</v>
      </c>
      <c r="X150" s="380">
        <v>80</v>
      </c>
      <c r="Y150" s="381">
        <f>IFERROR(IF(X150="",0,CEILING((X150/$H150),1)*$H150),"")</f>
        <v>80</v>
      </c>
      <c r="Z150" s="36">
        <f>IFERROR(IF(Y150=0,"",ROUNDUP(Y150/H150,0)*0.00753),"")</f>
        <v>0.18825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85</v>
      </c>
      <c r="BN150" s="64">
        <f>IFERROR(Y150*I150/H150,"0")</f>
        <v>85</v>
      </c>
      <c r="BO150" s="64">
        <f>IFERROR(1/J150*(X150/H150),"0")</f>
        <v>0.16025641025641024</v>
      </c>
      <c r="BP150" s="64">
        <f>IFERROR(1/J150*(Y150/H150),"0")</f>
        <v>0.16025641025641024</v>
      </c>
    </row>
    <row r="151" spans="1:68" ht="27" hidden="1" customHeight="1" x14ac:dyDescent="0.25">
      <c r="A151" s="54" t="s">
        <v>224</v>
      </c>
      <c r="B151" s="54" t="s">
        <v>226</v>
      </c>
      <c r="C151" s="31">
        <v>4301011564</v>
      </c>
      <c r="D151" s="387">
        <v>4680115882577</v>
      </c>
      <c r="E151" s="388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2"/>
      <c r="R151" s="392"/>
      <c r="S151" s="392"/>
      <c r="T151" s="393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00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82">
        <f>IFERROR(X150/H150,"0")+IFERROR(X151/H151,"0")</f>
        <v>25</v>
      </c>
      <c r="Y152" s="382">
        <f>IFERROR(Y150/H150,"0")+IFERROR(Y151/H151,"0")</f>
        <v>25</v>
      </c>
      <c r="Z152" s="382">
        <f>IFERROR(IF(Z150="",0,Z150),"0")+IFERROR(IF(Z151="",0,Z151),"0")</f>
        <v>0.18825</v>
      </c>
      <c r="AA152" s="383"/>
      <c r="AB152" s="383"/>
      <c r="AC152" s="383"/>
    </row>
    <row r="153" spans="1:68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82">
        <f>IFERROR(SUM(X150:X151),"0")</f>
        <v>80</v>
      </c>
      <c r="Y153" s="382">
        <f>IFERROR(SUM(Y150:Y151),"0")</f>
        <v>80</v>
      </c>
      <c r="Z153" s="37"/>
      <c r="AA153" s="383"/>
      <c r="AB153" s="383"/>
      <c r="AC153" s="383"/>
    </row>
    <row r="154" spans="1:68" ht="14.25" hidden="1" customHeight="1" x14ac:dyDescent="0.25">
      <c r="A154" s="423" t="s">
        <v>63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6"/>
      <c r="AB154" s="376"/>
      <c r="AC154" s="376"/>
    </row>
    <row r="155" spans="1:68" ht="27" customHeight="1" x14ac:dyDescent="0.25">
      <c r="A155" s="54" t="s">
        <v>227</v>
      </c>
      <c r="B155" s="54" t="s">
        <v>228</v>
      </c>
      <c r="C155" s="31">
        <v>4301031234</v>
      </c>
      <c r="D155" s="387">
        <v>4680115883444</v>
      </c>
      <c r="E155" s="388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39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2"/>
      <c r="R155" s="392"/>
      <c r="S155" s="392"/>
      <c r="T155" s="393"/>
      <c r="U155" s="34"/>
      <c r="V155" s="34"/>
      <c r="W155" s="35" t="s">
        <v>68</v>
      </c>
      <c r="X155" s="380">
        <v>35</v>
      </c>
      <c r="Y155" s="381">
        <f>IFERROR(IF(X155="",0,CEILING((X155/$H155),1)*$H155),"")</f>
        <v>36.4</v>
      </c>
      <c r="Z155" s="36">
        <f>IFERROR(IF(Y155=0,"",ROUNDUP(Y155/H155,0)*0.00753),"")</f>
        <v>9.7890000000000005E-2</v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38.6</v>
      </c>
      <c r="BN155" s="64">
        <f>IFERROR(Y155*I155/H155,"0")</f>
        <v>40.144000000000005</v>
      </c>
      <c r="BO155" s="64">
        <f>IFERROR(1/J155*(X155/H155),"0")</f>
        <v>8.0128205128205121E-2</v>
      </c>
      <c r="BP155" s="64">
        <f>IFERROR(1/J155*(Y155/H155),"0")</f>
        <v>8.3333333333333329E-2</v>
      </c>
    </row>
    <row r="156" spans="1:68" ht="27" hidden="1" customHeight="1" x14ac:dyDescent="0.25">
      <c r="A156" s="54" t="s">
        <v>227</v>
      </c>
      <c r="B156" s="54" t="s">
        <v>229</v>
      </c>
      <c r="C156" s="31">
        <v>4301031235</v>
      </c>
      <c r="D156" s="387">
        <v>4680115883444</v>
      </c>
      <c r="E156" s="388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2"/>
      <c r="R156" s="392"/>
      <c r="S156" s="392"/>
      <c r="T156" s="393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00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82">
        <f>IFERROR(X155/H155,"0")+IFERROR(X156/H156,"0")</f>
        <v>12.5</v>
      </c>
      <c r="Y157" s="382">
        <f>IFERROR(Y155/H155,"0")+IFERROR(Y156/H156,"0")</f>
        <v>13</v>
      </c>
      <c r="Z157" s="382">
        <f>IFERROR(IF(Z155="",0,Z155),"0")+IFERROR(IF(Z156="",0,Z156),"0")</f>
        <v>9.7890000000000005E-2</v>
      </c>
      <c r="AA157" s="383"/>
      <c r="AB157" s="383"/>
      <c r="AC157" s="383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82">
        <f>IFERROR(SUM(X155:X156),"0")</f>
        <v>35</v>
      </c>
      <c r="Y158" s="382">
        <f>IFERROR(SUM(Y155:Y156),"0")</f>
        <v>36.4</v>
      </c>
      <c r="Z158" s="37"/>
      <c r="AA158" s="383"/>
      <c r="AB158" s="383"/>
      <c r="AC158" s="383"/>
    </row>
    <row r="159" spans="1:68" ht="14.25" hidden="1" customHeight="1" x14ac:dyDescent="0.25">
      <c r="A159" s="423" t="s">
        <v>71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6"/>
      <c r="AB159" s="376"/>
      <c r="AC159" s="376"/>
    </row>
    <row r="160" spans="1:68" ht="16.5" hidden="1" customHeight="1" x14ac:dyDescent="0.25">
      <c r="A160" s="54" t="s">
        <v>230</v>
      </c>
      <c r="B160" s="54" t="s">
        <v>231</v>
      </c>
      <c r="C160" s="31">
        <v>4301051477</v>
      </c>
      <c r="D160" s="387">
        <v>4680115882584</v>
      </c>
      <c r="E160" s="388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2"/>
      <c r="R160" s="392"/>
      <c r="S160" s="392"/>
      <c r="T160" s="393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230</v>
      </c>
      <c r="B161" s="54" t="s">
        <v>232</v>
      </c>
      <c r="C161" s="31">
        <v>4301051476</v>
      </c>
      <c r="D161" s="387">
        <v>4680115882584</v>
      </c>
      <c r="E161" s="388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2"/>
      <c r="R161" s="392"/>
      <c r="S161" s="392"/>
      <c r="T161" s="393"/>
      <c r="U161" s="34"/>
      <c r="V161" s="34"/>
      <c r="W161" s="35" t="s">
        <v>68</v>
      </c>
      <c r="X161" s="380">
        <v>33</v>
      </c>
      <c r="Y161" s="381">
        <f>IFERROR(IF(X161="",0,CEILING((X161/$H161),1)*$H161),"")</f>
        <v>34.32</v>
      </c>
      <c r="Z161" s="36">
        <f>IFERROR(IF(Y161=0,"",ROUNDUP(Y161/H161,0)*0.00753),"")</f>
        <v>9.7890000000000005E-2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36.599999999999994</v>
      </c>
      <c r="BN161" s="64">
        <f>IFERROR(Y161*I161/H161,"0")</f>
        <v>38.063999999999993</v>
      </c>
      <c r="BO161" s="64">
        <f>IFERROR(1/J161*(X161/H161),"0")</f>
        <v>8.0128205128205121E-2</v>
      </c>
      <c r="BP161" s="64">
        <f>IFERROR(1/J161*(Y161/H161),"0")</f>
        <v>8.3333333333333329E-2</v>
      </c>
    </row>
    <row r="162" spans="1:68" x14ac:dyDescent="0.2">
      <c r="A162" s="400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82">
        <f>IFERROR(X160/H160,"0")+IFERROR(X161/H161,"0")</f>
        <v>12.5</v>
      </c>
      <c r="Y162" s="382">
        <f>IFERROR(Y160/H160,"0")+IFERROR(Y161/H161,"0")</f>
        <v>13</v>
      </c>
      <c r="Z162" s="382">
        <f>IFERROR(IF(Z160="",0,Z160),"0")+IFERROR(IF(Z161="",0,Z161),"0")</f>
        <v>9.7890000000000005E-2</v>
      </c>
      <c r="AA162" s="383"/>
      <c r="AB162" s="383"/>
      <c r="AC162" s="383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82">
        <f>IFERROR(SUM(X160:X161),"0")</f>
        <v>33</v>
      </c>
      <c r="Y163" s="382">
        <f>IFERROR(SUM(Y160:Y161),"0")</f>
        <v>34.32</v>
      </c>
      <c r="Z163" s="37"/>
      <c r="AA163" s="383"/>
      <c r="AB163" s="383"/>
      <c r="AC163" s="383"/>
    </row>
    <row r="164" spans="1:68" ht="16.5" hidden="1" customHeight="1" x14ac:dyDescent="0.25">
      <c r="A164" s="420" t="s">
        <v>107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5"/>
      <c r="AB164" s="375"/>
      <c r="AC164" s="375"/>
    </row>
    <row r="165" spans="1:68" ht="14.25" hidden="1" customHeight="1" x14ac:dyDescent="0.25">
      <c r="A165" s="423" t="s">
        <v>109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376"/>
      <c r="AB165" s="376"/>
      <c r="AC165" s="376"/>
    </row>
    <row r="166" spans="1:68" ht="27" hidden="1" customHeight="1" x14ac:dyDescent="0.25">
      <c r="A166" s="54" t="s">
        <v>233</v>
      </c>
      <c r="B166" s="54" t="s">
        <v>234</v>
      </c>
      <c r="C166" s="31">
        <v>4301011623</v>
      </c>
      <c r="D166" s="387">
        <v>4607091382945</v>
      </c>
      <c r="E166" s="388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2"/>
      <c r="R166" s="392"/>
      <c r="S166" s="392"/>
      <c r="T166" s="393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235</v>
      </c>
      <c r="B167" s="54" t="s">
        <v>236</v>
      </c>
      <c r="C167" s="31">
        <v>4301011192</v>
      </c>
      <c r="D167" s="387">
        <v>4607091382952</v>
      </c>
      <c r="E167" s="388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2"/>
      <c r="R167" s="392"/>
      <c r="S167" s="392"/>
      <c r="T167" s="393"/>
      <c r="U167" s="34"/>
      <c r="V167" s="34"/>
      <c r="W167" s="35" t="s">
        <v>68</v>
      </c>
      <c r="X167" s="380">
        <v>25</v>
      </c>
      <c r="Y167" s="381">
        <f>IFERROR(IF(X167="",0,CEILING((X167/$H167),1)*$H167),"")</f>
        <v>27</v>
      </c>
      <c r="Z167" s="36">
        <f>IFERROR(IF(Y167=0,"",ROUNDUP(Y167/H167,0)*0.00753),"")</f>
        <v>6.7769999999999997E-2</v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26.666666666666668</v>
      </c>
      <c r="BN167" s="64">
        <f>IFERROR(Y167*I167/H167,"0")</f>
        <v>28.8</v>
      </c>
      <c r="BO167" s="64">
        <f>IFERROR(1/J167*(X167/H167),"0")</f>
        <v>5.3418803418803423E-2</v>
      </c>
      <c r="BP167" s="64">
        <f>IFERROR(1/J167*(Y167/H167),"0")</f>
        <v>5.7692307692307689E-2</v>
      </c>
    </row>
    <row r="168" spans="1:68" ht="27" hidden="1" customHeight="1" x14ac:dyDescent="0.25">
      <c r="A168" s="54" t="s">
        <v>237</v>
      </c>
      <c r="B168" s="54" t="s">
        <v>238</v>
      </c>
      <c r="C168" s="31">
        <v>4301011705</v>
      </c>
      <c r="D168" s="387">
        <v>4607091384604</v>
      </c>
      <c r="E168" s="388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2"/>
      <c r="R168" s="392"/>
      <c r="S168" s="392"/>
      <c r="T168" s="393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00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82">
        <f>IFERROR(X166/H166,"0")+IFERROR(X167/H167,"0")+IFERROR(X168/H168,"0")</f>
        <v>8.3333333333333339</v>
      </c>
      <c r="Y169" s="382">
        <f>IFERROR(Y166/H166,"0")+IFERROR(Y167/H167,"0")+IFERROR(Y168/H168,"0")</f>
        <v>9</v>
      </c>
      <c r="Z169" s="382">
        <f>IFERROR(IF(Z166="",0,Z166),"0")+IFERROR(IF(Z167="",0,Z167),"0")+IFERROR(IF(Z168="",0,Z168),"0")</f>
        <v>6.7769999999999997E-2</v>
      </c>
      <c r="AA169" s="383"/>
      <c r="AB169" s="383"/>
      <c r="AC169" s="383"/>
    </row>
    <row r="170" spans="1:68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82">
        <f>IFERROR(SUM(X166:X168),"0")</f>
        <v>25</v>
      </c>
      <c r="Y170" s="382">
        <f>IFERROR(SUM(Y166:Y168),"0")</f>
        <v>27</v>
      </c>
      <c r="Z170" s="37"/>
      <c r="AA170" s="383"/>
      <c r="AB170" s="383"/>
      <c r="AC170" s="383"/>
    </row>
    <row r="171" spans="1:68" ht="14.25" hidden="1" customHeight="1" x14ac:dyDescent="0.25">
      <c r="A171" s="423" t="s">
        <v>63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376"/>
      <c r="AB171" s="376"/>
      <c r="AC171" s="376"/>
    </row>
    <row r="172" spans="1:68" ht="16.5" hidden="1" customHeight="1" x14ac:dyDescent="0.25">
      <c r="A172" s="54" t="s">
        <v>239</v>
      </c>
      <c r="B172" s="54" t="s">
        <v>240</v>
      </c>
      <c r="C172" s="31">
        <v>4301030895</v>
      </c>
      <c r="D172" s="387">
        <v>4607091387667</v>
      </c>
      <c r="E172" s="388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2"/>
      <c r="R172" s="392"/>
      <c r="S172" s="392"/>
      <c r="T172" s="393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241</v>
      </c>
      <c r="B173" s="54" t="s">
        <v>242</v>
      </c>
      <c r="C173" s="31">
        <v>4301030961</v>
      </c>
      <c r="D173" s="387">
        <v>4607091387636</v>
      </c>
      <c r="E173" s="388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2"/>
      <c r="R173" s="392"/>
      <c r="S173" s="392"/>
      <c r="T173" s="393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243</v>
      </c>
      <c r="B174" s="54" t="s">
        <v>244</v>
      </c>
      <c r="C174" s="31">
        <v>4301030963</v>
      </c>
      <c r="D174" s="387">
        <v>4607091382426</v>
      </c>
      <c r="E174" s="388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2"/>
      <c r="R174" s="392"/>
      <c r="S174" s="392"/>
      <c r="T174" s="393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245</v>
      </c>
      <c r="B175" s="54" t="s">
        <v>246</v>
      </c>
      <c r="C175" s="31">
        <v>4301030962</v>
      </c>
      <c r="D175" s="387">
        <v>4607091386547</v>
      </c>
      <c r="E175" s="388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2"/>
      <c r="R175" s="392"/>
      <c r="S175" s="392"/>
      <c r="T175" s="393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247</v>
      </c>
      <c r="B176" s="54" t="s">
        <v>248</v>
      </c>
      <c r="C176" s="31">
        <v>4301030964</v>
      </c>
      <c r="D176" s="387">
        <v>4607091382464</v>
      </c>
      <c r="E176" s="388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2"/>
      <c r="R176" s="392"/>
      <c r="S176" s="392"/>
      <c r="T176" s="393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0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2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hidden="1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hidden="1" customHeight="1" x14ac:dyDescent="0.25">
      <c r="A179" s="423" t="s">
        <v>71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376"/>
      <c r="AB179" s="376"/>
      <c r="AC179" s="376"/>
    </row>
    <row r="180" spans="1:68" ht="16.5" customHeight="1" x14ac:dyDescent="0.25">
      <c r="A180" s="54" t="s">
        <v>249</v>
      </c>
      <c r="B180" s="54" t="s">
        <v>250</v>
      </c>
      <c r="C180" s="31">
        <v>4301051611</v>
      </c>
      <c r="D180" s="387">
        <v>4607091385304</v>
      </c>
      <c r="E180" s="388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2"/>
      <c r="R180" s="392"/>
      <c r="S180" s="392"/>
      <c r="T180" s="393"/>
      <c r="U180" s="34"/>
      <c r="V180" s="34"/>
      <c r="W180" s="35" t="s">
        <v>68</v>
      </c>
      <c r="X180" s="380">
        <v>40</v>
      </c>
      <c r="Y180" s="381">
        <f>IFERROR(IF(X180="",0,CEILING((X180/$H180),1)*$H180),"")</f>
        <v>42</v>
      </c>
      <c r="Z180" s="36">
        <f>IFERROR(IF(Y180=0,"",ROUNDUP(Y180/H180,0)*0.02175),"")</f>
        <v>0.10874999999999999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42.685714285714283</v>
      </c>
      <c r="BN180" s="64">
        <f>IFERROR(Y180*I180/H180,"0")</f>
        <v>44.82</v>
      </c>
      <c r="BO180" s="64">
        <f>IFERROR(1/J180*(X180/H180),"0")</f>
        <v>8.5034013605442174E-2</v>
      </c>
      <c r="BP180" s="64">
        <f>IFERROR(1/J180*(Y180/H180),"0")</f>
        <v>8.9285714285714274E-2</v>
      </c>
    </row>
    <row r="181" spans="1:68" ht="16.5" hidden="1" customHeight="1" x14ac:dyDescent="0.25">
      <c r="A181" s="54" t="s">
        <v>251</v>
      </c>
      <c r="B181" s="54" t="s">
        <v>252</v>
      </c>
      <c r="C181" s="31">
        <v>4301051648</v>
      </c>
      <c r="D181" s="387">
        <v>4607091386264</v>
      </c>
      <c r="E181" s="388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2"/>
      <c r="R181" s="392"/>
      <c r="S181" s="392"/>
      <c r="T181" s="393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253</v>
      </c>
      <c r="B182" s="54" t="s">
        <v>254</v>
      </c>
      <c r="C182" s="31">
        <v>4301051313</v>
      </c>
      <c r="D182" s="387">
        <v>4607091385427</v>
      </c>
      <c r="E182" s="388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2"/>
      <c r="R182" s="392"/>
      <c r="S182" s="392"/>
      <c r="T182" s="393"/>
      <c r="U182" s="34"/>
      <c r="V182" s="34"/>
      <c r="W182" s="35" t="s">
        <v>68</v>
      </c>
      <c r="X182" s="380">
        <v>25</v>
      </c>
      <c r="Y182" s="381">
        <f>IFERROR(IF(X182="",0,CEILING((X182/$H182),1)*$H182),"")</f>
        <v>27</v>
      </c>
      <c r="Z182" s="36">
        <f>IFERROR(IF(Y182=0,"",ROUNDUP(Y182/H182,0)*0.00753),"")</f>
        <v>6.7769999999999997E-2</v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27.266666666666666</v>
      </c>
      <c r="BN182" s="64">
        <f>IFERROR(Y182*I182/H182,"0")</f>
        <v>29.447999999999997</v>
      </c>
      <c r="BO182" s="64">
        <f>IFERROR(1/J182*(X182/H182),"0")</f>
        <v>5.3418803418803423E-2</v>
      </c>
      <c r="BP182" s="64">
        <f>IFERROR(1/J182*(Y182/H182),"0")</f>
        <v>5.7692307692307689E-2</v>
      </c>
    </row>
    <row r="183" spans="1:68" x14ac:dyDescent="0.2">
      <c r="A183" s="400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82">
        <f>IFERROR(X180/H180,"0")+IFERROR(X181/H181,"0")+IFERROR(X182/H182,"0")</f>
        <v>13.095238095238095</v>
      </c>
      <c r="Y183" s="382">
        <f>IFERROR(Y180/H180,"0")+IFERROR(Y181/H181,"0")+IFERROR(Y182/H182,"0")</f>
        <v>14</v>
      </c>
      <c r="Z183" s="382">
        <f>IFERROR(IF(Z180="",0,Z180),"0")+IFERROR(IF(Z181="",0,Z181),"0")+IFERROR(IF(Z182="",0,Z182),"0")</f>
        <v>0.17651999999999998</v>
      </c>
      <c r="AA183" s="383"/>
      <c r="AB183" s="383"/>
      <c r="AC183" s="383"/>
    </row>
    <row r="184" spans="1:68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82">
        <f>IFERROR(SUM(X180:X182),"0")</f>
        <v>65</v>
      </c>
      <c r="Y184" s="382">
        <f>IFERROR(SUM(Y180:Y182),"0")</f>
        <v>69</v>
      </c>
      <c r="Z184" s="37"/>
      <c r="AA184" s="383"/>
      <c r="AB184" s="383"/>
      <c r="AC184" s="383"/>
    </row>
    <row r="185" spans="1:68" ht="27.75" hidden="1" customHeight="1" x14ac:dyDescent="0.2">
      <c r="A185" s="389" t="s">
        <v>255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48"/>
      <c r="AB185" s="48"/>
      <c r="AC185" s="48"/>
    </row>
    <row r="186" spans="1:68" ht="16.5" hidden="1" customHeight="1" x14ac:dyDescent="0.25">
      <c r="A186" s="420" t="s">
        <v>256</v>
      </c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375"/>
      <c r="AB186" s="375"/>
      <c r="AC186" s="375"/>
    </row>
    <row r="187" spans="1:68" ht="14.25" hidden="1" customHeight="1" x14ac:dyDescent="0.25">
      <c r="A187" s="423" t="s">
        <v>63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376"/>
      <c r="AB187" s="376"/>
      <c r="AC187" s="376"/>
    </row>
    <row r="188" spans="1:68" ht="27" customHeight="1" x14ac:dyDescent="0.25">
      <c r="A188" s="54" t="s">
        <v>257</v>
      </c>
      <c r="B188" s="54" t="s">
        <v>258</v>
      </c>
      <c r="C188" s="31">
        <v>4301031191</v>
      </c>
      <c r="D188" s="387">
        <v>4680115880993</v>
      </c>
      <c r="E188" s="388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2"/>
      <c r="R188" s="392"/>
      <c r="S188" s="392"/>
      <c r="T188" s="393"/>
      <c r="U188" s="34"/>
      <c r="V188" s="34"/>
      <c r="W188" s="35" t="s">
        <v>68</v>
      </c>
      <c r="X188" s="380">
        <v>80</v>
      </c>
      <c r="Y188" s="381">
        <f t="shared" ref="Y188:Y195" si="26">IFERROR(IF(X188="",0,CEILING((X188/$H188),1)*$H188),"")</f>
        <v>84</v>
      </c>
      <c r="Z188" s="36">
        <f>IFERROR(IF(Y188=0,"",ROUNDUP(Y188/H188,0)*0.00753),"")</f>
        <v>0.15060000000000001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84.952380952380949</v>
      </c>
      <c r="BN188" s="64">
        <f t="shared" ref="BN188:BN195" si="28">IFERROR(Y188*I188/H188,"0")</f>
        <v>89.199999999999989</v>
      </c>
      <c r="BO188" s="64">
        <f t="shared" ref="BO188:BO195" si="29">IFERROR(1/J188*(X188/H188),"0")</f>
        <v>0.1221001221001221</v>
      </c>
      <c r="BP188" s="64">
        <f t="shared" ref="BP188:BP195" si="30">IFERROR(1/J188*(Y188/H188),"0")</f>
        <v>0.12820512820512819</v>
      </c>
    </row>
    <row r="189" spans="1:68" ht="27" customHeight="1" x14ac:dyDescent="0.25">
      <c r="A189" s="54" t="s">
        <v>259</v>
      </c>
      <c r="B189" s="54" t="s">
        <v>260</v>
      </c>
      <c r="C189" s="31">
        <v>4301031204</v>
      </c>
      <c r="D189" s="387">
        <v>4680115881761</v>
      </c>
      <c r="E189" s="388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2"/>
      <c r="R189" s="392"/>
      <c r="S189" s="392"/>
      <c r="T189" s="393"/>
      <c r="U189" s="34"/>
      <c r="V189" s="34"/>
      <c r="W189" s="35" t="s">
        <v>68</v>
      </c>
      <c r="X189" s="380">
        <v>40</v>
      </c>
      <c r="Y189" s="381">
        <f t="shared" si="26"/>
        <v>42</v>
      </c>
      <c r="Z189" s="36">
        <f>IFERROR(IF(Y189=0,"",ROUNDUP(Y189/H189,0)*0.00753),"")</f>
        <v>7.5300000000000006E-2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42.476190476190474</v>
      </c>
      <c r="BN189" s="64">
        <f t="shared" si="28"/>
        <v>44.599999999999994</v>
      </c>
      <c r="BO189" s="64">
        <f t="shared" si="29"/>
        <v>6.1050061050061048E-2</v>
      </c>
      <c r="BP189" s="64">
        <f t="shared" si="30"/>
        <v>6.4102564102564097E-2</v>
      </c>
    </row>
    <row r="190" spans="1:68" ht="27" customHeight="1" x14ac:dyDescent="0.25">
      <c r="A190" s="54" t="s">
        <v>261</v>
      </c>
      <c r="B190" s="54" t="s">
        <v>262</v>
      </c>
      <c r="C190" s="31">
        <v>4301031201</v>
      </c>
      <c r="D190" s="387">
        <v>4680115881563</v>
      </c>
      <c r="E190" s="388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2"/>
      <c r="R190" s="392"/>
      <c r="S190" s="392"/>
      <c r="T190" s="393"/>
      <c r="U190" s="34"/>
      <c r="V190" s="34"/>
      <c r="W190" s="35" t="s">
        <v>68</v>
      </c>
      <c r="X190" s="380">
        <v>80</v>
      </c>
      <c r="Y190" s="381">
        <f t="shared" si="26"/>
        <v>84</v>
      </c>
      <c r="Z190" s="36">
        <f>IFERROR(IF(Y190=0,"",ROUNDUP(Y190/H190,0)*0.00753),"")</f>
        <v>0.15060000000000001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83.80952380952381</v>
      </c>
      <c r="BN190" s="64">
        <f t="shared" si="28"/>
        <v>88</v>
      </c>
      <c r="BO190" s="64">
        <f t="shared" si="29"/>
        <v>0.1221001221001221</v>
      </c>
      <c r="BP190" s="64">
        <f t="shared" si="30"/>
        <v>0.12820512820512819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7">
        <v>4680115880986</v>
      </c>
      <c r="E191" s="388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2"/>
      <c r="R191" s="392"/>
      <c r="S191" s="392"/>
      <c r="T191" s="393"/>
      <c r="U191" s="34"/>
      <c r="V191" s="34"/>
      <c r="W191" s="35" t="s">
        <v>68</v>
      </c>
      <c r="X191" s="380">
        <v>105</v>
      </c>
      <c r="Y191" s="381">
        <f t="shared" si="26"/>
        <v>105</v>
      </c>
      <c r="Z191" s="36">
        <f>IFERROR(IF(Y191=0,"",ROUNDUP(Y191/H191,0)*0.00502),"")</f>
        <v>0.251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111.5</v>
      </c>
      <c r="BN191" s="64">
        <f t="shared" si="28"/>
        <v>111.5</v>
      </c>
      <c r="BO191" s="64">
        <f t="shared" si="29"/>
        <v>0.21367521367521369</v>
      </c>
      <c r="BP191" s="64">
        <f t="shared" si="30"/>
        <v>0.21367521367521369</v>
      </c>
    </row>
    <row r="192" spans="1:68" ht="27" customHeight="1" x14ac:dyDescent="0.25">
      <c r="A192" s="54" t="s">
        <v>265</v>
      </c>
      <c r="B192" s="54" t="s">
        <v>266</v>
      </c>
      <c r="C192" s="31">
        <v>4301031205</v>
      </c>
      <c r="D192" s="387">
        <v>4680115881785</v>
      </c>
      <c r="E192" s="388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2"/>
      <c r="R192" s="392"/>
      <c r="S192" s="392"/>
      <c r="T192" s="393"/>
      <c r="U192" s="34"/>
      <c r="V192" s="34"/>
      <c r="W192" s="35" t="s">
        <v>68</v>
      </c>
      <c r="X192" s="380">
        <v>122.5</v>
      </c>
      <c r="Y192" s="381">
        <f t="shared" si="26"/>
        <v>123.9</v>
      </c>
      <c r="Z192" s="36">
        <f>IFERROR(IF(Y192=0,"",ROUNDUP(Y192/H192,0)*0.00502),"")</f>
        <v>0.29618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130.08333333333334</v>
      </c>
      <c r="BN192" s="64">
        <f t="shared" si="28"/>
        <v>131.57</v>
      </c>
      <c r="BO192" s="64">
        <f t="shared" si="29"/>
        <v>0.2492877492877493</v>
      </c>
      <c r="BP192" s="64">
        <f t="shared" si="30"/>
        <v>0.25213675213675218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7">
        <v>4680115881679</v>
      </c>
      <c r="E193" s="388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2"/>
      <c r="R193" s="392"/>
      <c r="S193" s="392"/>
      <c r="T193" s="393"/>
      <c r="U193" s="34"/>
      <c r="V193" s="34"/>
      <c r="W193" s="35" t="s">
        <v>68</v>
      </c>
      <c r="X193" s="380">
        <v>157.5</v>
      </c>
      <c r="Y193" s="381">
        <f t="shared" si="26"/>
        <v>157.5</v>
      </c>
      <c r="Z193" s="36">
        <f>IFERROR(IF(Y193=0,"",ROUNDUP(Y193/H193,0)*0.00502),"")</f>
        <v>0.3765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165</v>
      </c>
      <c r="BN193" s="64">
        <f t="shared" si="28"/>
        <v>165</v>
      </c>
      <c r="BO193" s="64">
        <f t="shared" si="29"/>
        <v>0.32051282051282054</v>
      </c>
      <c r="BP193" s="64">
        <f t="shared" si="30"/>
        <v>0.32051282051282054</v>
      </c>
    </row>
    <row r="194" spans="1:68" ht="27" hidden="1" customHeight="1" x14ac:dyDescent="0.25">
      <c r="A194" s="54" t="s">
        <v>269</v>
      </c>
      <c r="B194" s="54" t="s">
        <v>270</v>
      </c>
      <c r="C194" s="31">
        <v>4301031158</v>
      </c>
      <c r="D194" s="387">
        <v>4680115880191</v>
      </c>
      <c r="E194" s="388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2"/>
      <c r="R194" s="392"/>
      <c r="S194" s="392"/>
      <c r="T194" s="393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271</v>
      </c>
      <c r="B195" s="54" t="s">
        <v>272</v>
      </c>
      <c r="C195" s="31">
        <v>4301031245</v>
      </c>
      <c r="D195" s="387">
        <v>4680115883963</v>
      </c>
      <c r="E195" s="388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2"/>
      <c r="R195" s="392"/>
      <c r="S195" s="392"/>
      <c r="T195" s="393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00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230.95238095238096</v>
      </c>
      <c r="Y196" s="382">
        <f>IFERROR(Y188/H188,"0")+IFERROR(Y189/H189,"0")+IFERROR(Y190/H190,"0")+IFERROR(Y191/H191,"0")+IFERROR(Y192/H192,"0")+IFERROR(Y193/H193,"0")+IFERROR(Y194/H194,"0")+IFERROR(Y195/H195,"0")</f>
        <v>234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1.3001800000000001</v>
      </c>
      <c r="AA196" s="383"/>
      <c r="AB196" s="383"/>
      <c r="AC196" s="383"/>
    </row>
    <row r="197" spans="1:68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82">
        <f>IFERROR(SUM(X188:X195),"0")</f>
        <v>585</v>
      </c>
      <c r="Y197" s="382">
        <f>IFERROR(SUM(Y188:Y195),"0")</f>
        <v>596.4</v>
      </c>
      <c r="Z197" s="37"/>
      <c r="AA197" s="383"/>
      <c r="AB197" s="383"/>
      <c r="AC197" s="383"/>
    </row>
    <row r="198" spans="1:68" ht="16.5" hidden="1" customHeight="1" x14ac:dyDescent="0.25">
      <c r="A198" s="420" t="s">
        <v>273</v>
      </c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375"/>
      <c r="AB198" s="375"/>
      <c r="AC198" s="375"/>
    </row>
    <row r="199" spans="1:68" ht="14.25" hidden="1" customHeight="1" x14ac:dyDescent="0.25">
      <c r="A199" s="423" t="s">
        <v>109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376"/>
      <c r="AB199" s="376"/>
      <c r="AC199" s="376"/>
    </row>
    <row r="200" spans="1:68" ht="16.5" hidden="1" customHeight="1" x14ac:dyDescent="0.25">
      <c r="A200" s="54" t="s">
        <v>274</v>
      </c>
      <c r="B200" s="54" t="s">
        <v>275</v>
      </c>
      <c r="C200" s="31">
        <v>4301011450</v>
      </c>
      <c r="D200" s="387">
        <v>4680115881402</v>
      </c>
      <c r="E200" s="388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276</v>
      </c>
      <c r="B201" s="54" t="s">
        <v>277</v>
      </c>
      <c r="C201" s="31">
        <v>4301011767</v>
      </c>
      <c r="D201" s="387">
        <v>4680115881396</v>
      </c>
      <c r="E201" s="388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2"/>
      <c r="R201" s="392"/>
      <c r="S201" s="392"/>
      <c r="T201" s="393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0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2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3" t="s">
        <v>145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6"/>
      <c r="AB204" s="376"/>
      <c r="AC204" s="376"/>
    </row>
    <row r="205" spans="1:68" ht="16.5" hidden="1" customHeight="1" x14ac:dyDescent="0.25">
      <c r="A205" s="54" t="s">
        <v>278</v>
      </c>
      <c r="B205" s="54" t="s">
        <v>279</v>
      </c>
      <c r="C205" s="31">
        <v>4301020262</v>
      </c>
      <c r="D205" s="387">
        <v>4680115882935</v>
      </c>
      <c r="E205" s="388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2"/>
      <c r="R205" s="392"/>
      <c r="S205" s="392"/>
      <c r="T205" s="393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280</v>
      </c>
      <c r="B206" s="54" t="s">
        <v>281</v>
      </c>
      <c r="C206" s="31">
        <v>4301020220</v>
      </c>
      <c r="D206" s="387">
        <v>4680115880764</v>
      </c>
      <c r="E206" s="388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2"/>
      <c r="R206" s="392"/>
      <c r="S206" s="392"/>
      <c r="T206" s="393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0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3" t="s">
        <v>63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7">
        <v>4680115882683</v>
      </c>
      <c r="E210" s="388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2"/>
      <c r="R210" s="392"/>
      <c r="S210" s="392"/>
      <c r="T210" s="393"/>
      <c r="U210" s="34"/>
      <c r="V210" s="34"/>
      <c r="W210" s="35" t="s">
        <v>68</v>
      </c>
      <c r="X210" s="380">
        <v>140</v>
      </c>
      <c r="Y210" s="381">
        <f t="shared" ref="Y210:Y217" si="31">IFERROR(IF(X210="",0,CEILING((X210/$H210),1)*$H210),"")</f>
        <v>140.4</v>
      </c>
      <c r="Z210" s="36">
        <f>IFERROR(IF(Y210=0,"",ROUNDUP(Y210/H210,0)*0.00937),"")</f>
        <v>0.24362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145.44444444444446</v>
      </c>
      <c r="BN210" s="64">
        <f t="shared" ref="BN210:BN217" si="33">IFERROR(Y210*I210/H210,"0")</f>
        <v>145.86000000000001</v>
      </c>
      <c r="BO210" s="64">
        <f t="shared" ref="BO210:BO217" si="34">IFERROR(1/J210*(X210/H210),"0")</f>
        <v>0.21604938271604937</v>
      </c>
      <c r="BP210" s="64">
        <f t="shared" ref="BP210:BP217" si="35">IFERROR(1/J210*(Y210/H210),"0")</f>
        <v>0.21666666666666667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7">
        <v>4680115882690</v>
      </c>
      <c r="E211" s="388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2"/>
      <c r="R211" s="392"/>
      <c r="S211" s="392"/>
      <c r="T211" s="393"/>
      <c r="U211" s="34"/>
      <c r="V211" s="34"/>
      <c r="W211" s="35" t="s">
        <v>68</v>
      </c>
      <c r="X211" s="380">
        <v>100</v>
      </c>
      <c r="Y211" s="381">
        <f t="shared" si="31"/>
        <v>102.60000000000001</v>
      </c>
      <c r="Z211" s="36">
        <f>IFERROR(IF(Y211=0,"",ROUNDUP(Y211/H211,0)*0.00937),"")</f>
        <v>0.17802999999999999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103.88888888888889</v>
      </c>
      <c r="BN211" s="64">
        <f t="shared" si="33"/>
        <v>106.59000000000002</v>
      </c>
      <c r="BO211" s="64">
        <f t="shared" si="34"/>
        <v>0.15432098765432098</v>
      </c>
      <c r="BP211" s="64">
        <f t="shared" si="35"/>
        <v>0.15833333333333333</v>
      </c>
    </row>
    <row r="212" spans="1:68" ht="27" customHeight="1" x14ac:dyDescent="0.25">
      <c r="A212" s="54" t="s">
        <v>286</v>
      </c>
      <c r="B212" s="54" t="s">
        <v>287</v>
      </c>
      <c r="C212" s="31">
        <v>4301031220</v>
      </c>
      <c r="D212" s="387">
        <v>4680115882669</v>
      </c>
      <c r="E212" s="388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2"/>
      <c r="R212" s="392"/>
      <c r="S212" s="392"/>
      <c r="T212" s="393"/>
      <c r="U212" s="34"/>
      <c r="V212" s="34"/>
      <c r="W212" s="35" t="s">
        <v>68</v>
      </c>
      <c r="X212" s="380">
        <v>200</v>
      </c>
      <c r="Y212" s="381">
        <f t="shared" si="31"/>
        <v>205.20000000000002</v>
      </c>
      <c r="Z212" s="36">
        <f>IFERROR(IF(Y212=0,"",ROUNDUP(Y212/H212,0)*0.00937),"")</f>
        <v>0.35605999999999999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207.77777777777777</v>
      </c>
      <c r="BN212" s="64">
        <f t="shared" si="33"/>
        <v>213.18000000000004</v>
      </c>
      <c r="BO212" s="64">
        <f t="shared" si="34"/>
        <v>0.30864197530864196</v>
      </c>
      <c r="BP212" s="64">
        <f t="shared" si="35"/>
        <v>0.31666666666666665</v>
      </c>
    </row>
    <row r="213" spans="1:68" ht="27" customHeight="1" x14ac:dyDescent="0.25">
      <c r="A213" s="54" t="s">
        <v>288</v>
      </c>
      <c r="B213" s="54" t="s">
        <v>289</v>
      </c>
      <c r="C213" s="31">
        <v>4301031221</v>
      </c>
      <c r="D213" s="387">
        <v>4680115882676</v>
      </c>
      <c r="E213" s="388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2"/>
      <c r="R213" s="392"/>
      <c r="S213" s="392"/>
      <c r="T213" s="393"/>
      <c r="U213" s="34"/>
      <c r="V213" s="34"/>
      <c r="W213" s="35" t="s">
        <v>68</v>
      </c>
      <c r="X213" s="380">
        <v>130</v>
      </c>
      <c r="Y213" s="381">
        <f t="shared" si="31"/>
        <v>135</v>
      </c>
      <c r="Z213" s="36">
        <f>IFERROR(IF(Y213=0,"",ROUNDUP(Y213/H213,0)*0.00937),"")</f>
        <v>0.23424999999999999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135.05555555555557</v>
      </c>
      <c r="BN213" s="64">
        <f t="shared" si="33"/>
        <v>140.25</v>
      </c>
      <c r="BO213" s="64">
        <f t="shared" si="34"/>
        <v>0.20061728395061726</v>
      </c>
      <c r="BP213" s="64">
        <f t="shared" si="35"/>
        <v>0.20833333333333334</v>
      </c>
    </row>
    <row r="214" spans="1:68" ht="27" hidden="1" customHeight="1" x14ac:dyDescent="0.25">
      <c r="A214" s="54" t="s">
        <v>290</v>
      </c>
      <c r="B214" s="54" t="s">
        <v>291</v>
      </c>
      <c r="C214" s="31">
        <v>4301031223</v>
      </c>
      <c r="D214" s="387">
        <v>4680115884014</v>
      </c>
      <c r="E214" s="388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2"/>
      <c r="R214" s="392"/>
      <c r="S214" s="392"/>
      <c r="T214" s="393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292</v>
      </c>
      <c r="B215" s="54" t="s">
        <v>293</v>
      </c>
      <c r="C215" s="31">
        <v>4301031222</v>
      </c>
      <c r="D215" s="387">
        <v>4680115884007</v>
      </c>
      <c r="E215" s="388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2"/>
      <c r="R215" s="392"/>
      <c r="S215" s="392"/>
      <c r="T215" s="393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294</v>
      </c>
      <c r="B216" s="54" t="s">
        <v>295</v>
      </c>
      <c r="C216" s="31">
        <v>4301031229</v>
      </c>
      <c r="D216" s="387">
        <v>4680115884038</v>
      </c>
      <c r="E216" s="388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2"/>
      <c r="R216" s="392"/>
      <c r="S216" s="392"/>
      <c r="T216" s="393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296</v>
      </c>
      <c r="B217" s="54" t="s">
        <v>297</v>
      </c>
      <c r="C217" s="31">
        <v>4301031225</v>
      </c>
      <c r="D217" s="387">
        <v>4680115884021</v>
      </c>
      <c r="E217" s="388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2"/>
      <c r="R217" s="392"/>
      <c r="S217" s="392"/>
      <c r="T217" s="393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0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2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105.55555555555556</v>
      </c>
      <c r="Y218" s="382">
        <f>IFERROR(Y210/H210,"0")+IFERROR(Y211/H211,"0")+IFERROR(Y212/H212,"0")+IFERROR(Y213/H213,"0")+IFERROR(Y214/H214,"0")+IFERROR(Y215/H215,"0")+IFERROR(Y216/H216,"0")+IFERROR(Y217/H217,"0")</f>
        <v>108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1.01196</v>
      </c>
      <c r="AA218" s="383"/>
      <c r="AB218" s="383"/>
      <c r="AC218" s="383"/>
    </row>
    <row r="219" spans="1:68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82">
        <f>IFERROR(SUM(X210:X217),"0")</f>
        <v>570</v>
      </c>
      <c r="Y219" s="382">
        <f>IFERROR(SUM(Y210:Y217),"0")</f>
        <v>583.20000000000005</v>
      </c>
      <c r="Z219" s="37"/>
      <c r="AA219" s="383"/>
      <c r="AB219" s="383"/>
      <c r="AC219" s="383"/>
    </row>
    <row r="220" spans="1:68" ht="14.25" hidden="1" customHeight="1" x14ac:dyDescent="0.25">
      <c r="A220" s="423" t="s">
        <v>71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376"/>
      <c r="AB220" s="376"/>
      <c r="AC220" s="376"/>
    </row>
    <row r="221" spans="1:68" ht="27" hidden="1" customHeight="1" x14ac:dyDescent="0.25">
      <c r="A221" s="54" t="s">
        <v>298</v>
      </c>
      <c r="B221" s="54" t="s">
        <v>299</v>
      </c>
      <c r="C221" s="31">
        <v>4301051408</v>
      </c>
      <c r="D221" s="387">
        <v>4680115881594</v>
      </c>
      <c r="E221" s="388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2"/>
      <c r="R221" s="392"/>
      <c r="S221" s="392"/>
      <c r="T221" s="393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300</v>
      </c>
      <c r="B222" s="54" t="s">
        <v>301</v>
      </c>
      <c r="C222" s="31">
        <v>4301051754</v>
      </c>
      <c r="D222" s="387">
        <v>4680115880962</v>
      </c>
      <c r="E222" s="388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2"/>
      <c r="R222" s="392"/>
      <c r="S222" s="392"/>
      <c r="T222" s="393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302</v>
      </c>
      <c r="B223" s="54" t="s">
        <v>303</v>
      </c>
      <c r="C223" s="31">
        <v>4301051411</v>
      </c>
      <c r="D223" s="387">
        <v>4680115881617</v>
      </c>
      <c r="E223" s="388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2"/>
      <c r="R223" s="392"/>
      <c r="S223" s="392"/>
      <c r="T223" s="393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304</v>
      </c>
      <c r="B224" s="54" t="s">
        <v>305</v>
      </c>
      <c r="C224" s="31">
        <v>4301051632</v>
      </c>
      <c r="D224" s="387">
        <v>4680115880573</v>
      </c>
      <c r="E224" s="388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2"/>
      <c r="R224" s="392"/>
      <c r="S224" s="392"/>
      <c r="T224" s="393"/>
      <c r="U224" s="34"/>
      <c r="V224" s="34"/>
      <c r="W224" s="35" t="s">
        <v>68</v>
      </c>
      <c r="X224" s="380">
        <v>200</v>
      </c>
      <c r="Y224" s="381">
        <f t="shared" si="36"/>
        <v>200.1</v>
      </c>
      <c r="Z224" s="36">
        <f>IFERROR(IF(Y224=0,"",ROUNDUP(Y224/H224,0)*0.02175),"")</f>
        <v>0.50024999999999997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212.96551724137933</v>
      </c>
      <c r="BN224" s="64">
        <f t="shared" si="38"/>
        <v>213.072</v>
      </c>
      <c r="BO224" s="64">
        <f t="shared" si="39"/>
        <v>0.41050903119868637</v>
      </c>
      <c r="BP224" s="64">
        <f t="shared" si="40"/>
        <v>0.4107142857142857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7">
        <v>4680115882195</v>
      </c>
      <c r="E225" s="388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2"/>
      <c r="R225" s="392"/>
      <c r="S225" s="392"/>
      <c r="T225" s="393"/>
      <c r="U225" s="34"/>
      <c r="V225" s="34"/>
      <c r="W225" s="35" t="s">
        <v>68</v>
      </c>
      <c r="X225" s="380">
        <v>240</v>
      </c>
      <c r="Y225" s="381">
        <f t="shared" si="36"/>
        <v>240</v>
      </c>
      <c r="Z225" s="36">
        <f t="shared" ref="Z225:Z231" si="41">IFERROR(IF(Y225=0,"",ROUNDUP(Y225/H225,0)*0.00753),"")</f>
        <v>0.753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269</v>
      </c>
      <c r="BN225" s="64">
        <f t="shared" si="38"/>
        <v>269</v>
      </c>
      <c r="BO225" s="64">
        <f t="shared" si="39"/>
        <v>0.64102564102564097</v>
      </c>
      <c r="BP225" s="64">
        <f t="shared" si="40"/>
        <v>0.64102564102564097</v>
      </c>
    </row>
    <row r="226" spans="1:68" ht="27" hidden="1" customHeight="1" x14ac:dyDescent="0.25">
      <c r="A226" s="54" t="s">
        <v>308</v>
      </c>
      <c r="B226" s="54" t="s">
        <v>309</v>
      </c>
      <c r="C226" s="31">
        <v>4301051752</v>
      </c>
      <c r="D226" s="387">
        <v>4680115882607</v>
      </c>
      <c r="E226" s="388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2"/>
      <c r="R226" s="392"/>
      <c r="S226" s="392"/>
      <c r="T226" s="393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7">
        <v>4680115880092</v>
      </c>
      <c r="E227" s="388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2"/>
      <c r="R227" s="392"/>
      <c r="S227" s="392"/>
      <c r="T227" s="393"/>
      <c r="U227" s="34"/>
      <c r="V227" s="34"/>
      <c r="W227" s="35" t="s">
        <v>68</v>
      </c>
      <c r="X227" s="380">
        <v>360</v>
      </c>
      <c r="Y227" s="381">
        <f t="shared" si="36"/>
        <v>360</v>
      </c>
      <c r="Z227" s="36">
        <f t="shared" si="41"/>
        <v>1.1294999999999999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400.80000000000007</v>
      </c>
      <c r="BN227" s="64">
        <f t="shared" si="38"/>
        <v>400.80000000000007</v>
      </c>
      <c r="BO227" s="64">
        <f t="shared" si="39"/>
        <v>0.96153846153846145</v>
      </c>
      <c r="BP227" s="64">
        <f t="shared" si="40"/>
        <v>0.96153846153846145</v>
      </c>
    </row>
    <row r="228" spans="1:68" ht="27" hidden="1" customHeight="1" x14ac:dyDescent="0.25">
      <c r="A228" s="54" t="s">
        <v>312</v>
      </c>
      <c r="B228" s="54" t="s">
        <v>313</v>
      </c>
      <c r="C228" s="31">
        <v>4301051631</v>
      </c>
      <c r="D228" s="387">
        <v>4680115880221</v>
      </c>
      <c r="E228" s="388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2"/>
      <c r="R228" s="392"/>
      <c r="S228" s="392"/>
      <c r="T228" s="393"/>
      <c r="U228" s="34"/>
      <c r="V228" s="34"/>
      <c r="W228" s="35" t="s">
        <v>68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314</v>
      </c>
      <c r="B229" s="54" t="s">
        <v>315</v>
      </c>
      <c r="C229" s="31">
        <v>4301051749</v>
      </c>
      <c r="D229" s="387">
        <v>4680115882942</v>
      </c>
      <c r="E229" s="388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2"/>
      <c r="R229" s="392"/>
      <c r="S229" s="392"/>
      <c r="T229" s="393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7">
        <v>4680115880504</v>
      </c>
      <c r="E230" s="388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2"/>
      <c r="R230" s="392"/>
      <c r="S230" s="392"/>
      <c r="T230" s="393"/>
      <c r="U230" s="34"/>
      <c r="V230" s="34"/>
      <c r="W230" s="35" t="s">
        <v>68</v>
      </c>
      <c r="X230" s="380">
        <v>100</v>
      </c>
      <c r="Y230" s="381">
        <f t="shared" si="36"/>
        <v>100.8</v>
      </c>
      <c r="Z230" s="36">
        <f t="shared" si="41"/>
        <v>0.31625999999999999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111.33333333333333</v>
      </c>
      <c r="BN230" s="64">
        <f t="shared" si="38"/>
        <v>112.224</v>
      </c>
      <c r="BO230" s="64">
        <f t="shared" si="39"/>
        <v>0.26709401709401709</v>
      </c>
      <c r="BP230" s="64">
        <f t="shared" si="40"/>
        <v>0.26923076923076922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7">
        <v>4680115882164</v>
      </c>
      <c r="E231" s="388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2"/>
      <c r="R231" s="392"/>
      <c r="S231" s="392"/>
      <c r="T231" s="393"/>
      <c r="U231" s="34"/>
      <c r="V231" s="34"/>
      <c r="W231" s="35" t="s">
        <v>68</v>
      </c>
      <c r="X231" s="380">
        <v>200</v>
      </c>
      <c r="Y231" s="381">
        <f t="shared" si="36"/>
        <v>201.6</v>
      </c>
      <c r="Z231" s="36">
        <f t="shared" si="41"/>
        <v>0.63251999999999997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223.16666666666669</v>
      </c>
      <c r="BN231" s="64">
        <f t="shared" si="38"/>
        <v>224.95199999999997</v>
      </c>
      <c r="BO231" s="64">
        <f t="shared" si="39"/>
        <v>0.53418803418803418</v>
      </c>
      <c r="BP231" s="64">
        <f t="shared" si="40"/>
        <v>0.53846153846153844</v>
      </c>
    </row>
    <row r="232" spans="1:68" x14ac:dyDescent="0.2">
      <c r="A232" s="400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397.98850574712651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399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3.3315299999999994</v>
      </c>
      <c r="AA232" s="383"/>
      <c r="AB232" s="383"/>
      <c r="AC232" s="383"/>
    </row>
    <row r="233" spans="1:68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82">
        <f>IFERROR(SUM(X221:X231),"0")</f>
        <v>1100</v>
      </c>
      <c r="Y233" s="382">
        <f>IFERROR(SUM(Y221:Y231),"0")</f>
        <v>1102.5</v>
      </c>
      <c r="Z233" s="37"/>
      <c r="AA233" s="383"/>
      <c r="AB233" s="383"/>
      <c r="AC233" s="383"/>
    </row>
    <row r="234" spans="1:68" ht="14.25" hidden="1" customHeight="1" x14ac:dyDescent="0.25">
      <c r="A234" s="423" t="s">
        <v>166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376"/>
      <c r="AB234" s="376"/>
      <c r="AC234" s="376"/>
    </row>
    <row r="235" spans="1:68" ht="16.5" hidden="1" customHeight="1" x14ac:dyDescent="0.25">
      <c r="A235" s="54" t="s">
        <v>320</v>
      </c>
      <c r="B235" s="54" t="s">
        <v>321</v>
      </c>
      <c r="C235" s="31">
        <v>4301060404</v>
      </c>
      <c r="D235" s="387">
        <v>4680115882874</v>
      </c>
      <c r="E235" s="388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5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2"/>
      <c r="R235" s="392"/>
      <c r="S235" s="392"/>
      <c r="T235" s="393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320</v>
      </c>
      <c r="B236" s="54" t="s">
        <v>322</v>
      </c>
      <c r="C236" s="31">
        <v>4301060360</v>
      </c>
      <c r="D236" s="387">
        <v>4680115882874</v>
      </c>
      <c r="E236" s="388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2"/>
      <c r="R236" s="392"/>
      <c r="S236" s="392"/>
      <c r="T236" s="393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323</v>
      </c>
      <c r="B237" s="54" t="s">
        <v>324</v>
      </c>
      <c r="C237" s="31">
        <v>4301060359</v>
      </c>
      <c r="D237" s="387">
        <v>4680115884434</v>
      </c>
      <c r="E237" s="388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2"/>
      <c r="R237" s="392"/>
      <c r="S237" s="392"/>
      <c r="T237" s="393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7">
        <v>4680115880818</v>
      </c>
      <c r="E238" s="388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2"/>
      <c r="R238" s="392"/>
      <c r="S238" s="392"/>
      <c r="T238" s="393"/>
      <c r="U238" s="34"/>
      <c r="V238" s="34"/>
      <c r="W238" s="35" t="s">
        <v>68</v>
      </c>
      <c r="X238" s="380">
        <v>40</v>
      </c>
      <c r="Y238" s="381">
        <f>IFERROR(IF(X238="",0,CEILING((X238/$H238),1)*$H238),"")</f>
        <v>40.799999999999997</v>
      </c>
      <c r="Z238" s="36">
        <f>IFERROR(IF(Y238=0,"",ROUNDUP(Y238/H238,0)*0.00753),"")</f>
        <v>0.12801000000000001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44.533333333333339</v>
      </c>
      <c r="BN238" s="64">
        <f>IFERROR(Y238*I238/H238,"0")</f>
        <v>45.423999999999999</v>
      </c>
      <c r="BO238" s="64">
        <f>IFERROR(1/J238*(X238/H238),"0")</f>
        <v>0.10683760683760685</v>
      </c>
      <c r="BP238" s="64">
        <f>IFERROR(1/J238*(Y238/H238),"0")</f>
        <v>0.10897435897435898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7">
        <v>4680115880801</v>
      </c>
      <c r="E239" s="388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2"/>
      <c r="R239" s="392"/>
      <c r="S239" s="392"/>
      <c r="T239" s="393"/>
      <c r="U239" s="34"/>
      <c r="V239" s="34"/>
      <c r="W239" s="35" t="s">
        <v>68</v>
      </c>
      <c r="X239" s="380">
        <v>40</v>
      </c>
      <c r="Y239" s="381">
        <f>IFERROR(IF(X239="",0,CEILING((X239/$H239),1)*$H239),"")</f>
        <v>40.799999999999997</v>
      </c>
      <c r="Z239" s="36">
        <f>IFERROR(IF(Y239=0,"",ROUNDUP(Y239/H239,0)*0.00753),"")</f>
        <v>0.12801000000000001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44.533333333333339</v>
      </c>
      <c r="BN239" s="64">
        <f>IFERROR(Y239*I239/H239,"0")</f>
        <v>45.423999999999999</v>
      </c>
      <c r="BO239" s="64">
        <f>IFERROR(1/J239*(X239/H239),"0")</f>
        <v>0.10683760683760685</v>
      </c>
      <c r="BP239" s="64">
        <f>IFERROR(1/J239*(Y239/H239),"0")</f>
        <v>0.10897435897435898</v>
      </c>
    </row>
    <row r="240" spans="1:68" x14ac:dyDescent="0.2">
      <c r="A240" s="400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82">
        <f>IFERROR(X235/H235,"0")+IFERROR(X236/H236,"0")+IFERROR(X237/H237,"0")+IFERROR(X238/H238,"0")+IFERROR(X239/H239,"0")</f>
        <v>33.333333333333336</v>
      </c>
      <c r="Y240" s="382">
        <f>IFERROR(Y235/H235,"0")+IFERROR(Y236/H236,"0")+IFERROR(Y237/H237,"0")+IFERROR(Y238/H238,"0")+IFERROR(Y239/H239,"0")</f>
        <v>34</v>
      </c>
      <c r="Z240" s="382">
        <f>IFERROR(IF(Z235="",0,Z235),"0")+IFERROR(IF(Z236="",0,Z236),"0")+IFERROR(IF(Z237="",0,Z237),"0")+IFERROR(IF(Z238="",0,Z238),"0")+IFERROR(IF(Z239="",0,Z239),"0")</f>
        <v>0.25602000000000003</v>
      </c>
      <c r="AA240" s="383"/>
      <c r="AB240" s="383"/>
      <c r="AC240" s="383"/>
    </row>
    <row r="241" spans="1:68" x14ac:dyDescent="0.2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2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82">
        <f>IFERROR(SUM(X235:X239),"0")</f>
        <v>80</v>
      </c>
      <c r="Y241" s="382">
        <f>IFERROR(SUM(Y235:Y239),"0")</f>
        <v>81.599999999999994</v>
      </c>
      <c r="Z241" s="37"/>
      <c r="AA241" s="383"/>
      <c r="AB241" s="383"/>
      <c r="AC241" s="383"/>
    </row>
    <row r="242" spans="1:68" ht="16.5" hidden="1" customHeight="1" x14ac:dyDescent="0.25">
      <c r="A242" s="420" t="s">
        <v>329</v>
      </c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375"/>
      <c r="AB242" s="375"/>
      <c r="AC242" s="375"/>
    </row>
    <row r="243" spans="1:68" ht="14.25" hidden="1" customHeight="1" x14ac:dyDescent="0.25">
      <c r="A243" s="423" t="s">
        <v>109</v>
      </c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376"/>
      <c r="AB243" s="376"/>
      <c r="AC243" s="376"/>
    </row>
    <row r="244" spans="1:68" ht="27" hidden="1" customHeight="1" x14ac:dyDescent="0.25">
      <c r="A244" s="54" t="s">
        <v>330</v>
      </c>
      <c r="B244" s="54" t="s">
        <v>331</v>
      </c>
      <c r="C244" s="31">
        <v>4301011945</v>
      </c>
      <c r="D244" s="387">
        <v>4680115884274</v>
      </c>
      <c r="E244" s="388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112</v>
      </c>
      <c r="L244" s="32"/>
      <c r="M244" s="33" t="s">
        <v>132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2"/>
      <c r="R244" s="392"/>
      <c r="S244" s="392"/>
      <c r="T244" s="393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4301011717</v>
      </c>
      <c r="D245" s="387">
        <v>4680115884274</v>
      </c>
      <c r="E245" s="388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2"/>
      <c r="R245" s="392"/>
      <c r="S245" s="392"/>
      <c r="T245" s="393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4301011719</v>
      </c>
      <c r="D246" s="387">
        <v>4680115884298</v>
      </c>
      <c r="E246" s="388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2"/>
      <c r="R246" s="392"/>
      <c r="S246" s="392"/>
      <c r="T246" s="393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4301011944</v>
      </c>
      <c r="D247" s="387">
        <v>4680115884250</v>
      </c>
      <c r="E247" s="388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112</v>
      </c>
      <c r="L247" s="32"/>
      <c r="M247" s="33" t="s">
        <v>132</v>
      </c>
      <c r="N247" s="33"/>
      <c r="O247" s="32">
        <v>55</v>
      </c>
      <c r="P247" s="6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2"/>
      <c r="R247" s="392"/>
      <c r="S247" s="392"/>
      <c r="T247" s="393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335</v>
      </c>
      <c r="B248" s="54" t="s">
        <v>337</v>
      </c>
      <c r="C248" s="31">
        <v>4301011733</v>
      </c>
      <c r="D248" s="387">
        <v>4680115884250</v>
      </c>
      <c r="E248" s="388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5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2"/>
      <c r="R248" s="392"/>
      <c r="S248" s="392"/>
      <c r="T248" s="393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338</v>
      </c>
      <c r="B249" s="54" t="s">
        <v>339</v>
      </c>
      <c r="C249" s="31">
        <v>4301011718</v>
      </c>
      <c r="D249" s="387">
        <v>4680115884281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2"/>
      <c r="R249" s="392"/>
      <c r="S249" s="392"/>
      <c r="T249" s="393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4301011720</v>
      </c>
      <c r="D250" s="387">
        <v>4680115884199</v>
      </c>
      <c r="E250" s="388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2"/>
      <c r="R250" s="392"/>
      <c r="S250" s="392"/>
      <c r="T250" s="393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342</v>
      </c>
      <c r="B251" s="54" t="s">
        <v>343</v>
      </c>
      <c r="C251" s="31">
        <v>4301011716</v>
      </c>
      <c r="D251" s="387">
        <v>4680115884267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2"/>
      <c r="R251" s="392"/>
      <c r="S251" s="392"/>
      <c r="T251" s="393"/>
      <c r="U251" s="34"/>
      <c r="V251" s="34"/>
      <c r="W251" s="35" t="s">
        <v>68</v>
      </c>
      <c r="X251" s="380">
        <v>28</v>
      </c>
      <c r="Y251" s="381">
        <f t="shared" si="42"/>
        <v>28</v>
      </c>
      <c r="Z251" s="36">
        <f>IFERROR(IF(Y251=0,"",ROUNDUP(Y251/H251,0)*0.00937),"")</f>
        <v>6.5589999999999996E-2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29.68</v>
      </c>
      <c r="BN251" s="64">
        <f t="shared" si="44"/>
        <v>29.68</v>
      </c>
      <c r="BO251" s="64">
        <f t="shared" si="45"/>
        <v>5.8333333333333334E-2</v>
      </c>
      <c r="BP251" s="64">
        <f t="shared" si="46"/>
        <v>5.8333333333333334E-2</v>
      </c>
    </row>
    <row r="252" spans="1:68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7</v>
      </c>
      <c r="Y252" s="382">
        <f>IFERROR(Y244/H244,"0")+IFERROR(Y245/H245,"0")+IFERROR(Y246/H246,"0")+IFERROR(Y247/H247,"0")+IFERROR(Y248/H248,"0")+IFERROR(Y249/H249,"0")+IFERROR(Y250/H250,"0")+IFERROR(Y251/H251,"0")</f>
        <v>7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6.5589999999999996E-2</v>
      </c>
      <c r="AA252" s="383"/>
      <c r="AB252" s="383"/>
      <c r="AC252" s="383"/>
    </row>
    <row r="253" spans="1:68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82">
        <f>IFERROR(SUM(X244:X251),"0")</f>
        <v>28</v>
      </c>
      <c r="Y253" s="382">
        <f>IFERROR(SUM(Y244:Y251),"0")</f>
        <v>28</v>
      </c>
      <c r="Z253" s="37"/>
      <c r="AA253" s="383"/>
      <c r="AB253" s="383"/>
      <c r="AC253" s="383"/>
    </row>
    <row r="254" spans="1:68" ht="16.5" hidden="1" customHeight="1" x14ac:dyDescent="0.25">
      <c r="A254" s="420" t="s">
        <v>344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375"/>
      <c r="AB254" s="375"/>
      <c r="AC254" s="375"/>
    </row>
    <row r="255" spans="1:68" ht="14.25" hidden="1" customHeight="1" x14ac:dyDescent="0.25">
      <c r="A255" s="423" t="s">
        <v>109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376"/>
      <c r="AB255" s="376"/>
      <c r="AC255" s="376"/>
    </row>
    <row r="256" spans="1:68" ht="27" hidden="1" customHeight="1" x14ac:dyDescent="0.25">
      <c r="A256" s="54" t="s">
        <v>345</v>
      </c>
      <c r="B256" s="54" t="s">
        <v>346</v>
      </c>
      <c r="C256" s="31">
        <v>4301011942</v>
      </c>
      <c r="D256" s="387">
        <v>4680115884137</v>
      </c>
      <c r="E256" s="388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112</v>
      </c>
      <c r="L256" s="32"/>
      <c r="M256" s="33" t="s">
        <v>132</v>
      </c>
      <c r="N256" s="33"/>
      <c r="O256" s="32">
        <v>55</v>
      </c>
      <c r="P256" s="6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2"/>
      <c r="R256" s="392"/>
      <c r="S256" s="392"/>
      <c r="T256" s="393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345</v>
      </c>
      <c r="B257" s="54" t="s">
        <v>347</v>
      </c>
      <c r="C257" s="31">
        <v>4301011826</v>
      </c>
      <c r="D257" s="387">
        <v>4680115884137</v>
      </c>
      <c r="E257" s="388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2"/>
      <c r="R257" s="392"/>
      <c r="S257" s="392"/>
      <c r="T257" s="393"/>
      <c r="U257" s="34"/>
      <c r="V257" s="34"/>
      <c r="W257" s="35" t="s">
        <v>68</v>
      </c>
      <c r="X257" s="380">
        <v>40</v>
      </c>
      <c r="Y257" s="381">
        <f t="shared" si="47"/>
        <v>46.4</v>
      </c>
      <c r="Z257" s="36">
        <f>IFERROR(IF(Y257=0,"",ROUNDUP(Y257/H257,0)*0.02175),"")</f>
        <v>8.6999999999999994E-2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41.655172413793103</v>
      </c>
      <c r="BN257" s="64">
        <f t="shared" si="49"/>
        <v>48.319999999999993</v>
      </c>
      <c r="BO257" s="64">
        <f t="shared" si="50"/>
        <v>6.1576354679802957E-2</v>
      </c>
      <c r="BP257" s="64">
        <f t="shared" si="51"/>
        <v>7.1428571428571425E-2</v>
      </c>
    </row>
    <row r="258" spans="1:68" ht="27" hidden="1" customHeight="1" x14ac:dyDescent="0.25">
      <c r="A258" s="54" t="s">
        <v>348</v>
      </c>
      <c r="B258" s="54" t="s">
        <v>349</v>
      </c>
      <c r="C258" s="31">
        <v>4301011724</v>
      </c>
      <c r="D258" s="387">
        <v>4680115884236</v>
      </c>
      <c r="E258" s="388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2"/>
      <c r="R258" s="392"/>
      <c r="S258" s="392"/>
      <c r="T258" s="393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4301011721</v>
      </c>
      <c r="D259" s="387">
        <v>4680115884175</v>
      </c>
      <c r="E259" s="388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2"/>
      <c r="R259" s="392"/>
      <c r="S259" s="392"/>
      <c r="T259" s="393"/>
      <c r="U259" s="34"/>
      <c r="V259" s="34"/>
      <c r="W259" s="35" t="s">
        <v>68</v>
      </c>
      <c r="X259" s="380">
        <v>40</v>
      </c>
      <c r="Y259" s="381">
        <f t="shared" si="47"/>
        <v>46.4</v>
      </c>
      <c r="Z259" s="36">
        <f>IFERROR(IF(Y259=0,"",ROUNDUP(Y259/H259,0)*0.02175),"")</f>
        <v>8.6999999999999994E-2</v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41.655172413793103</v>
      </c>
      <c r="BN259" s="64">
        <f t="shared" si="49"/>
        <v>48.319999999999993</v>
      </c>
      <c r="BO259" s="64">
        <f t="shared" si="50"/>
        <v>6.1576354679802957E-2</v>
      </c>
      <c r="BP259" s="64">
        <f t="shared" si="51"/>
        <v>7.1428571428571425E-2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7">
        <v>4680115884144</v>
      </c>
      <c r="E260" s="388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2"/>
      <c r="R260" s="392"/>
      <c r="S260" s="392"/>
      <c r="T260" s="393"/>
      <c r="U260" s="34"/>
      <c r="V260" s="34"/>
      <c r="W260" s="35" t="s">
        <v>68</v>
      </c>
      <c r="X260" s="380">
        <v>20</v>
      </c>
      <c r="Y260" s="381">
        <f t="shared" si="47"/>
        <v>20</v>
      </c>
      <c r="Z260" s="36">
        <f>IFERROR(IF(Y260=0,"",ROUNDUP(Y260/H260,0)*0.00937),"")</f>
        <v>4.6850000000000003E-2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21.200000000000003</v>
      </c>
      <c r="BN260" s="64">
        <f t="shared" si="49"/>
        <v>21.200000000000003</v>
      </c>
      <c r="BO260" s="64">
        <f t="shared" si="50"/>
        <v>4.1666666666666664E-2</v>
      </c>
      <c r="BP260" s="64">
        <f t="shared" si="51"/>
        <v>4.1666666666666664E-2</v>
      </c>
    </row>
    <row r="261" spans="1:68" ht="27" hidden="1" customHeight="1" x14ac:dyDescent="0.25">
      <c r="A261" s="54" t="s">
        <v>354</v>
      </c>
      <c r="B261" s="54" t="s">
        <v>355</v>
      </c>
      <c r="C261" s="31">
        <v>4301011963</v>
      </c>
      <c r="D261" s="387">
        <v>4680115885288</v>
      </c>
      <c r="E261" s="388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2"/>
      <c r="R261" s="392"/>
      <c r="S261" s="392"/>
      <c r="T261" s="393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356</v>
      </c>
      <c r="B262" s="54" t="s">
        <v>357</v>
      </c>
      <c r="C262" s="31">
        <v>4301011726</v>
      </c>
      <c r="D262" s="387">
        <v>4680115884182</v>
      </c>
      <c r="E262" s="388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2"/>
      <c r="R262" s="392"/>
      <c r="S262" s="392"/>
      <c r="T262" s="393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358</v>
      </c>
      <c r="B263" s="54" t="s">
        <v>359</v>
      </c>
      <c r="C263" s="31">
        <v>4301011722</v>
      </c>
      <c r="D263" s="387">
        <v>4680115884205</v>
      </c>
      <c r="E263" s="388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2"/>
      <c r="R263" s="392"/>
      <c r="S263" s="392"/>
      <c r="T263" s="393"/>
      <c r="U263" s="34"/>
      <c r="V263" s="34"/>
      <c r="W263" s="35" t="s">
        <v>68</v>
      </c>
      <c r="X263" s="380">
        <v>68</v>
      </c>
      <c r="Y263" s="381">
        <f t="shared" si="47"/>
        <v>68</v>
      </c>
      <c r="Z263" s="36">
        <f>IFERROR(IF(Y263=0,"",ROUNDUP(Y263/H263,0)*0.00937),"")</f>
        <v>0.15928999999999999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72.08</v>
      </c>
      <c r="BN263" s="64">
        <f t="shared" si="49"/>
        <v>72.08</v>
      </c>
      <c r="BO263" s="64">
        <f t="shared" si="50"/>
        <v>0.14166666666666666</v>
      </c>
      <c r="BP263" s="64">
        <f t="shared" si="51"/>
        <v>0.14166666666666666</v>
      </c>
    </row>
    <row r="264" spans="1:68" x14ac:dyDescent="0.2">
      <c r="A264" s="400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2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28.896551724137932</v>
      </c>
      <c r="Y264" s="382">
        <f>IFERROR(Y256/H256,"0")+IFERROR(Y257/H257,"0")+IFERROR(Y258/H258,"0")+IFERROR(Y259/H259,"0")+IFERROR(Y260/H260,"0")+IFERROR(Y261/H261,"0")+IFERROR(Y262/H262,"0")+IFERROR(Y263/H263,"0")</f>
        <v>30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0.38013999999999998</v>
      </c>
      <c r="AA264" s="383"/>
      <c r="AB264" s="383"/>
      <c r="AC264" s="383"/>
    </row>
    <row r="265" spans="1:68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82">
        <f>IFERROR(SUM(X256:X263),"0")</f>
        <v>168</v>
      </c>
      <c r="Y265" s="382">
        <f>IFERROR(SUM(Y256:Y263),"0")</f>
        <v>180.8</v>
      </c>
      <c r="Z265" s="37"/>
      <c r="AA265" s="383"/>
      <c r="AB265" s="383"/>
      <c r="AC265" s="383"/>
    </row>
    <row r="266" spans="1:68" ht="16.5" hidden="1" customHeight="1" x14ac:dyDescent="0.25">
      <c r="A266" s="420" t="s">
        <v>360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375"/>
      <c r="AB266" s="375"/>
      <c r="AC266" s="375"/>
    </row>
    <row r="267" spans="1:68" ht="14.25" hidden="1" customHeight="1" x14ac:dyDescent="0.25">
      <c r="A267" s="423" t="s">
        <v>109</v>
      </c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376"/>
      <c r="AB267" s="376"/>
      <c r="AC267" s="376"/>
    </row>
    <row r="268" spans="1:68" ht="27" hidden="1" customHeight="1" x14ac:dyDescent="0.25">
      <c r="A268" s="54" t="s">
        <v>361</v>
      </c>
      <c r="B268" s="54" t="s">
        <v>362</v>
      </c>
      <c r="C268" s="31">
        <v>4301011855</v>
      </c>
      <c r="D268" s="387">
        <v>4680115885837</v>
      </c>
      <c r="E268" s="388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2"/>
      <c r="R268" s="392"/>
      <c r="S268" s="392"/>
      <c r="T268" s="393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363</v>
      </c>
      <c r="B269" s="54" t="s">
        <v>364</v>
      </c>
      <c r="C269" s="31">
        <v>4301011910</v>
      </c>
      <c r="D269" s="387">
        <v>4680115885806</v>
      </c>
      <c r="E269" s="388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112</v>
      </c>
      <c r="L269" s="32"/>
      <c r="M269" s="33" t="s">
        <v>132</v>
      </c>
      <c r="N269" s="33"/>
      <c r="O269" s="32">
        <v>55</v>
      </c>
      <c r="P269" s="654" t="s">
        <v>365</v>
      </c>
      <c r="Q269" s="392"/>
      <c r="R269" s="392"/>
      <c r="S269" s="392"/>
      <c r="T269" s="393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363</v>
      </c>
      <c r="B270" s="54" t="s">
        <v>366</v>
      </c>
      <c r="C270" s="31">
        <v>4301011850</v>
      </c>
      <c r="D270" s="387">
        <v>4680115885806</v>
      </c>
      <c r="E270" s="388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7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2"/>
      <c r="R270" s="392"/>
      <c r="S270" s="392"/>
      <c r="T270" s="393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367</v>
      </c>
      <c r="B271" s="54" t="s">
        <v>368</v>
      </c>
      <c r="C271" s="31">
        <v>4301011853</v>
      </c>
      <c r="D271" s="387">
        <v>4680115885851</v>
      </c>
      <c r="E271" s="388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2"/>
      <c r="R271" s="392"/>
      <c r="S271" s="392"/>
      <c r="T271" s="393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369</v>
      </c>
      <c r="B272" s="54" t="s">
        <v>370</v>
      </c>
      <c r="C272" s="31">
        <v>4301011852</v>
      </c>
      <c r="D272" s="387">
        <v>4680115885844</v>
      </c>
      <c r="E272" s="388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2"/>
      <c r="R272" s="392"/>
      <c r="S272" s="392"/>
      <c r="T272" s="393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372</v>
      </c>
      <c r="C273" s="31">
        <v>4301011851</v>
      </c>
      <c r="D273" s="387">
        <v>4680115885820</v>
      </c>
      <c r="E273" s="388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2"/>
      <c r="R273" s="392"/>
      <c r="S273" s="392"/>
      <c r="T273" s="393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0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2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0" t="s">
        <v>373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375"/>
      <c r="AB276" s="375"/>
      <c r="AC276" s="375"/>
    </row>
    <row r="277" spans="1:68" ht="14.25" hidden="1" customHeight="1" x14ac:dyDescent="0.25">
      <c r="A277" s="423" t="s">
        <v>109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376"/>
      <c r="AB277" s="376"/>
      <c r="AC277" s="376"/>
    </row>
    <row r="278" spans="1:68" ht="27" hidden="1" customHeight="1" x14ac:dyDescent="0.25">
      <c r="A278" s="54" t="s">
        <v>374</v>
      </c>
      <c r="B278" s="54" t="s">
        <v>375</v>
      </c>
      <c r="C278" s="31">
        <v>4301011876</v>
      </c>
      <c r="D278" s="387">
        <v>4680115885707</v>
      </c>
      <c r="E278" s="388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2"/>
      <c r="R278" s="392"/>
      <c r="S278" s="392"/>
      <c r="T278" s="393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0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0" t="s">
        <v>376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75"/>
      <c r="AB281" s="375"/>
      <c r="AC281" s="375"/>
    </row>
    <row r="282" spans="1:68" ht="14.25" hidden="1" customHeight="1" x14ac:dyDescent="0.25">
      <c r="A282" s="423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6"/>
      <c r="AB282" s="376"/>
      <c r="AC282" s="376"/>
    </row>
    <row r="283" spans="1:68" ht="27" hidden="1" customHeight="1" x14ac:dyDescent="0.25">
      <c r="A283" s="54" t="s">
        <v>377</v>
      </c>
      <c r="B283" s="54" t="s">
        <v>378</v>
      </c>
      <c r="C283" s="31">
        <v>4301011223</v>
      </c>
      <c r="D283" s="387">
        <v>4607091383423</v>
      </c>
      <c r="E283" s="388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2"/>
      <c r="R283" s="392"/>
      <c r="S283" s="392"/>
      <c r="T283" s="393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379</v>
      </c>
      <c r="B284" s="54" t="s">
        <v>380</v>
      </c>
      <c r="C284" s="31">
        <v>4301011879</v>
      </c>
      <c r="D284" s="387">
        <v>4680115885691</v>
      </c>
      <c r="E284" s="388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2"/>
      <c r="R284" s="392"/>
      <c r="S284" s="392"/>
      <c r="T284" s="393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381</v>
      </c>
      <c r="B285" s="54" t="s">
        <v>382</v>
      </c>
      <c r="C285" s="31">
        <v>4301011878</v>
      </c>
      <c r="D285" s="387">
        <v>4680115885660</v>
      </c>
      <c r="E285" s="388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2"/>
      <c r="R285" s="392"/>
      <c r="S285" s="392"/>
      <c r="T285" s="393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0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2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0" t="s">
        <v>383</v>
      </c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375"/>
      <c r="AB288" s="375"/>
      <c r="AC288" s="375"/>
    </row>
    <row r="289" spans="1:68" ht="14.25" hidden="1" customHeight="1" x14ac:dyDescent="0.25">
      <c r="A289" s="423" t="s">
        <v>71</v>
      </c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376"/>
      <c r="AB289" s="376"/>
      <c r="AC289" s="376"/>
    </row>
    <row r="290" spans="1:68" ht="27" hidden="1" customHeight="1" x14ac:dyDescent="0.25">
      <c r="A290" s="54" t="s">
        <v>384</v>
      </c>
      <c r="B290" s="54" t="s">
        <v>385</v>
      </c>
      <c r="C290" s="31">
        <v>4301051409</v>
      </c>
      <c r="D290" s="387">
        <v>4680115881556</v>
      </c>
      <c r="E290" s="388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2"/>
      <c r="R290" s="392"/>
      <c r="S290" s="392"/>
      <c r="T290" s="393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386</v>
      </c>
      <c r="B291" s="54" t="s">
        <v>387</v>
      </c>
      <c r="C291" s="31">
        <v>4301051506</v>
      </c>
      <c r="D291" s="387">
        <v>4680115881037</v>
      </c>
      <c r="E291" s="388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2"/>
      <c r="R291" s="392"/>
      <c r="S291" s="392"/>
      <c r="T291" s="393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7">
        <v>4680115881228</v>
      </c>
      <c r="E292" s="388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2"/>
      <c r="R292" s="392"/>
      <c r="S292" s="392"/>
      <c r="T292" s="393"/>
      <c r="U292" s="34"/>
      <c r="V292" s="34"/>
      <c r="W292" s="35" t="s">
        <v>68</v>
      </c>
      <c r="X292" s="380">
        <v>160</v>
      </c>
      <c r="Y292" s="381">
        <f>IFERROR(IF(X292="",0,CEILING((X292/$H292),1)*$H292),"")</f>
        <v>160.79999999999998</v>
      </c>
      <c r="Z292" s="36">
        <f>IFERROR(IF(Y292=0,"",ROUNDUP(Y292/H292,0)*0.00753),"")</f>
        <v>0.50451000000000001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178.13333333333335</v>
      </c>
      <c r="BN292" s="64">
        <f>IFERROR(Y292*I292/H292,"0")</f>
        <v>179.024</v>
      </c>
      <c r="BO292" s="64">
        <f>IFERROR(1/J292*(X292/H292),"0")</f>
        <v>0.42735042735042739</v>
      </c>
      <c r="BP292" s="64">
        <f>IFERROR(1/J292*(Y292/H292),"0")</f>
        <v>0.42948717948717946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7">
        <v>4680115881211</v>
      </c>
      <c r="E293" s="388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2"/>
      <c r="R293" s="392"/>
      <c r="S293" s="392"/>
      <c r="T293" s="393"/>
      <c r="U293" s="34"/>
      <c r="V293" s="34"/>
      <c r="W293" s="35" t="s">
        <v>68</v>
      </c>
      <c r="X293" s="380">
        <v>240</v>
      </c>
      <c r="Y293" s="381">
        <f>IFERROR(IF(X293="",0,CEILING((X293/$H293),1)*$H293),"")</f>
        <v>240</v>
      </c>
      <c r="Z293" s="36">
        <f>IFERROR(IF(Y293=0,"",ROUNDUP(Y293/H293,0)*0.00753),"")</f>
        <v>0.753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260</v>
      </c>
      <c r="BN293" s="64">
        <f>IFERROR(Y293*I293/H293,"0")</f>
        <v>260</v>
      </c>
      <c r="BO293" s="64">
        <f>IFERROR(1/J293*(X293/H293),"0")</f>
        <v>0.64102564102564097</v>
      </c>
      <c r="BP293" s="64">
        <f>IFERROR(1/J293*(Y293/H293),"0")</f>
        <v>0.64102564102564097</v>
      </c>
    </row>
    <row r="294" spans="1:68" ht="27" hidden="1" customHeight="1" x14ac:dyDescent="0.25">
      <c r="A294" s="54" t="s">
        <v>392</v>
      </c>
      <c r="B294" s="54" t="s">
        <v>393</v>
      </c>
      <c r="C294" s="31">
        <v>4301051378</v>
      </c>
      <c r="D294" s="387">
        <v>4680115881020</v>
      </c>
      <c r="E294" s="388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2"/>
      <c r="R294" s="392"/>
      <c r="S294" s="392"/>
      <c r="T294" s="393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00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82">
        <f>IFERROR(X290/H290,"0")+IFERROR(X291/H291,"0")+IFERROR(X292/H292,"0")+IFERROR(X293/H293,"0")+IFERROR(X294/H294,"0")</f>
        <v>166.66666666666669</v>
      </c>
      <c r="Y295" s="382">
        <f>IFERROR(Y290/H290,"0")+IFERROR(Y291/H291,"0")+IFERROR(Y292/H292,"0")+IFERROR(Y293/H293,"0")+IFERROR(Y294/H294,"0")</f>
        <v>167</v>
      </c>
      <c r="Z295" s="382">
        <f>IFERROR(IF(Z290="",0,Z290),"0")+IFERROR(IF(Z291="",0,Z291),"0")+IFERROR(IF(Z292="",0,Z292),"0")+IFERROR(IF(Z293="",0,Z293),"0")+IFERROR(IF(Z294="",0,Z294),"0")</f>
        <v>1.2575099999999999</v>
      </c>
      <c r="AA295" s="383"/>
      <c r="AB295" s="383"/>
      <c r="AC295" s="383"/>
    </row>
    <row r="296" spans="1:68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82">
        <f>IFERROR(SUM(X290:X294),"0")</f>
        <v>400</v>
      </c>
      <c r="Y296" s="382">
        <f>IFERROR(SUM(Y290:Y294),"0")</f>
        <v>400.79999999999995</v>
      </c>
      <c r="Z296" s="37"/>
      <c r="AA296" s="383"/>
      <c r="AB296" s="383"/>
      <c r="AC296" s="383"/>
    </row>
    <row r="297" spans="1:68" ht="16.5" hidden="1" customHeight="1" x14ac:dyDescent="0.25">
      <c r="A297" s="420" t="s">
        <v>394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375"/>
      <c r="AB297" s="375"/>
      <c r="AC297" s="375"/>
    </row>
    <row r="298" spans="1:68" ht="14.25" hidden="1" customHeight="1" x14ac:dyDescent="0.25">
      <c r="A298" s="423" t="s">
        <v>71</v>
      </c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376"/>
      <c r="AB298" s="376"/>
      <c r="AC298" s="376"/>
    </row>
    <row r="299" spans="1:68" ht="27" hidden="1" customHeight="1" x14ac:dyDescent="0.25">
      <c r="A299" s="54" t="s">
        <v>395</v>
      </c>
      <c r="B299" s="54" t="s">
        <v>396</v>
      </c>
      <c r="C299" s="31">
        <v>4301051731</v>
      </c>
      <c r="D299" s="387">
        <v>4680115884618</v>
      </c>
      <c r="E299" s="388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2"/>
      <c r="R299" s="392"/>
      <c r="S299" s="392"/>
      <c r="T299" s="393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0" t="s">
        <v>397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75"/>
      <c r="AB302" s="375"/>
      <c r="AC302" s="375"/>
    </row>
    <row r="303" spans="1:68" ht="14.25" hidden="1" customHeight="1" x14ac:dyDescent="0.25">
      <c r="A303" s="423" t="s">
        <v>109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6"/>
      <c r="AB303" s="376"/>
      <c r="AC303" s="376"/>
    </row>
    <row r="304" spans="1:68" ht="27" hidden="1" customHeight="1" x14ac:dyDescent="0.25">
      <c r="A304" s="54" t="s">
        <v>398</v>
      </c>
      <c r="B304" s="54" t="s">
        <v>399</v>
      </c>
      <c r="C304" s="31">
        <v>4301011593</v>
      </c>
      <c r="D304" s="387">
        <v>4680115882973</v>
      </c>
      <c r="E304" s="388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77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2"/>
      <c r="R304" s="392"/>
      <c r="S304" s="392"/>
      <c r="T304" s="393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3" t="s">
        <v>63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76"/>
      <c r="AB307" s="376"/>
      <c r="AC307" s="376"/>
    </row>
    <row r="308" spans="1:68" ht="27" customHeight="1" x14ac:dyDescent="0.25">
      <c r="A308" s="54" t="s">
        <v>400</v>
      </c>
      <c r="B308" s="54" t="s">
        <v>401</v>
      </c>
      <c r="C308" s="31">
        <v>4301031305</v>
      </c>
      <c r="D308" s="387">
        <v>4607091389845</v>
      </c>
      <c r="E308" s="388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2"/>
      <c r="R308" s="392"/>
      <c r="S308" s="392"/>
      <c r="T308" s="393"/>
      <c r="U308" s="34"/>
      <c r="V308" s="34"/>
      <c r="W308" s="35" t="s">
        <v>68</v>
      </c>
      <c r="X308" s="380">
        <v>157.5</v>
      </c>
      <c r="Y308" s="381">
        <f>IFERROR(IF(X308="",0,CEILING((X308/$H308),1)*$H308),"")</f>
        <v>157.5</v>
      </c>
      <c r="Z308" s="36">
        <f>IFERROR(IF(Y308=0,"",ROUNDUP(Y308/H308,0)*0.00502),"")</f>
        <v>0.3765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165</v>
      </c>
      <c r="BN308" s="64">
        <f>IFERROR(Y308*I308/H308,"0")</f>
        <v>165</v>
      </c>
      <c r="BO308" s="64">
        <f>IFERROR(1/J308*(X308/H308),"0")</f>
        <v>0.32051282051282054</v>
      </c>
      <c r="BP308" s="64">
        <f>IFERROR(1/J308*(Y308/H308),"0")</f>
        <v>0.32051282051282054</v>
      </c>
    </row>
    <row r="309" spans="1:68" ht="27" hidden="1" customHeight="1" x14ac:dyDescent="0.25">
      <c r="A309" s="54" t="s">
        <v>402</v>
      </c>
      <c r="B309" s="54" t="s">
        <v>403</v>
      </c>
      <c r="C309" s="31">
        <v>4301031306</v>
      </c>
      <c r="D309" s="387">
        <v>4680115882881</v>
      </c>
      <c r="E309" s="388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6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2"/>
      <c r="R309" s="392"/>
      <c r="S309" s="392"/>
      <c r="T309" s="393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82">
        <f>IFERROR(X308/H308,"0")+IFERROR(X309/H309,"0")</f>
        <v>75</v>
      </c>
      <c r="Y310" s="382">
        <f>IFERROR(Y308/H308,"0")+IFERROR(Y309/H309,"0")</f>
        <v>75</v>
      </c>
      <c r="Z310" s="382">
        <f>IFERROR(IF(Z308="",0,Z308),"0")+IFERROR(IF(Z309="",0,Z309),"0")</f>
        <v>0.3765</v>
      </c>
      <c r="AA310" s="383"/>
      <c r="AB310" s="383"/>
      <c r="AC310" s="383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82">
        <f>IFERROR(SUM(X308:X309),"0")</f>
        <v>157.5</v>
      </c>
      <c r="Y311" s="382">
        <f>IFERROR(SUM(Y308:Y309),"0")</f>
        <v>157.5</v>
      </c>
      <c r="Z311" s="37"/>
      <c r="AA311" s="383"/>
      <c r="AB311" s="383"/>
      <c r="AC311" s="383"/>
    </row>
    <row r="312" spans="1:68" ht="16.5" hidden="1" customHeight="1" x14ac:dyDescent="0.25">
      <c r="A312" s="420" t="s">
        <v>404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5"/>
      <c r="AB312" s="375"/>
      <c r="AC312" s="375"/>
    </row>
    <row r="313" spans="1:68" ht="14.25" hidden="1" customHeight="1" x14ac:dyDescent="0.25">
      <c r="A313" s="423" t="s">
        <v>109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376"/>
      <c r="AB313" s="376"/>
      <c r="AC313" s="376"/>
    </row>
    <row r="314" spans="1:68" ht="27" hidden="1" customHeight="1" x14ac:dyDescent="0.25">
      <c r="A314" s="54" t="s">
        <v>405</v>
      </c>
      <c r="B314" s="54" t="s">
        <v>406</v>
      </c>
      <c r="C314" s="31">
        <v>4301012024</v>
      </c>
      <c r="D314" s="387">
        <v>4680115885615</v>
      </c>
      <c r="E314" s="388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2"/>
      <c r="R314" s="392"/>
      <c r="S314" s="392"/>
      <c r="T314" s="393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407</v>
      </c>
      <c r="B315" s="54" t="s">
        <v>408</v>
      </c>
      <c r="C315" s="31">
        <v>4301011858</v>
      </c>
      <c r="D315" s="387">
        <v>4680115885646</v>
      </c>
      <c r="E315" s="388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4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2"/>
      <c r="R315" s="392"/>
      <c r="S315" s="392"/>
      <c r="T315" s="393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409</v>
      </c>
      <c r="B316" s="54" t="s">
        <v>410</v>
      </c>
      <c r="C316" s="31">
        <v>4301011911</v>
      </c>
      <c r="D316" s="387">
        <v>4680115885554</v>
      </c>
      <c r="E316" s="388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112</v>
      </c>
      <c r="L316" s="32"/>
      <c r="M316" s="33" t="s">
        <v>132</v>
      </c>
      <c r="N316" s="33"/>
      <c r="O316" s="32">
        <v>55</v>
      </c>
      <c r="P316" s="439" t="s">
        <v>411</v>
      </c>
      <c r="Q316" s="392"/>
      <c r="R316" s="392"/>
      <c r="S316" s="392"/>
      <c r="T316" s="393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409</v>
      </c>
      <c r="B317" s="54" t="s">
        <v>412</v>
      </c>
      <c r="C317" s="31">
        <v>4301012016</v>
      </c>
      <c r="D317" s="387">
        <v>4680115885554</v>
      </c>
      <c r="E317" s="388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2"/>
      <c r="R317" s="392"/>
      <c r="S317" s="392"/>
      <c r="T317" s="393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413</v>
      </c>
      <c r="B318" s="54" t="s">
        <v>414</v>
      </c>
      <c r="C318" s="31">
        <v>4301011857</v>
      </c>
      <c r="D318" s="387">
        <v>4680115885622</v>
      </c>
      <c r="E318" s="388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2"/>
      <c r="R318" s="392"/>
      <c r="S318" s="392"/>
      <c r="T318" s="393"/>
      <c r="U318" s="34"/>
      <c r="V318" s="34"/>
      <c r="W318" s="35" t="s">
        <v>68</v>
      </c>
      <c r="X318" s="380">
        <v>40</v>
      </c>
      <c r="Y318" s="381">
        <f t="shared" si="57"/>
        <v>40</v>
      </c>
      <c r="Z318" s="36">
        <f>IFERROR(IF(Y318=0,"",ROUNDUP(Y318/H318,0)*0.00937),"")</f>
        <v>9.3700000000000006E-2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42.400000000000006</v>
      </c>
      <c r="BN318" s="64">
        <f t="shared" si="59"/>
        <v>42.400000000000006</v>
      </c>
      <c r="BO318" s="64">
        <f t="shared" si="60"/>
        <v>8.3333333333333329E-2</v>
      </c>
      <c r="BP318" s="64">
        <f t="shared" si="61"/>
        <v>8.3333333333333329E-2</v>
      </c>
    </row>
    <row r="319" spans="1:68" ht="27" hidden="1" customHeight="1" x14ac:dyDescent="0.25">
      <c r="A319" s="54" t="s">
        <v>415</v>
      </c>
      <c r="B319" s="54" t="s">
        <v>416</v>
      </c>
      <c r="C319" s="31">
        <v>4301011573</v>
      </c>
      <c r="D319" s="387">
        <v>4680115881938</v>
      </c>
      <c r="E319" s="388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2"/>
      <c r="R319" s="392"/>
      <c r="S319" s="392"/>
      <c r="T319" s="393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418</v>
      </c>
      <c r="C320" s="31">
        <v>4301010944</v>
      </c>
      <c r="D320" s="387">
        <v>4607091387346</v>
      </c>
      <c r="E320" s="388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2"/>
      <c r="R320" s="392"/>
      <c r="S320" s="392"/>
      <c r="T320" s="393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419</v>
      </c>
      <c r="B321" s="54" t="s">
        <v>420</v>
      </c>
      <c r="C321" s="31">
        <v>4301011859</v>
      </c>
      <c r="D321" s="387">
        <v>4680115885608</v>
      </c>
      <c r="E321" s="388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2"/>
      <c r="R321" s="392"/>
      <c r="S321" s="392"/>
      <c r="T321" s="393"/>
      <c r="U321" s="34"/>
      <c r="V321" s="34"/>
      <c r="W321" s="35" t="s">
        <v>68</v>
      </c>
      <c r="X321" s="380">
        <v>40</v>
      </c>
      <c r="Y321" s="381">
        <f t="shared" si="57"/>
        <v>40</v>
      </c>
      <c r="Z321" s="36">
        <f>IFERROR(IF(Y321=0,"",ROUNDUP(Y321/H321,0)*0.00937),"")</f>
        <v>9.3700000000000006E-2</v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42.400000000000006</v>
      </c>
      <c r="BN321" s="64">
        <f t="shared" si="59"/>
        <v>42.400000000000006</v>
      </c>
      <c r="BO321" s="64">
        <f t="shared" si="60"/>
        <v>8.3333333333333329E-2</v>
      </c>
      <c r="BP321" s="64">
        <f t="shared" si="61"/>
        <v>8.3333333333333329E-2</v>
      </c>
    </row>
    <row r="322" spans="1:68" x14ac:dyDescent="0.2">
      <c r="A322" s="400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2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20</v>
      </c>
      <c r="Y322" s="382">
        <f>IFERROR(Y314/H314,"0")+IFERROR(Y315/H315,"0")+IFERROR(Y316/H316,"0")+IFERROR(Y317/H317,"0")+IFERROR(Y318/H318,"0")+IFERROR(Y319/H319,"0")+IFERROR(Y320/H320,"0")+IFERROR(Y321/H321,"0")</f>
        <v>20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0.18740000000000001</v>
      </c>
      <c r="AA322" s="383"/>
      <c r="AB322" s="383"/>
      <c r="AC322" s="383"/>
    </row>
    <row r="323" spans="1:68" x14ac:dyDescent="0.2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2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82">
        <f>IFERROR(SUM(X314:X321),"0")</f>
        <v>80</v>
      </c>
      <c r="Y323" s="382">
        <f>IFERROR(SUM(Y314:Y321),"0")</f>
        <v>80</v>
      </c>
      <c r="Z323" s="37"/>
      <c r="AA323" s="383"/>
      <c r="AB323" s="383"/>
      <c r="AC323" s="383"/>
    </row>
    <row r="324" spans="1:68" ht="14.25" hidden="1" customHeight="1" x14ac:dyDescent="0.25">
      <c r="A324" s="423" t="s">
        <v>63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376"/>
      <c r="AB324" s="376"/>
      <c r="AC324" s="376"/>
    </row>
    <row r="325" spans="1:68" ht="27" hidden="1" customHeight="1" x14ac:dyDescent="0.25">
      <c r="A325" s="54" t="s">
        <v>421</v>
      </c>
      <c r="B325" s="54" t="s">
        <v>422</v>
      </c>
      <c r="C325" s="31">
        <v>4301030878</v>
      </c>
      <c r="D325" s="387">
        <v>4607091387193</v>
      </c>
      <c r="E325" s="388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2"/>
      <c r="R325" s="392"/>
      <c r="S325" s="392"/>
      <c r="T325" s="393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423</v>
      </c>
      <c r="B326" s="54" t="s">
        <v>424</v>
      </c>
      <c r="C326" s="31">
        <v>4301031153</v>
      </c>
      <c r="D326" s="387">
        <v>4607091387230</v>
      </c>
      <c r="E326" s="388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2"/>
      <c r="R326" s="392"/>
      <c r="S326" s="392"/>
      <c r="T326" s="393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425</v>
      </c>
      <c r="B327" s="54" t="s">
        <v>426</v>
      </c>
      <c r="C327" s="31">
        <v>4301031154</v>
      </c>
      <c r="D327" s="387">
        <v>4607091387292</v>
      </c>
      <c r="E327" s="388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2"/>
      <c r="R327" s="392"/>
      <c r="S327" s="392"/>
      <c r="T327" s="393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427</v>
      </c>
      <c r="B328" s="54" t="s">
        <v>428</v>
      </c>
      <c r="C328" s="31">
        <v>4301031152</v>
      </c>
      <c r="D328" s="387">
        <v>4607091387285</v>
      </c>
      <c r="E328" s="388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2"/>
      <c r="R328" s="392"/>
      <c r="S328" s="392"/>
      <c r="T328" s="393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0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2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hidden="1" x14ac:dyDescent="0.2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2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hidden="1" customHeight="1" x14ac:dyDescent="0.25">
      <c r="A331" s="423" t="s">
        <v>71</v>
      </c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376"/>
      <c r="AB331" s="376"/>
      <c r="AC331" s="376"/>
    </row>
    <row r="332" spans="1:68" ht="16.5" hidden="1" customHeight="1" x14ac:dyDescent="0.25">
      <c r="A332" s="54" t="s">
        <v>429</v>
      </c>
      <c r="B332" s="54" t="s">
        <v>430</v>
      </c>
      <c r="C332" s="31">
        <v>4301051100</v>
      </c>
      <c r="D332" s="387">
        <v>4607091387766</v>
      </c>
      <c r="E332" s="388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2"/>
      <c r="R332" s="392"/>
      <c r="S332" s="392"/>
      <c r="T332" s="393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431</v>
      </c>
      <c r="B333" s="54" t="s">
        <v>432</v>
      </c>
      <c r="C333" s="31">
        <v>4301051116</v>
      </c>
      <c r="D333" s="387">
        <v>4607091387957</v>
      </c>
      <c r="E333" s="388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2"/>
      <c r="R333" s="392"/>
      <c r="S333" s="392"/>
      <c r="T333" s="393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433</v>
      </c>
      <c r="B334" s="54" t="s">
        <v>434</v>
      </c>
      <c r="C334" s="31">
        <v>4301051115</v>
      </c>
      <c r="D334" s="387">
        <v>4607091387964</v>
      </c>
      <c r="E334" s="388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2"/>
      <c r="R334" s="392"/>
      <c r="S334" s="392"/>
      <c r="T334" s="393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435</v>
      </c>
      <c r="B335" s="54" t="s">
        <v>436</v>
      </c>
      <c r="C335" s="31">
        <v>4301051705</v>
      </c>
      <c r="D335" s="387">
        <v>4680115884588</v>
      </c>
      <c r="E335" s="388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2"/>
      <c r="R335" s="392"/>
      <c r="S335" s="392"/>
      <c r="T335" s="393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437</v>
      </c>
      <c r="B336" s="54" t="s">
        <v>438</v>
      </c>
      <c r="C336" s="31">
        <v>4301051130</v>
      </c>
      <c r="D336" s="387">
        <v>4607091387537</v>
      </c>
      <c r="E336" s="388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2"/>
      <c r="R336" s="392"/>
      <c r="S336" s="392"/>
      <c r="T336" s="393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439</v>
      </c>
      <c r="B337" s="54" t="s">
        <v>440</v>
      </c>
      <c r="C337" s="31">
        <v>4301051132</v>
      </c>
      <c r="D337" s="387">
        <v>4607091387513</v>
      </c>
      <c r="E337" s="388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2"/>
      <c r="R337" s="392"/>
      <c r="S337" s="392"/>
      <c r="T337" s="393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2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hidden="1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hidden="1" customHeight="1" x14ac:dyDescent="0.25">
      <c r="A340" s="423" t="s">
        <v>166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376"/>
      <c r="AB340" s="376"/>
      <c r="AC340" s="376"/>
    </row>
    <row r="341" spans="1:68" ht="16.5" customHeight="1" x14ac:dyDescent="0.25">
      <c r="A341" s="54" t="s">
        <v>441</v>
      </c>
      <c r="B341" s="54" t="s">
        <v>442</v>
      </c>
      <c r="C341" s="31">
        <v>4301060379</v>
      </c>
      <c r="D341" s="387">
        <v>4607091380880</v>
      </c>
      <c r="E341" s="388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7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2"/>
      <c r="R341" s="392"/>
      <c r="S341" s="392"/>
      <c r="T341" s="393"/>
      <c r="U341" s="34"/>
      <c r="V341" s="34"/>
      <c r="W341" s="35" t="s">
        <v>68</v>
      </c>
      <c r="X341" s="380">
        <v>30</v>
      </c>
      <c r="Y341" s="381">
        <f>IFERROR(IF(X341="",0,CEILING((X341/$H341),1)*$H341),"")</f>
        <v>33.6</v>
      </c>
      <c r="Z341" s="36">
        <f>IFERROR(IF(Y341=0,"",ROUNDUP(Y341/H341,0)*0.02175),"")</f>
        <v>8.6999999999999994E-2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32.014285714285712</v>
      </c>
      <c r="BN341" s="64">
        <f>IFERROR(Y341*I341/H341,"0")</f>
        <v>35.856000000000002</v>
      </c>
      <c r="BO341" s="64">
        <f>IFERROR(1/J341*(X341/H341),"0")</f>
        <v>6.377551020408162E-2</v>
      </c>
      <c r="BP341" s="64">
        <f>IFERROR(1/J341*(Y341/H341),"0")</f>
        <v>7.1428571428571425E-2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7">
        <v>4607091384482</v>
      </c>
      <c r="E342" s="388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2"/>
      <c r="R342" s="392"/>
      <c r="S342" s="392"/>
      <c r="T342" s="393"/>
      <c r="U342" s="34"/>
      <c r="V342" s="34"/>
      <c r="W342" s="35" t="s">
        <v>68</v>
      </c>
      <c r="X342" s="380">
        <v>300</v>
      </c>
      <c r="Y342" s="381">
        <f>IFERROR(IF(X342="",0,CEILING((X342/$H342),1)*$H342),"")</f>
        <v>304.2</v>
      </c>
      <c r="Z342" s="36">
        <f>IFERROR(IF(Y342=0,"",ROUNDUP(Y342/H342,0)*0.02175),"")</f>
        <v>0.84824999999999995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321.69230769230774</v>
      </c>
      <c r="BN342" s="64">
        <f>IFERROR(Y342*I342/H342,"0")</f>
        <v>326.19600000000003</v>
      </c>
      <c r="BO342" s="64">
        <f>IFERROR(1/J342*(X342/H342),"0")</f>
        <v>0.6868131868131867</v>
      </c>
      <c r="BP342" s="64">
        <f>IFERROR(1/J342*(Y342/H342),"0")</f>
        <v>0.6964285714285714</v>
      </c>
    </row>
    <row r="343" spans="1:68" ht="16.5" customHeight="1" x14ac:dyDescent="0.25">
      <c r="A343" s="54" t="s">
        <v>445</v>
      </c>
      <c r="B343" s="54" t="s">
        <v>446</v>
      </c>
      <c r="C343" s="31">
        <v>4301060325</v>
      </c>
      <c r="D343" s="387">
        <v>4607091380897</v>
      </c>
      <c r="E343" s="388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2"/>
      <c r="R343" s="392"/>
      <c r="S343" s="392"/>
      <c r="T343" s="393"/>
      <c r="U343" s="34"/>
      <c r="V343" s="34"/>
      <c r="W343" s="35" t="s">
        <v>68</v>
      </c>
      <c r="X343" s="380">
        <v>20</v>
      </c>
      <c r="Y343" s="381">
        <f>IFERROR(IF(X343="",0,CEILING((X343/$H343),1)*$H343),"")</f>
        <v>25.200000000000003</v>
      </c>
      <c r="Z343" s="36">
        <f>IFERROR(IF(Y343=0,"",ROUNDUP(Y343/H343,0)*0.02175),"")</f>
        <v>6.5250000000000002E-2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21.342857142857142</v>
      </c>
      <c r="BN343" s="64">
        <f>IFERROR(Y343*I343/H343,"0")</f>
        <v>26.892000000000003</v>
      </c>
      <c r="BO343" s="64">
        <f>IFERROR(1/J343*(X343/H343),"0")</f>
        <v>4.2517006802721087E-2</v>
      </c>
      <c r="BP343" s="64">
        <f>IFERROR(1/J343*(Y343/H343),"0")</f>
        <v>5.3571428571428568E-2</v>
      </c>
    </row>
    <row r="344" spans="1:68" x14ac:dyDescent="0.2">
      <c r="A344" s="400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82">
        <f>IFERROR(X341/H341,"0")+IFERROR(X342/H342,"0")+IFERROR(X343/H343,"0")</f>
        <v>44.413919413919409</v>
      </c>
      <c r="Y344" s="382">
        <f>IFERROR(Y341/H341,"0")+IFERROR(Y342/H342,"0")+IFERROR(Y343/H343,"0")</f>
        <v>46</v>
      </c>
      <c r="Z344" s="382">
        <f>IFERROR(IF(Z341="",0,Z341),"0")+IFERROR(IF(Z342="",0,Z342),"0")+IFERROR(IF(Z343="",0,Z343),"0")</f>
        <v>1.0004999999999999</v>
      </c>
      <c r="AA344" s="383"/>
      <c r="AB344" s="383"/>
      <c r="AC344" s="383"/>
    </row>
    <row r="345" spans="1:68" x14ac:dyDescent="0.2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2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82">
        <f>IFERROR(SUM(X341:X343),"0")</f>
        <v>350</v>
      </c>
      <c r="Y345" s="382">
        <f>IFERROR(SUM(Y341:Y343),"0")</f>
        <v>363</v>
      </c>
      <c r="Z345" s="37"/>
      <c r="AA345" s="383"/>
      <c r="AB345" s="383"/>
      <c r="AC345" s="383"/>
    </row>
    <row r="346" spans="1:68" ht="14.25" hidden="1" customHeight="1" x14ac:dyDescent="0.25">
      <c r="A346" s="423" t="s">
        <v>95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376"/>
      <c r="AB346" s="376"/>
      <c r="AC346" s="376"/>
    </row>
    <row r="347" spans="1:68" ht="16.5" hidden="1" customHeight="1" x14ac:dyDescent="0.25">
      <c r="A347" s="54" t="s">
        <v>447</v>
      </c>
      <c r="B347" s="54" t="s">
        <v>448</v>
      </c>
      <c r="C347" s="31">
        <v>4301030232</v>
      </c>
      <c r="D347" s="387">
        <v>4607091388374</v>
      </c>
      <c r="E347" s="388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9" t="s">
        <v>449</v>
      </c>
      <c r="Q347" s="392"/>
      <c r="R347" s="392"/>
      <c r="S347" s="392"/>
      <c r="T347" s="393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450</v>
      </c>
      <c r="B348" s="54" t="s">
        <v>451</v>
      </c>
      <c r="C348" s="31">
        <v>4301030235</v>
      </c>
      <c r="D348" s="387">
        <v>4607091388381</v>
      </c>
      <c r="E348" s="388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93" t="s">
        <v>452</v>
      </c>
      <c r="Q348" s="392"/>
      <c r="R348" s="392"/>
      <c r="S348" s="392"/>
      <c r="T348" s="393"/>
      <c r="U348" s="34"/>
      <c r="V348" s="34"/>
      <c r="W348" s="35" t="s">
        <v>68</v>
      </c>
      <c r="X348" s="380">
        <v>20</v>
      </c>
      <c r="Y348" s="381">
        <f>IFERROR(IF(X348="",0,CEILING((X348/$H348),1)*$H348),"")</f>
        <v>21.28</v>
      </c>
      <c r="Z348" s="36">
        <f>IFERROR(IF(Y348=0,"",ROUNDUP(Y348/H348,0)*0.00753),"")</f>
        <v>5.271E-2</v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21.84210526315789</v>
      </c>
      <c r="BN348" s="64">
        <f>IFERROR(Y348*I348/H348,"0")</f>
        <v>23.240000000000002</v>
      </c>
      <c r="BO348" s="64">
        <f>IFERROR(1/J348*(X348/H348),"0")</f>
        <v>4.2172739541160589E-2</v>
      </c>
      <c r="BP348" s="64">
        <f>IFERROR(1/J348*(Y348/H348),"0")</f>
        <v>4.4871794871794872E-2</v>
      </c>
    </row>
    <row r="349" spans="1:68" ht="27" customHeight="1" x14ac:dyDescent="0.25">
      <c r="A349" s="54" t="s">
        <v>453</v>
      </c>
      <c r="B349" s="54" t="s">
        <v>454</v>
      </c>
      <c r="C349" s="31">
        <v>4301032015</v>
      </c>
      <c r="D349" s="387">
        <v>4607091383102</v>
      </c>
      <c r="E349" s="388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2"/>
      <c r="R349" s="392"/>
      <c r="S349" s="392"/>
      <c r="T349" s="393"/>
      <c r="U349" s="34"/>
      <c r="V349" s="34"/>
      <c r="W349" s="35" t="s">
        <v>68</v>
      </c>
      <c r="X349" s="380">
        <v>51.000000000000007</v>
      </c>
      <c r="Y349" s="381">
        <f>IFERROR(IF(X349="",0,CEILING((X349/$H349),1)*$H349),"")</f>
        <v>51</v>
      </c>
      <c r="Z349" s="36">
        <f>IFERROR(IF(Y349=0,"",ROUNDUP(Y349/H349,0)*0.00753),"")</f>
        <v>0.15060000000000001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59.500000000000014</v>
      </c>
      <c r="BN349" s="64">
        <f>IFERROR(Y349*I349/H349,"0")</f>
        <v>59.5</v>
      </c>
      <c r="BO349" s="64">
        <f>IFERROR(1/J349*(X349/H349),"0")</f>
        <v>0.12820512820512822</v>
      </c>
      <c r="BP349" s="64">
        <f>IFERROR(1/J349*(Y349/H349),"0")</f>
        <v>0.12820512820512819</v>
      </c>
    </row>
    <row r="350" spans="1:68" ht="27" customHeight="1" x14ac:dyDescent="0.25">
      <c r="A350" s="54" t="s">
        <v>455</v>
      </c>
      <c r="B350" s="54" t="s">
        <v>456</v>
      </c>
      <c r="C350" s="31">
        <v>4301030233</v>
      </c>
      <c r="D350" s="387">
        <v>4607091388404</v>
      </c>
      <c r="E350" s="388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2"/>
      <c r="R350" s="392"/>
      <c r="S350" s="392"/>
      <c r="T350" s="393"/>
      <c r="U350" s="34"/>
      <c r="V350" s="34"/>
      <c r="W350" s="35" t="s">
        <v>68</v>
      </c>
      <c r="X350" s="380">
        <v>272</v>
      </c>
      <c r="Y350" s="381">
        <f>IFERROR(IF(X350="",0,CEILING((X350/$H350),1)*$H350),"")</f>
        <v>272.84999999999997</v>
      </c>
      <c r="Z350" s="36">
        <f>IFERROR(IF(Y350=0,"",ROUNDUP(Y350/H350,0)*0.00753),"")</f>
        <v>0.80571000000000004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309.33333333333331</v>
      </c>
      <c r="BN350" s="64">
        <f>IFERROR(Y350*I350/H350,"0")</f>
        <v>310.29999999999995</v>
      </c>
      <c r="BO350" s="64">
        <f>IFERROR(1/J350*(X350/H350),"0")</f>
        <v>0.68376068376068377</v>
      </c>
      <c r="BP350" s="64">
        <f>IFERROR(1/J350*(Y350/H350),"0")</f>
        <v>0.6858974358974359</v>
      </c>
    </row>
    <row r="351" spans="1:68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2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82">
        <f>IFERROR(X347/H347,"0")+IFERROR(X348/H348,"0")+IFERROR(X349/H349,"0")+IFERROR(X350/H350,"0")</f>
        <v>133.24561403508773</v>
      </c>
      <c r="Y351" s="382">
        <f>IFERROR(Y347/H347,"0")+IFERROR(Y348/H348,"0")+IFERROR(Y349/H349,"0")+IFERROR(Y350/H350,"0")</f>
        <v>134</v>
      </c>
      <c r="Z351" s="382">
        <f>IFERROR(IF(Z347="",0,Z347),"0")+IFERROR(IF(Z348="",0,Z348),"0")+IFERROR(IF(Z349="",0,Z349),"0")+IFERROR(IF(Z350="",0,Z350),"0")</f>
        <v>1.00902</v>
      </c>
      <c r="AA351" s="383"/>
      <c r="AB351" s="383"/>
      <c r="AC351" s="383"/>
    </row>
    <row r="352" spans="1:68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82">
        <f>IFERROR(SUM(X347:X350),"0")</f>
        <v>343</v>
      </c>
      <c r="Y352" s="382">
        <f>IFERROR(SUM(Y347:Y350),"0")</f>
        <v>345.13</v>
      </c>
      <c r="Z352" s="37"/>
      <c r="AA352" s="383"/>
      <c r="AB352" s="383"/>
      <c r="AC352" s="383"/>
    </row>
    <row r="353" spans="1:68" ht="14.25" hidden="1" customHeight="1" x14ac:dyDescent="0.25">
      <c r="A353" s="423" t="s">
        <v>457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376"/>
      <c r="AB353" s="376"/>
      <c r="AC353" s="376"/>
    </row>
    <row r="354" spans="1:68" ht="16.5" customHeight="1" x14ac:dyDescent="0.25">
      <c r="A354" s="54" t="s">
        <v>458</v>
      </c>
      <c r="B354" s="54" t="s">
        <v>459</v>
      </c>
      <c r="C354" s="31">
        <v>4301180007</v>
      </c>
      <c r="D354" s="387">
        <v>4680115881808</v>
      </c>
      <c r="E354" s="388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6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2"/>
      <c r="R354" s="392"/>
      <c r="S354" s="392"/>
      <c r="T354" s="393"/>
      <c r="U354" s="34"/>
      <c r="V354" s="34"/>
      <c r="W354" s="35" t="s">
        <v>68</v>
      </c>
      <c r="X354" s="380">
        <v>30</v>
      </c>
      <c r="Y354" s="381">
        <f>IFERROR(IF(X354="",0,CEILING((X354/$H354),1)*$H354),"")</f>
        <v>30</v>
      </c>
      <c r="Z354" s="36">
        <f>IFERROR(IF(Y354=0,"",ROUNDUP(Y354/H354,0)*0.00474),"")</f>
        <v>7.110000000000001E-2</v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33.6</v>
      </c>
      <c r="BN354" s="64">
        <f>IFERROR(Y354*I354/H354,"0")</f>
        <v>33.6</v>
      </c>
      <c r="BO354" s="64">
        <f>IFERROR(1/J354*(X354/H354),"0")</f>
        <v>6.3025210084033612E-2</v>
      </c>
      <c r="BP354" s="64">
        <f>IFERROR(1/J354*(Y354/H354),"0")</f>
        <v>6.3025210084033612E-2</v>
      </c>
    </row>
    <row r="355" spans="1:68" ht="27" hidden="1" customHeight="1" x14ac:dyDescent="0.25">
      <c r="A355" s="54" t="s">
        <v>462</v>
      </c>
      <c r="B355" s="54" t="s">
        <v>463</v>
      </c>
      <c r="C355" s="31">
        <v>4301180006</v>
      </c>
      <c r="D355" s="387">
        <v>4680115881822</v>
      </c>
      <c r="E355" s="388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2"/>
      <c r="R355" s="392"/>
      <c r="S355" s="392"/>
      <c r="T355" s="393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464</v>
      </c>
      <c r="B356" s="54" t="s">
        <v>465</v>
      </c>
      <c r="C356" s="31">
        <v>4301180001</v>
      </c>
      <c r="D356" s="387">
        <v>4680115880016</v>
      </c>
      <c r="E356" s="388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2"/>
      <c r="R356" s="392"/>
      <c r="S356" s="392"/>
      <c r="T356" s="393"/>
      <c r="U356" s="34"/>
      <c r="V356" s="34"/>
      <c r="W356" s="35" t="s">
        <v>68</v>
      </c>
      <c r="X356" s="380">
        <v>100</v>
      </c>
      <c r="Y356" s="381">
        <f>IFERROR(IF(X356="",0,CEILING((X356/$H356),1)*$H356),"")</f>
        <v>100</v>
      </c>
      <c r="Z356" s="36">
        <f>IFERROR(IF(Y356=0,"",ROUNDUP(Y356/H356,0)*0.00474),"")</f>
        <v>0.23700000000000002</v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112.00000000000001</v>
      </c>
      <c r="BN356" s="64">
        <f>IFERROR(Y356*I356/H356,"0")</f>
        <v>112.00000000000001</v>
      </c>
      <c r="BO356" s="64">
        <f>IFERROR(1/J356*(X356/H356),"0")</f>
        <v>0.21008403361344538</v>
      </c>
      <c r="BP356" s="64">
        <f>IFERROR(1/J356*(Y356/H356),"0")</f>
        <v>0.21008403361344538</v>
      </c>
    </row>
    <row r="357" spans="1:68" x14ac:dyDescent="0.2">
      <c r="A357" s="400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82">
        <f>IFERROR(X354/H354,"0")+IFERROR(X355/H355,"0")+IFERROR(X356/H356,"0")</f>
        <v>65</v>
      </c>
      <c r="Y357" s="382">
        <f>IFERROR(Y354/H354,"0")+IFERROR(Y355/H355,"0")+IFERROR(Y356/H356,"0")</f>
        <v>65</v>
      </c>
      <c r="Z357" s="382">
        <f>IFERROR(IF(Z354="",0,Z354),"0")+IFERROR(IF(Z355="",0,Z355),"0")+IFERROR(IF(Z356="",0,Z356),"0")</f>
        <v>0.30810000000000004</v>
      </c>
      <c r="AA357" s="383"/>
      <c r="AB357" s="383"/>
      <c r="AC357" s="383"/>
    </row>
    <row r="358" spans="1:68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82">
        <f>IFERROR(SUM(X354:X356),"0")</f>
        <v>130</v>
      </c>
      <c r="Y358" s="382">
        <f>IFERROR(SUM(Y354:Y356),"0")</f>
        <v>130</v>
      </c>
      <c r="Z358" s="37"/>
      <c r="AA358" s="383"/>
      <c r="AB358" s="383"/>
      <c r="AC358" s="383"/>
    </row>
    <row r="359" spans="1:68" ht="16.5" hidden="1" customHeight="1" x14ac:dyDescent="0.25">
      <c r="A359" s="420" t="s">
        <v>466</v>
      </c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375"/>
      <c r="AB359" s="375"/>
      <c r="AC359" s="375"/>
    </row>
    <row r="360" spans="1:68" ht="14.25" hidden="1" customHeight="1" x14ac:dyDescent="0.25">
      <c r="A360" s="423" t="s">
        <v>63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376"/>
      <c r="AB360" s="376"/>
      <c r="AC360" s="376"/>
    </row>
    <row r="361" spans="1:68" ht="27" customHeight="1" x14ac:dyDescent="0.25">
      <c r="A361" s="54" t="s">
        <v>467</v>
      </c>
      <c r="B361" s="54" t="s">
        <v>468</v>
      </c>
      <c r="C361" s="31">
        <v>4301031066</v>
      </c>
      <c r="D361" s="387">
        <v>4607091383836</v>
      </c>
      <c r="E361" s="388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2"/>
      <c r="R361" s="392"/>
      <c r="S361" s="392"/>
      <c r="T361" s="393"/>
      <c r="U361" s="34"/>
      <c r="V361" s="34"/>
      <c r="W361" s="35" t="s">
        <v>68</v>
      </c>
      <c r="X361" s="380">
        <v>21</v>
      </c>
      <c r="Y361" s="381">
        <f>IFERROR(IF(X361="",0,CEILING((X361/$H361),1)*$H361),"")</f>
        <v>21.6</v>
      </c>
      <c r="Z361" s="36">
        <f>IFERROR(IF(Y361=0,"",ROUNDUP(Y361/H361,0)*0.00753),"")</f>
        <v>9.0359999999999996E-2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23.893333333333334</v>
      </c>
      <c r="BN361" s="64">
        <f>IFERROR(Y361*I361/H361,"0")</f>
        <v>24.576000000000001</v>
      </c>
      <c r="BO361" s="64">
        <f>IFERROR(1/J361*(X361/H361),"0")</f>
        <v>7.4786324786324784E-2</v>
      </c>
      <c r="BP361" s="64">
        <f>IFERROR(1/J361*(Y361/H361),"0")</f>
        <v>7.6923076923076927E-2</v>
      </c>
    </row>
    <row r="362" spans="1:68" x14ac:dyDescent="0.2">
      <c r="A362" s="400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82">
        <f>IFERROR(X361/H361,"0")</f>
        <v>11.666666666666666</v>
      </c>
      <c r="Y362" s="382">
        <f>IFERROR(Y361/H361,"0")</f>
        <v>12</v>
      </c>
      <c r="Z362" s="382">
        <f>IFERROR(IF(Z361="",0,Z361),"0")</f>
        <v>9.0359999999999996E-2</v>
      </c>
      <c r="AA362" s="383"/>
      <c r="AB362" s="383"/>
      <c r="AC362" s="383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82">
        <f>IFERROR(SUM(X361:X361),"0")</f>
        <v>21</v>
      </c>
      <c r="Y363" s="382">
        <f>IFERROR(SUM(Y361:Y361),"0")</f>
        <v>21.6</v>
      </c>
      <c r="Z363" s="37"/>
      <c r="AA363" s="383"/>
      <c r="AB363" s="383"/>
      <c r="AC363" s="383"/>
    </row>
    <row r="364" spans="1:68" ht="14.25" hidden="1" customHeight="1" x14ac:dyDescent="0.25">
      <c r="A364" s="423" t="s">
        <v>71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76"/>
      <c r="AB364" s="376"/>
      <c r="AC364" s="376"/>
    </row>
    <row r="365" spans="1:68" ht="16.5" hidden="1" customHeight="1" x14ac:dyDescent="0.25">
      <c r="A365" s="54" t="s">
        <v>469</v>
      </c>
      <c r="B365" s="54" t="s">
        <v>470</v>
      </c>
      <c r="C365" s="31">
        <v>4301051142</v>
      </c>
      <c r="D365" s="387">
        <v>4607091387919</v>
      </c>
      <c r="E365" s="388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2"/>
      <c r="R365" s="392"/>
      <c r="S365" s="392"/>
      <c r="T365" s="393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471</v>
      </c>
      <c r="B366" s="54" t="s">
        <v>472</v>
      </c>
      <c r="C366" s="31">
        <v>4301051461</v>
      </c>
      <c r="D366" s="387">
        <v>4680115883604</v>
      </c>
      <c r="E366" s="388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2"/>
      <c r="R366" s="392"/>
      <c r="S366" s="392"/>
      <c r="T366" s="393"/>
      <c r="U366" s="34"/>
      <c r="V366" s="34"/>
      <c r="W366" s="35" t="s">
        <v>68</v>
      </c>
      <c r="X366" s="380">
        <v>385</v>
      </c>
      <c r="Y366" s="381">
        <f>IFERROR(IF(X366="",0,CEILING((X366/$H366),1)*$H366),"")</f>
        <v>386.40000000000003</v>
      </c>
      <c r="Z366" s="36">
        <f>IFERROR(IF(Y366=0,"",ROUNDUP(Y366/H366,0)*0.00753),"")</f>
        <v>1.3855200000000001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434.86666666666662</v>
      </c>
      <c r="BN366" s="64">
        <f>IFERROR(Y366*I366/H366,"0")</f>
        <v>436.44799999999998</v>
      </c>
      <c r="BO366" s="64">
        <f>IFERROR(1/J366*(X366/H366),"0")</f>
        <v>1.175213675213675</v>
      </c>
      <c r="BP366" s="64">
        <f>IFERROR(1/J366*(Y366/H366),"0")</f>
        <v>1.1794871794871795</v>
      </c>
    </row>
    <row r="367" spans="1:68" ht="27" customHeight="1" x14ac:dyDescent="0.25">
      <c r="A367" s="54" t="s">
        <v>473</v>
      </c>
      <c r="B367" s="54" t="s">
        <v>474</v>
      </c>
      <c r="C367" s="31">
        <v>4301051485</v>
      </c>
      <c r="D367" s="387">
        <v>4680115883567</v>
      </c>
      <c r="E367" s="388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2"/>
      <c r="R367" s="392"/>
      <c r="S367" s="392"/>
      <c r="T367" s="393"/>
      <c r="U367" s="34"/>
      <c r="V367" s="34"/>
      <c r="W367" s="35" t="s">
        <v>68</v>
      </c>
      <c r="X367" s="380">
        <v>315</v>
      </c>
      <c r="Y367" s="381">
        <f>IFERROR(IF(X367="",0,CEILING((X367/$H367),1)*$H367),"")</f>
        <v>315</v>
      </c>
      <c r="Z367" s="36">
        <f>IFERROR(IF(Y367=0,"",ROUNDUP(Y367/H367,0)*0.00753),"")</f>
        <v>1.1294999999999999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354</v>
      </c>
      <c r="BN367" s="64">
        <f>IFERROR(Y367*I367/H367,"0")</f>
        <v>354</v>
      </c>
      <c r="BO367" s="64">
        <f>IFERROR(1/J367*(X367/H367),"0")</f>
        <v>0.96153846153846145</v>
      </c>
      <c r="BP367" s="64">
        <f>IFERROR(1/J367*(Y367/H367),"0")</f>
        <v>0.96153846153846145</v>
      </c>
    </row>
    <row r="368" spans="1:68" x14ac:dyDescent="0.2">
      <c r="A368" s="400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82">
        <f>IFERROR(X365/H365,"0")+IFERROR(X366/H366,"0")+IFERROR(X367/H367,"0")</f>
        <v>333.33333333333331</v>
      </c>
      <c r="Y368" s="382">
        <f>IFERROR(Y365/H365,"0")+IFERROR(Y366/H366,"0")+IFERROR(Y367/H367,"0")</f>
        <v>334</v>
      </c>
      <c r="Z368" s="382">
        <f>IFERROR(IF(Z365="",0,Z365),"0")+IFERROR(IF(Z366="",0,Z366),"0")+IFERROR(IF(Z367="",0,Z367),"0")</f>
        <v>2.5150199999999998</v>
      </c>
      <c r="AA368" s="383"/>
      <c r="AB368" s="383"/>
      <c r="AC368" s="383"/>
    </row>
    <row r="369" spans="1:68" x14ac:dyDescent="0.2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2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82">
        <f>IFERROR(SUM(X365:X367),"0")</f>
        <v>700</v>
      </c>
      <c r="Y369" s="382">
        <f>IFERROR(SUM(Y365:Y367),"0")</f>
        <v>701.40000000000009</v>
      </c>
      <c r="Z369" s="37"/>
      <c r="AA369" s="383"/>
      <c r="AB369" s="383"/>
      <c r="AC369" s="383"/>
    </row>
    <row r="370" spans="1:68" ht="27.75" hidden="1" customHeight="1" x14ac:dyDescent="0.2">
      <c r="A370" s="389" t="s">
        <v>475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90"/>
      <c r="AA370" s="48"/>
      <c r="AB370" s="48"/>
      <c r="AC370" s="48"/>
    </row>
    <row r="371" spans="1:68" ht="16.5" hidden="1" customHeight="1" x14ac:dyDescent="0.25">
      <c r="A371" s="420" t="s">
        <v>476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375"/>
      <c r="AB371" s="375"/>
      <c r="AC371" s="375"/>
    </row>
    <row r="372" spans="1:68" ht="14.25" hidden="1" customHeight="1" x14ac:dyDescent="0.25">
      <c r="A372" s="423" t="s">
        <v>109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376"/>
      <c r="AB372" s="376"/>
      <c r="AC372" s="376"/>
    </row>
    <row r="373" spans="1:68" ht="27" customHeight="1" x14ac:dyDescent="0.25">
      <c r="A373" s="54" t="s">
        <v>477</v>
      </c>
      <c r="B373" s="54" t="s">
        <v>478</v>
      </c>
      <c r="C373" s="31">
        <v>4301011869</v>
      </c>
      <c r="D373" s="387">
        <v>4680115884847</v>
      </c>
      <c r="E373" s="388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2"/>
      <c r="R373" s="392"/>
      <c r="S373" s="392"/>
      <c r="T373" s="393"/>
      <c r="U373" s="34"/>
      <c r="V373" s="34"/>
      <c r="W373" s="35" t="s">
        <v>68</v>
      </c>
      <c r="X373" s="380">
        <v>1000</v>
      </c>
      <c r="Y373" s="381">
        <f t="shared" ref="Y373:Y381" si="67">IFERROR(IF(X373="",0,CEILING((X373/$H373),1)*$H373),"")</f>
        <v>1005</v>
      </c>
      <c r="Z373" s="36">
        <f>IFERROR(IF(Y373=0,"",ROUNDUP(Y373/H373,0)*0.02175),"")</f>
        <v>1.4572499999999999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1032</v>
      </c>
      <c r="BN373" s="64">
        <f t="shared" ref="BN373:BN381" si="69">IFERROR(Y373*I373/H373,"0")</f>
        <v>1037.1600000000001</v>
      </c>
      <c r="BO373" s="64">
        <f t="shared" ref="BO373:BO381" si="70">IFERROR(1/J373*(X373/H373),"0")</f>
        <v>1.3888888888888888</v>
      </c>
      <c r="BP373" s="64">
        <f t="shared" ref="BP373:BP381" si="71">IFERROR(1/J373*(Y373/H373),"0")</f>
        <v>1.3958333333333333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4301011946</v>
      </c>
      <c r="D374" s="387">
        <v>4680115884847</v>
      </c>
      <c r="E374" s="388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132</v>
      </c>
      <c r="N374" s="33"/>
      <c r="O374" s="32">
        <v>60</v>
      </c>
      <c r="P374" s="56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2"/>
      <c r="R374" s="392"/>
      <c r="S374" s="392"/>
      <c r="T374" s="393"/>
      <c r="U374" s="34"/>
      <c r="V374" s="34"/>
      <c r="W374" s="35" t="s">
        <v>68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4301011870</v>
      </c>
      <c r="D375" s="387">
        <v>4680115884854</v>
      </c>
      <c r="E375" s="388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1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2"/>
      <c r="R375" s="392"/>
      <c r="S375" s="392"/>
      <c r="T375" s="393"/>
      <c r="U375" s="34"/>
      <c r="V375" s="34"/>
      <c r="W375" s="35" t="s">
        <v>68</v>
      </c>
      <c r="X375" s="380">
        <v>1200</v>
      </c>
      <c r="Y375" s="381">
        <f t="shared" si="67"/>
        <v>1200</v>
      </c>
      <c r="Z375" s="36">
        <f>IFERROR(IF(Y375=0,"",ROUNDUP(Y375/H375,0)*0.02175),"")</f>
        <v>1.7399999999999998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1238.4000000000001</v>
      </c>
      <c r="BN375" s="64">
        <f t="shared" si="69"/>
        <v>1238.4000000000001</v>
      </c>
      <c r="BO375" s="64">
        <f t="shared" si="70"/>
        <v>1.6666666666666665</v>
      </c>
      <c r="BP375" s="64">
        <f t="shared" si="71"/>
        <v>1.6666666666666665</v>
      </c>
    </row>
    <row r="376" spans="1:68" ht="27" hidden="1" customHeight="1" x14ac:dyDescent="0.25">
      <c r="A376" s="54" t="s">
        <v>480</v>
      </c>
      <c r="B376" s="54" t="s">
        <v>482</v>
      </c>
      <c r="C376" s="31">
        <v>4301011947</v>
      </c>
      <c r="D376" s="387">
        <v>4680115884854</v>
      </c>
      <c r="E376" s="388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132</v>
      </c>
      <c r="N376" s="33"/>
      <c r="O376" s="32">
        <v>60</v>
      </c>
      <c r="P376" s="5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2"/>
      <c r="R376" s="392"/>
      <c r="S376" s="392"/>
      <c r="T376" s="393"/>
      <c r="U376" s="34"/>
      <c r="V376" s="34"/>
      <c r="W376" s="35" t="s">
        <v>68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483</v>
      </c>
      <c r="B377" s="54" t="s">
        <v>484</v>
      </c>
      <c r="C377" s="31">
        <v>4301011943</v>
      </c>
      <c r="D377" s="387">
        <v>4680115884830</v>
      </c>
      <c r="E377" s="388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2"/>
      <c r="R377" s="392"/>
      <c r="S377" s="392"/>
      <c r="T377" s="393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7">
        <v>4680115884830</v>
      </c>
      <c r="E378" s="388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2"/>
      <c r="R378" s="392"/>
      <c r="S378" s="392"/>
      <c r="T378" s="393"/>
      <c r="U378" s="34"/>
      <c r="V378" s="34"/>
      <c r="W378" s="35" t="s">
        <v>68</v>
      </c>
      <c r="X378" s="380">
        <v>1500</v>
      </c>
      <c r="Y378" s="381">
        <f t="shared" si="67"/>
        <v>1500</v>
      </c>
      <c r="Z378" s="36">
        <f>IFERROR(IF(Y378=0,"",ROUNDUP(Y378/H378,0)*0.02175),"")</f>
        <v>2.1749999999999998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1548</v>
      </c>
      <c r="BN378" s="64">
        <f t="shared" si="69"/>
        <v>1548</v>
      </c>
      <c r="BO378" s="64">
        <f t="shared" si="70"/>
        <v>2.083333333333333</v>
      </c>
      <c r="BP378" s="64">
        <f t="shared" si="71"/>
        <v>2.083333333333333</v>
      </c>
    </row>
    <row r="379" spans="1:68" ht="27" hidden="1" customHeight="1" x14ac:dyDescent="0.25">
      <c r="A379" s="54" t="s">
        <v>486</v>
      </c>
      <c r="B379" s="54" t="s">
        <v>487</v>
      </c>
      <c r="C379" s="31">
        <v>4301011433</v>
      </c>
      <c r="D379" s="387">
        <v>4680115882638</v>
      </c>
      <c r="E379" s="388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2"/>
      <c r="R379" s="392"/>
      <c r="S379" s="392"/>
      <c r="T379" s="393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488</v>
      </c>
      <c r="B380" s="54" t="s">
        <v>489</v>
      </c>
      <c r="C380" s="31">
        <v>4301011952</v>
      </c>
      <c r="D380" s="387">
        <v>4680115884922</v>
      </c>
      <c r="E380" s="388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2"/>
      <c r="R380" s="392"/>
      <c r="S380" s="392"/>
      <c r="T380" s="393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490</v>
      </c>
      <c r="B381" s="54" t="s">
        <v>491</v>
      </c>
      <c r="C381" s="31">
        <v>4301011868</v>
      </c>
      <c r="D381" s="387">
        <v>4680115884861</v>
      </c>
      <c r="E381" s="388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2"/>
      <c r="R381" s="392"/>
      <c r="S381" s="392"/>
      <c r="T381" s="393"/>
      <c r="U381" s="34"/>
      <c r="V381" s="34"/>
      <c r="W381" s="35" t="s">
        <v>68</v>
      </c>
      <c r="X381" s="380">
        <v>25</v>
      </c>
      <c r="Y381" s="381">
        <f t="shared" si="67"/>
        <v>25</v>
      </c>
      <c r="Z381" s="36">
        <f>IFERROR(IF(Y381=0,"",ROUNDUP(Y381/H381,0)*0.00937),"")</f>
        <v>4.6850000000000003E-2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26.05</v>
      </c>
      <c r="BN381" s="64">
        <f t="shared" si="69"/>
        <v>26.05</v>
      </c>
      <c r="BO381" s="64">
        <f t="shared" si="70"/>
        <v>4.1666666666666664E-2</v>
      </c>
      <c r="BP381" s="64">
        <f t="shared" si="71"/>
        <v>4.1666666666666664E-2</v>
      </c>
    </row>
    <row r="382" spans="1:68" x14ac:dyDescent="0.2">
      <c r="A382" s="400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251.66666666666669</v>
      </c>
      <c r="Y382" s="382">
        <f>IFERROR(Y373/H373,"0")+IFERROR(Y374/H374,"0")+IFERROR(Y375/H375,"0")+IFERROR(Y376/H376,"0")+IFERROR(Y377/H377,"0")+IFERROR(Y378/H378,"0")+IFERROR(Y379/H379,"0")+IFERROR(Y380/H380,"0")+IFERROR(Y381/H381,"0")</f>
        <v>252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5.4190999999999994</v>
      </c>
      <c r="AA382" s="383"/>
      <c r="AB382" s="383"/>
      <c r="AC382" s="383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82">
        <f>IFERROR(SUM(X373:X381),"0")</f>
        <v>3725</v>
      </c>
      <c r="Y383" s="382">
        <f>IFERROR(SUM(Y373:Y381),"0")</f>
        <v>3730</v>
      </c>
      <c r="Z383" s="37"/>
      <c r="AA383" s="383"/>
      <c r="AB383" s="383"/>
      <c r="AC383" s="383"/>
    </row>
    <row r="384" spans="1:68" ht="14.25" hidden="1" customHeight="1" x14ac:dyDescent="0.25">
      <c r="A384" s="423" t="s">
        <v>145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7">
        <v>4607091383980</v>
      </c>
      <c r="E385" s="388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2"/>
      <c r="R385" s="392"/>
      <c r="S385" s="392"/>
      <c r="T385" s="393"/>
      <c r="U385" s="34"/>
      <c r="V385" s="34"/>
      <c r="W385" s="35" t="s">
        <v>68</v>
      </c>
      <c r="X385" s="380">
        <v>1600</v>
      </c>
      <c r="Y385" s="381">
        <f>IFERROR(IF(X385="",0,CEILING((X385/$H385),1)*$H385),"")</f>
        <v>1605</v>
      </c>
      <c r="Z385" s="36">
        <f>IFERROR(IF(Y385=0,"",ROUNDUP(Y385/H385,0)*0.02175),"")</f>
        <v>2.3272499999999998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1651.2</v>
      </c>
      <c r="BN385" s="64">
        <f>IFERROR(Y385*I385/H385,"0")</f>
        <v>1656.3600000000001</v>
      </c>
      <c r="BO385" s="64">
        <f>IFERROR(1/J385*(X385/H385),"0")</f>
        <v>2.2222222222222223</v>
      </c>
      <c r="BP385" s="64">
        <f>IFERROR(1/J385*(Y385/H385),"0")</f>
        <v>2.2291666666666665</v>
      </c>
    </row>
    <row r="386" spans="1:68" ht="27" customHeight="1" x14ac:dyDescent="0.25">
      <c r="A386" s="54" t="s">
        <v>494</v>
      </c>
      <c r="B386" s="54" t="s">
        <v>495</v>
      </c>
      <c r="C386" s="31">
        <v>4301020179</v>
      </c>
      <c r="D386" s="387">
        <v>4607091384178</v>
      </c>
      <c r="E386" s="388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2"/>
      <c r="R386" s="392"/>
      <c r="S386" s="392"/>
      <c r="T386" s="393"/>
      <c r="U386" s="34"/>
      <c r="V386" s="34"/>
      <c r="W386" s="35" t="s">
        <v>68</v>
      </c>
      <c r="X386" s="380">
        <v>8</v>
      </c>
      <c r="Y386" s="381">
        <f>IFERROR(IF(X386="",0,CEILING((X386/$H386),1)*$H386),"")</f>
        <v>8</v>
      </c>
      <c r="Z386" s="36">
        <f>IFERROR(IF(Y386=0,"",ROUNDUP(Y386/H386,0)*0.00937),"")</f>
        <v>1.874E-2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8.48</v>
      </c>
      <c r="BN386" s="64">
        <f>IFERROR(Y386*I386/H386,"0")</f>
        <v>8.48</v>
      </c>
      <c r="BO386" s="64">
        <f>IFERROR(1/J386*(X386/H386),"0")</f>
        <v>1.6666666666666666E-2</v>
      </c>
      <c r="BP386" s="64">
        <f>IFERROR(1/J386*(Y386/H386),"0")</f>
        <v>1.6666666666666666E-2</v>
      </c>
    </row>
    <row r="387" spans="1:68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82">
        <f>IFERROR(X385/H385,"0")+IFERROR(X386/H386,"0")</f>
        <v>108.66666666666667</v>
      </c>
      <c r="Y387" s="382">
        <f>IFERROR(Y385/H385,"0")+IFERROR(Y386/H386,"0")</f>
        <v>109</v>
      </c>
      <c r="Z387" s="382">
        <f>IFERROR(IF(Z385="",0,Z385),"0")+IFERROR(IF(Z386="",0,Z386),"0")</f>
        <v>2.34599</v>
      </c>
      <c r="AA387" s="383"/>
      <c r="AB387" s="383"/>
      <c r="AC387" s="383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82">
        <f>IFERROR(SUM(X385:X386),"0")</f>
        <v>1608</v>
      </c>
      <c r="Y388" s="382">
        <f>IFERROR(SUM(Y385:Y386),"0")</f>
        <v>1613</v>
      </c>
      <c r="Z388" s="37"/>
      <c r="AA388" s="383"/>
      <c r="AB388" s="383"/>
      <c r="AC388" s="383"/>
    </row>
    <row r="389" spans="1:68" ht="14.25" hidden="1" customHeight="1" x14ac:dyDescent="0.25">
      <c r="A389" s="423" t="s">
        <v>71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6"/>
      <c r="AB389" s="376"/>
      <c r="AC389" s="376"/>
    </row>
    <row r="390" spans="1:68" ht="27" hidden="1" customHeight="1" x14ac:dyDescent="0.25">
      <c r="A390" s="54" t="s">
        <v>496</v>
      </c>
      <c r="B390" s="54" t="s">
        <v>497</v>
      </c>
      <c r="C390" s="31">
        <v>4301051639</v>
      </c>
      <c r="D390" s="387">
        <v>4607091383928</v>
      </c>
      <c r="E390" s="388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496</v>
      </c>
      <c r="B391" s="54" t="s">
        <v>498</v>
      </c>
      <c r="C391" s="31">
        <v>4301051560</v>
      </c>
      <c r="D391" s="387">
        <v>4607091383928</v>
      </c>
      <c r="E391" s="388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3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92"/>
      <c r="R391" s="392"/>
      <c r="S391" s="392"/>
      <c r="T391" s="393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499</v>
      </c>
      <c r="B392" s="54" t="s">
        <v>500</v>
      </c>
      <c r="C392" s="31">
        <v>4301051636</v>
      </c>
      <c r="D392" s="387">
        <v>4607091384260</v>
      </c>
      <c r="E392" s="388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2"/>
      <c r="R392" s="392"/>
      <c r="S392" s="392"/>
      <c r="T392" s="393"/>
      <c r="U392" s="34"/>
      <c r="V392" s="34"/>
      <c r="W392" s="35" t="s">
        <v>68</v>
      </c>
      <c r="X392" s="380">
        <v>7</v>
      </c>
      <c r="Y392" s="381">
        <f>IFERROR(IF(X392="",0,CEILING((X392/$H392),1)*$H392),"")</f>
        <v>7.8</v>
      </c>
      <c r="Z392" s="36">
        <f>IFERROR(IF(Y392=0,"",ROUNDUP(Y392/H392,0)*0.02175),"")</f>
        <v>2.1749999999999999E-2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7.5061538461538468</v>
      </c>
      <c r="BN392" s="64">
        <f>IFERROR(Y392*I392/H392,"0")</f>
        <v>8.3640000000000008</v>
      </c>
      <c r="BO392" s="64">
        <f>IFERROR(1/J392*(X392/H392),"0")</f>
        <v>1.6025641025641024E-2</v>
      </c>
      <c r="BP392" s="64">
        <f>IFERROR(1/J392*(Y392/H392),"0")</f>
        <v>1.7857142857142856E-2</v>
      </c>
    </row>
    <row r="393" spans="1:68" x14ac:dyDescent="0.2">
      <c r="A393" s="400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82">
        <f>IFERROR(X390/H390,"0")+IFERROR(X391/H391,"0")+IFERROR(X392/H392,"0")</f>
        <v>0.89743589743589747</v>
      </c>
      <c r="Y393" s="382">
        <f>IFERROR(Y390/H390,"0")+IFERROR(Y391/H391,"0")+IFERROR(Y392/H392,"0")</f>
        <v>1</v>
      </c>
      <c r="Z393" s="382">
        <f>IFERROR(IF(Z390="",0,Z390),"0")+IFERROR(IF(Z391="",0,Z391),"0")+IFERROR(IF(Z392="",0,Z392),"0")</f>
        <v>2.1749999999999999E-2</v>
      </c>
      <c r="AA393" s="383"/>
      <c r="AB393" s="383"/>
      <c r="AC393" s="383"/>
    </row>
    <row r="394" spans="1:68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82">
        <f>IFERROR(SUM(X390:X392),"0")</f>
        <v>7</v>
      </c>
      <c r="Y394" s="382">
        <f>IFERROR(SUM(Y390:Y392),"0")</f>
        <v>7.8</v>
      </c>
      <c r="Z394" s="37"/>
      <c r="AA394" s="383"/>
      <c r="AB394" s="383"/>
      <c r="AC394" s="383"/>
    </row>
    <row r="395" spans="1:68" ht="14.25" hidden="1" customHeight="1" x14ac:dyDescent="0.25">
      <c r="A395" s="423" t="s">
        <v>166</v>
      </c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7">
        <v>4607091384673</v>
      </c>
      <c r="E396" s="388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2"/>
      <c r="R396" s="392"/>
      <c r="S396" s="392"/>
      <c r="T396" s="393"/>
      <c r="U396" s="34"/>
      <c r="V396" s="34"/>
      <c r="W396" s="35" t="s">
        <v>68</v>
      </c>
      <c r="X396" s="380">
        <v>40</v>
      </c>
      <c r="Y396" s="381">
        <f>IFERROR(IF(X396="",0,CEILING((X396/$H396),1)*$H396),"")</f>
        <v>46.8</v>
      </c>
      <c r="Z396" s="36">
        <f>IFERROR(IF(Y396=0,"",ROUNDUP(Y396/H396,0)*0.02175),"")</f>
        <v>0.1305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42.892307692307703</v>
      </c>
      <c r="BN396" s="64">
        <f>IFERROR(Y396*I396/H396,"0")</f>
        <v>50.184000000000005</v>
      </c>
      <c r="BO396" s="64">
        <f>IFERROR(1/J396*(X396/H396),"0")</f>
        <v>9.1575091575091583E-2</v>
      </c>
      <c r="BP396" s="64">
        <f>IFERROR(1/J396*(Y396/H396),"0")</f>
        <v>0.10714285714285714</v>
      </c>
    </row>
    <row r="397" spans="1:68" ht="16.5" hidden="1" customHeight="1" x14ac:dyDescent="0.25">
      <c r="A397" s="54" t="s">
        <v>501</v>
      </c>
      <c r="B397" s="54" t="s">
        <v>503</v>
      </c>
      <c r="C397" s="31">
        <v>4301060345</v>
      </c>
      <c r="D397" s="387">
        <v>4607091384673</v>
      </c>
      <c r="E397" s="388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2"/>
      <c r="R397" s="392"/>
      <c r="S397" s="392"/>
      <c r="T397" s="393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0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82">
        <f>IFERROR(X396/H396,"0")+IFERROR(X397/H397,"0")</f>
        <v>5.1282051282051286</v>
      </c>
      <c r="Y398" s="382">
        <f>IFERROR(Y396/H396,"0")+IFERROR(Y397/H397,"0")</f>
        <v>6</v>
      </c>
      <c r="Z398" s="382">
        <f>IFERROR(IF(Z396="",0,Z396),"0")+IFERROR(IF(Z397="",0,Z397),"0")</f>
        <v>0.1305</v>
      </c>
      <c r="AA398" s="383"/>
      <c r="AB398" s="383"/>
      <c r="AC398" s="383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82">
        <f>IFERROR(SUM(X396:X397),"0")</f>
        <v>40</v>
      </c>
      <c r="Y399" s="382">
        <f>IFERROR(SUM(Y396:Y397),"0")</f>
        <v>46.8</v>
      </c>
      <c r="Z399" s="37"/>
      <c r="AA399" s="383"/>
      <c r="AB399" s="383"/>
      <c r="AC399" s="383"/>
    </row>
    <row r="400" spans="1:68" ht="16.5" hidden="1" customHeight="1" x14ac:dyDescent="0.25">
      <c r="A400" s="420" t="s">
        <v>504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5"/>
      <c r="AB400" s="375"/>
      <c r="AC400" s="375"/>
    </row>
    <row r="401" spans="1:68" ht="14.25" hidden="1" customHeight="1" x14ac:dyDescent="0.25">
      <c r="A401" s="423" t="s">
        <v>109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376"/>
      <c r="AB401" s="376"/>
      <c r="AC401" s="376"/>
    </row>
    <row r="402" spans="1:68" ht="27" hidden="1" customHeight="1" x14ac:dyDescent="0.25">
      <c r="A402" s="54" t="s">
        <v>505</v>
      </c>
      <c r="B402" s="54" t="s">
        <v>506</v>
      </c>
      <c r="C402" s="31">
        <v>4301011873</v>
      </c>
      <c r="D402" s="387">
        <v>4680115881907</v>
      </c>
      <c r="E402" s="388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92" t="s">
        <v>507</v>
      </c>
      <c r="Q402" s="392"/>
      <c r="R402" s="392"/>
      <c r="S402" s="392"/>
      <c r="T402" s="393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508</v>
      </c>
      <c r="B403" s="54" t="s">
        <v>509</v>
      </c>
      <c r="C403" s="31">
        <v>4301011874</v>
      </c>
      <c r="D403" s="387">
        <v>4680115884892</v>
      </c>
      <c r="E403" s="388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4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2"/>
      <c r="R403" s="392"/>
      <c r="S403" s="392"/>
      <c r="T403" s="393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510</v>
      </c>
      <c r="B404" s="54" t="s">
        <v>511</v>
      </c>
      <c r="C404" s="31">
        <v>4301011875</v>
      </c>
      <c r="D404" s="387">
        <v>4680115884885</v>
      </c>
      <c r="E404" s="388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2"/>
      <c r="R404" s="392"/>
      <c r="S404" s="392"/>
      <c r="T404" s="393"/>
      <c r="U404" s="34"/>
      <c r="V404" s="34"/>
      <c r="W404" s="35" t="s">
        <v>68</v>
      </c>
      <c r="X404" s="380">
        <v>50</v>
      </c>
      <c r="Y404" s="381">
        <f>IFERROR(IF(X404="",0,CEILING((X404/$H404),1)*$H404),"")</f>
        <v>60</v>
      </c>
      <c r="Z404" s="36">
        <f>IFERROR(IF(Y404=0,"",ROUNDUP(Y404/H404,0)*0.02175),"")</f>
        <v>0.10874999999999999</v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52</v>
      </c>
      <c r="BN404" s="64">
        <f>IFERROR(Y404*I404/H404,"0")</f>
        <v>62.400000000000006</v>
      </c>
      <c r="BO404" s="64">
        <f>IFERROR(1/J404*(X404/H404),"0")</f>
        <v>7.4404761904761904E-2</v>
      </c>
      <c r="BP404" s="64">
        <f>IFERROR(1/J404*(Y404/H404),"0")</f>
        <v>8.9285714285714274E-2</v>
      </c>
    </row>
    <row r="405" spans="1:68" ht="37.5" hidden="1" customHeight="1" x14ac:dyDescent="0.25">
      <c r="A405" s="54" t="s">
        <v>512</v>
      </c>
      <c r="B405" s="54" t="s">
        <v>513</v>
      </c>
      <c r="C405" s="31">
        <v>4301011871</v>
      </c>
      <c r="D405" s="387">
        <v>4680115884908</v>
      </c>
      <c r="E405" s="388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2"/>
      <c r="R405" s="392"/>
      <c r="S405" s="392"/>
      <c r="T405" s="393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0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2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82">
        <f>IFERROR(X402/H402,"0")+IFERROR(X403/H403,"0")+IFERROR(X404/H404,"0")+IFERROR(X405/H405,"0")</f>
        <v>4.166666666666667</v>
      </c>
      <c r="Y406" s="382">
        <f>IFERROR(Y402/H402,"0")+IFERROR(Y403/H403,"0")+IFERROR(Y404/H404,"0")+IFERROR(Y405/H405,"0")</f>
        <v>5</v>
      </c>
      <c r="Z406" s="382">
        <f>IFERROR(IF(Z402="",0,Z402),"0")+IFERROR(IF(Z403="",0,Z403),"0")+IFERROR(IF(Z404="",0,Z404),"0")+IFERROR(IF(Z405="",0,Z405),"0")</f>
        <v>0.10874999999999999</v>
      </c>
      <c r="AA406" s="383"/>
      <c r="AB406" s="383"/>
      <c r="AC406" s="383"/>
    </row>
    <row r="407" spans="1:68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82">
        <f>IFERROR(SUM(X402:X405),"0")</f>
        <v>50</v>
      </c>
      <c r="Y407" s="382">
        <f>IFERROR(SUM(Y402:Y405),"0")</f>
        <v>60</v>
      </c>
      <c r="Z407" s="37"/>
      <c r="AA407" s="383"/>
      <c r="AB407" s="383"/>
      <c r="AC407" s="383"/>
    </row>
    <row r="408" spans="1:68" ht="14.25" hidden="1" customHeight="1" x14ac:dyDescent="0.25">
      <c r="A408" s="423" t="s">
        <v>63</v>
      </c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376"/>
      <c r="AB408" s="376"/>
      <c r="AC408" s="376"/>
    </row>
    <row r="409" spans="1:68" ht="27" hidden="1" customHeight="1" x14ac:dyDescent="0.25">
      <c r="A409" s="54" t="s">
        <v>514</v>
      </c>
      <c r="B409" s="54" t="s">
        <v>515</v>
      </c>
      <c r="C409" s="31">
        <v>4301031303</v>
      </c>
      <c r="D409" s="387">
        <v>4607091384802</v>
      </c>
      <c r="E409" s="388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7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2"/>
      <c r="R409" s="392"/>
      <c r="S409" s="392"/>
      <c r="T409" s="393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516</v>
      </c>
      <c r="B410" s="54" t="s">
        <v>517</v>
      </c>
      <c r="C410" s="31">
        <v>4301031304</v>
      </c>
      <c r="D410" s="387">
        <v>4607091384826</v>
      </c>
      <c r="E410" s="388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2"/>
      <c r="R410" s="392"/>
      <c r="S410" s="392"/>
      <c r="T410" s="393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0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3" t="s">
        <v>71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6"/>
      <c r="AB413" s="376"/>
      <c r="AC413" s="376"/>
    </row>
    <row r="414" spans="1:68" ht="27" customHeight="1" x14ac:dyDescent="0.25">
      <c r="A414" s="54" t="s">
        <v>518</v>
      </c>
      <c r="B414" s="54" t="s">
        <v>519</v>
      </c>
      <c r="C414" s="31">
        <v>4301051635</v>
      </c>
      <c r="D414" s="387">
        <v>4607091384246</v>
      </c>
      <c r="E414" s="388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2"/>
      <c r="R414" s="392"/>
      <c r="S414" s="392"/>
      <c r="T414" s="393"/>
      <c r="U414" s="34"/>
      <c r="V414" s="34"/>
      <c r="W414" s="35" t="s">
        <v>68</v>
      </c>
      <c r="X414" s="380">
        <v>40</v>
      </c>
      <c r="Y414" s="381">
        <f>IFERROR(IF(X414="",0,CEILING((X414/$H414),1)*$H414),"")</f>
        <v>46.8</v>
      </c>
      <c r="Z414" s="36">
        <f>IFERROR(IF(Y414=0,"",ROUNDUP(Y414/H414,0)*0.02175),"")</f>
        <v>0.1305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42.892307692307703</v>
      </c>
      <c r="BN414" s="64">
        <f>IFERROR(Y414*I414/H414,"0")</f>
        <v>50.184000000000005</v>
      </c>
      <c r="BO414" s="64">
        <f>IFERROR(1/J414*(X414/H414),"0")</f>
        <v>9.1575091575091583E-2</v>
      </c>
      <c r="BP414" s="64">
        <f>IFERROR(1/J414*(Y414/H414),"0")</f>
        <v>0.10714285714285714</v>
      </c>
    </row>
    <row r="415" spans="1:68" ht="27" hidden="1" customHeight="1" x14ac:dyDescent="0.25">
      <c r="A415" s="54" t="s">
        <v>520</v>
      </c>
      <c r="B415" s="54" t="s">
        <v>521</v>
      </c>
      <c r="C415" s="31">
        <v>4301051445</v>
      </c>
      <c r="D415" s="387">
        <v>4680115881976</v>
      </c>
      <c r="E415" s="388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2"/>
      <c r="R415" s="392"/>
      <c r="S415" s="392"/>
      <c r="T415" s="393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522</v>
      </c>
      <c r="B416" s="54" t="s">
        <v>523</v>
      </c>
      <c r="C416" s="31">
        <v>4301051297</v>
      </c>
      <c r="D416" s="387">
        <v>4607091384253</v>
      </c>
      <c r="E416" s="388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2"/>
      <c r="R416" s="392"/>
      <c r="S416" s="392"/>
      <c r="T416" s="393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522</v>
      </c>
      <c r="B417" s="54" t="s">
        <v>524</v>
      </c>
      <c r="C417" s="31">
        <v>4301051634</v>
      </c>
      <c r="D417" s="387">
        <v>4607091384253</v>
      </c>
      <c r="E417" s="388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2"/>
      <c r="R417" s="392"/>
      <c r="S417" s="392"/>
      <c r="T417" s="393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525</v>
      </c>
      <c r="B418" s="54" t="s">
        <v>526</v>
      </c>
      <c r="C418" s="31">
        <v>4301051444</v>
      </c>
      <c r="D418" s="387">
        <v>4680115881969</v>
      </c>
      <c r="E418" s="388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2"/>
      <c r="R418" s="392"/>
      <c r="S418" s="392"/>
      <c r="T418" s="393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82">
        <f>IFERROR(X414/H414,"0")+IFERROR(X415/H415,"0")+IFERROR(X416/H416,"0")+IFERROR(X417/H417,"0")+IFERROR(X418/H418,"0")</f>
        <v>5.1282051282051286</v>
      </c>
      <c r="Y419" s="382">
        <f>IFERROR(Y414/H414,"0")+IFERROR(Y415/H415,"0")+IFERROR(Y416/H416,"0")+IFERROR(Y417/H417,"0")+IFERROR(Y418/H418,"0")</f>
        <v>6</v>
      </c>
      <c r="Z419" s="382">
        <f>IFERROR(IF(Z414="",0,Z414),"0")+IFERROR(IF(Z415="",0,Z415),"0")+IFERROR(IF(Z416="",0,Z416),"0")+IFERROR(IF(Z417="",0,Z417),"0")+IFERROR(IF(Z418="",0,Z418),"0")</f>
        <v>0.1305</v>
      </c>
      <c r="AA419" s="383"/>
      <c r="AB419" s="383"/>
      <c r="AC419" s="383"/>
    </row>
    <row r="420" spans="1:68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82">
        <f>IFERROR(SUM(X414:X418),"0")</f>
        <v>40</v>
      </c>
      <c r="Y420" s="382">
        <f>IFERROR(SUM(Y414:Y418),"0")</f>
        <v>46.8</v>
      </c>
      <c r="Z420" s="37"/>
      <c r="AA420" s="383"/>
      <c r="AB420" s="383"/>
      <c r="AC420" s="383"/>
    </row>
    <row r="421" spans="1:68" ht="14.25" hidden="1" customHeight="1" x14ac:dyDescent="0.25">
      <c r="A421" s="423" t="s">
        <v>166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376"/>
      <c r="AB421" s="376"/>
      <c r="AC421" s="376"/>
    </row>
    <row r="422" spans="1:68" ht="27" hidden="1" customHeight="1" x14ac:dyDescent="0.25">
      <c r="A422" s="54" t="s">
        <v>527</v>
      </c>
      <c r="B422" s="54" t="s">
        <v>528</v>
      </c>
      <c r="C422" s="31">
        <v>4301060377</v>
      </c>
      <c r="D422" s="387">
        <v>4607091389357</v>
      </c>
      <c r="E422" s="388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2"/>
      <c r="R422" s="392"/>
      <c r="S422" s="392"/>
      <c r="T422" s="393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0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2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89" t="s">
        <v>529</v>
      </c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390"/>
      <c r="O425" s="390"/>
      <c r="P425" s="390"/>
      <c r="Q425" s="390"/>
      <c r="R425" s="390"/>
      <c r="S425" s="390"/>
      <c r="T425" s="390"/>
      <c r="U425" s="390"/>
      <c r="V425" s="390"/>
      <c r="W425" s="390"/>
      <c r="X425" s="390"/>
      <c r="Y425" s="390"/>
      <c r="Z425" s="390"/>
      <c r="AA425" s="48"/>
      <c r="AB425" s="48"/>
      <c r="AC425" s="48"/>
    </row>
    <row r="426" spans="1:68" ht="16.5" hidden="1" customHeight="1" x14ac:dyDescent="0.25">
      <c r="A426" s="420" t="s">
        <v>530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5"/>
      <c r="AB426" s="375"/>
      <c r="AC426" s="375"/>
    </row>
    <row r="427" spans="1:68" ht="14.25" hidden="1" customHeight="1" x14ac:dyDescent="0.25">
      <c r="A427" s="423" t="s">
        <v>109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376"/>
      <c r="AB427" s="376"/>
      <c r="AC427" s="376"/>
    </row>
    <row r="428" spans="1:68" ht="27" hidden="1" customHeight="1" x14ac:dyDescent="0.25">
      <c r="A428" s="54" t="s">
        <v>531</v>
      </c>
      <c r="B428" s="54" t="s">
        <v>532</v>
      </c>
      <c r="C428" s="31">
        <v>4301011428</v>
      </c>
      <c r="D428" s="387">
        <v>4607091389708</v>
      </c>
      <c r="E428" s="388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2"/>
      <c r="R428" s="392"/>
      <c r="S428" s="392"/>
      <c r="T428" s="393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0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2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3" t="s">
        <v>63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76"/>
      <c r="AB431" s="376"/>
      <c r="AC431" s="376"/>
    </row>
    <row r="432" spans="1:68" ht="27" hidden="1" customHeight="1" x14ac:dyDescent="0.25">
      <c r="A432" s="54" t="s">
        <v>533</v>
      </c>
      <c r="B432" s="54" t="s">
        <v>534</v>
      </c>
      <c r="C432" s="31">
        <v>4301031322</v>
      </c>
      <c r="D432" s="387">
        <v>4607091389753</v>
      </c>
      <c r="E432" s="388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2"/>
      <c r="R432" s="392"/>
      <c r="S432" s="392"/>
      <c r="T432" s="393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533</v>
      </c>
      <c r="B433" s="54" t="s">
        <v>535</v>
      </c>
      <c r="C433" s="31">
        <v>4301031355</v>
      </c>
      <c r="D433" s="387">
        <v>4607091389753</v>
      </c>
      <c r="E433" s="388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2"/>
      <c r="R433" s="392"/>
      <c r="S433" s="392"/>
      <c r="T433" s="393"/>
      <c r="U433" s="34"/>
      <c r="V433" s="34"/>
      <c r="W433" s="35" t="s">
        <v>68</v>
      </c>
      <c r="X433" s="380">
        <v>50</v>
      </c>
      <c r="Y433" s="381">
        <f t="shared" si="72"/>
        <v>50.400000000000006</v>
      </c>
      <c r="Z433" s="36">
        <f>IFERROR(IF(Y433=0,"",ROUNDUP(Y433/H433,0)*0.00753),"")</f>
        <v>9.0359999999999996E-2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52.738095238095234</v>
      </c>
      <c r="BN433" s="64">
        <f t="shared" si="74"/>
        <v>53.160000000000004</v>
      </c>
      <c r="BO433" s="64">
        <f t="shared" si="75"/>
        <v>7.6312576312576319E-2</v>
      </c>
      <c r="BP433" s="64">
        <f t="shared" si="76"/>
        <v>7.6923076923076927E-2</v>
      </c>
    </row>
    <row r="434" spans="1:68" ht="27" hidden="1" customHeight="1" x14ac:dyDescent="0.25">
      <c r="A434" s="54" t="s">
        <v>536</v>
      </c>
      <c r="B434" s="54" t="s">
        <v>537</v>
      </c>
      <c r="C434" s="31">
        <v>4301031323</v>
      </c>
      <c r="D434" s="387">
        <v>4607091389760</v>
      </c>
      <c r="E434" s="388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2"/>
      <c r="R434" s="392"/>
      <c r="S434" s="392"/>
      <c r="T434" s="393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4301031325</v>
      </c>
      <c r="D435" s="387">
        <v>4607091389746</v>
      </c>
      <c r="E435" s="388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2"/>
      <c r="R435" s="392"/>
      <c r="S435" s="392"/>
      <c r="T435" s="393"/>
      <c r="U435" s="34"/>
      <c r="V435" s="34"/>
      <c r="W435" s="35" t="s">
        <v>68</v>
      </c>
      <c r="X435" s="380">
        <v>60</v>
      </c>
      <c r="Y435" s="381">
        <f t="shared" si="72"/>
        <v>63</v>
      </c>
      <c r="Z435" s="36">
        <f>IFERROR(IF(Y435=0,"",ROUNDUP(Y435/H435,0)*0.00753),"")</f>
        <v>0.11295000000000001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63.28571428571427</v>
      </c>
      <c r="BN435" s="64">
        <f t="shared" si="74"/>
        <v>66.449999999999989</v>
      </c>
      <c r="BO435" s="64">
        <f t="shared" si="75"/>
        <v>9.1575091575091569E-2</v>
      </c>
      <c r="BP435" s="64">
        <f t="shared" si="76"/>
        <v>9.6153846153846145E-2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4301031356</v>
      </c>
      <c r="D436" s="387">
        <v>4607091389746</v>
      </c>
      <c r="E436" s="388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2"/>
      <c r="R436" s="392"/>
      <c r="S436" s="392"/>
      <c r="T436" s="393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541</v>
      </c>
      <c r="B437" s="54" t="s">
        <v>542</v>
      </c>
      <c r="C437" s="31">
        <v>4301031335</v>
      </c>
      <c r="D437" s="387">
        <v>4680115883147</v>
      </c>
      <c r="E437" s="388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2"/>
      <c r="R437" s="392"/>
      <c r="S437" s="392"/>
      <c r="T437" s="393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541</v>
      </c>
      <c r="B438" s="54" t="s">
        <v>543</v>
      </c>
      <c r="C438" s="31">
        <v>4301031257</v>
      </c>
      <c r="D438" s="387">
        <v>4680115883147</v>
      </c>
      <c r="E438" s="388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2"/>
      <c r="R438" s="392"/>
      <c r="S438" s="392"/>
      <c r="T438" s="393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544</v>
      </c>
      <c r="B439" s="54" t="s">
        <v>545</v>
      </c>
      <c r="C439" s="31">
        <v>4301031330</v>
      </c>
      <c r="D439" s="387">
        <v>4607091384338</v>
      </c>
      <c r="E439" s="388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2"/>
      <c r="R439" s="392"/>
      <c r="S439" s="392"/>
      <c r="T439" s="393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544</v>
      </c>
      <c r="B440" s="54" t="s">
        <v>546</v>
      </c>
      <c r="C440" s="31">
        <v>4301031178</v>
      </c>
      <c r="D440" s="387">
        <v>4607091384338</v>
      </c>
      <c r="E440" s="388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2"/>
      <c r="R440" s="392"/>
      <c r="S440" s="392"/>
      <c r="T440" s="393"/>
      <c r="U440" s="34"/>
      <c r="V440" s="34"/>
      <c r="W440" s="35" t="s">
        <v>68</v>
      </c>
      <c r="X440" s="380">
        <v>52.5</v>
      </c>
      <c r="Y440" s="381">
        <f t="shared" si="72"/>
        <v>52.5</v>
      </c>
      <c r="Z440" s="36">
        <f t="shared" si="77"/>
        <v>0.1255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55.75</v>
      </c>
      <c r="BN440" s="64">
        <f t="shared" si="74"/>
        <v>55.75</v>
      </c>
      <c r="BO440" s="64">
        <f t="shared" si="75"/>
        <v>0.10683760683760685</v>
      </c>
      <c r="BP440" s="64">
        <f t="shared" si="76"/>
        <v>0.10683760683760685</v>
      </c>
    </row>
    <row r="441" spans="1:68" ht="37.5" hidden="1" customHeight="1" x14ac:dyDescent="0.25">
      <c r="A441" s="54" t="s">
        <v>547</v>
      </c>
      <c r="B441" s="54" t="s">
        <v>548</v>
      </c>
      <c r="C441" s="31">
        <v>4301031336</v>
      </c>
      <c r="D441" s="387">
        <v>4680115883154</v>
      </c>
      <c r="E441" s="388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2"/>
      <c r="R441" s="392"/>
      <c r="S441" s="392"/>
      <c r="T441" s="393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547</v>
      </c>
      <c r="B442" s="54" t="s">
        <v>549</v>
      </c>
      <c r="C442" s="31">
        <v>4301031254</v>
      </c>
      <c r="D442" s="387">
        <v>4680115883154</v>
      </c>
      <c r="E442" s="388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2"/>
      <c r="R442" s="392"/>
      <c r="S442" s="392"/>
      <c r="T442" s="393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7">
        <v>4607091389524</v>
      </c>
      <c r="E443" s="388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2"/>
      <c r="R443" s="392"/>
      <c r="S443" s="392"/>
      <c r="T443" s="393"/>
      <c r="U443" s="34"/>
      <c r="V443" s="34"/>
      <c r="W443" s="35" t="s">
        <v>68</v>
      </c>
      <c r="X443" s="380">
        <v>24.5</v>
      </c>
      <c r="Y443" s="381">
        <f t="shared" si="72"/>
        <v>25.200000000000003</v>
      </c>
      <c r="Z443" s="36">
        <f t="shared" si="77"/>
        <v>6.0240000000000002E-2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26.016666666666666</v>
      </c>
      <c r="BN443" s="64">
        <f t="shared" si="74"/>
        <v>26.76</v>
      </c>
      <c r="BO443" s="64">
        <f t="shared" si="75"/>
        <v>4.9857549857549859E-2</v>
      </c>
      <c r="BP443" s="64">
        <f t="shared" si="76"/>
        <v>5.1282051282051287E-2</v>
      </c>
    </row>
    <row r="444" spans="1:68" ht="37.5" hidden="1" customHeight="1" x14ac:dyDescent="0.25">
      <c r="A444" s="54" t="s">
        <v>550</v>
      </c>
      <c r="B444" s="54" t="s">
        <v>552</v>
      </c>
      <c r="C444" s="31">
        <v>4301031361</v>
      </c>
      <c r="D444" s="387">
        <v>4607091389524</v>
      </c>
      <c r="E444" s="388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4" t="s">
        <v>553</v>
      </c>
      <c r="Q444" s="392"/>
      <c r="R444" s="392"/>
      <c r="S444" s="392"/>
      <c r="T444" s="393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554</v>
      </c>
      <c r="B445" s="54" t="s">
        <v>555</v>
      </c>
      <c r="C445" s="31">
        <v>4301031337</v>
      </c>
      <c r="D445" s="387">
        <v>4680115883161</v>
      </c>
      <c r="E445" s="388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2"/>
      <c r="R445" s="392"/>
      <c r="S445" s="392"/>
      <c r="T445" s="393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554</v>
      </c>
      <c r="B446" s="54" t="s">
        <v>556</v>
      </c>
      <c r="C446" s="31">
        <v>4301031258</v>
      </c>
      <c r="D446" s="387">
        <v>4680115883161</v>
      </c>
      <c r="E446" s="388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2"/>
      <c r="R446" s="392"/>
      <c r="S446" s="392"/>
      <c r="T446" s="393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557</v>
      </c>
      <c r="B447" s="54" t="s">
        <v>558</v>
      </c>
      <c r="C447" s="31">
        <v>4301031333</v>
      </c>
      <c r="D447" s="387">
        <v>4607091389531</v>
      </c>
      <c r="E447" s="388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7">
        <v>4607091389531</v>
      </c>
      <c r="E448" s="388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7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2"/>
      <c r="R448" s="392"/>
      <c r="S448" s="392"/>
      <c r="T448" s="393"/>
      <c r="U448" s="34"/>
      <c r="V448" s="34"/>
      <c r="W448" s="35" t="s">
        <v>68</v>
      </c>
      <c r="X448" s="380">
        <v>87.5</v>
      </c>
      <c r="Y448" s="381">
        <f t="shared" si="72"/>
        <v>88.2</v>
      </c>
      <c r="Z448" s="36">
        <f t="shared" si="77"/>
        <v>0.21084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92.916666666666657</v>
      </c>
      <c r="BN448" s="64">
        <f t="shared" si="74"/>
        <v>93.66</v>
      </c>
      <c r="BO448" s="64">
        <f t="shared" si="75"/>
        <v>0.17806267806267806</v>
      </c>
      <c r="BP448" s="64">
        <f t="shared" si="76"/>
        <v>0.17948717948717952</v>
      </c>
    </row>
    <row r="449" spans="1:68" ht="37.5" hidden="1" customHeight="1" x14ac:dyDescent="0.25">
      <c r="A449" s="54" t="s">
        <v>560</v>
      </c>
      <c r="B449" s="54" t="s">
        <v>561</v>
      </c>
      <c r="C449" s="31">
        <v>4301031360</v>
      </c>
      <c r="D449" s="387">
        <v>4607091384345</v>
      </c>
      <c r="E449" s="388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2"/>
      <c r="R449" s="392"/>
      <c r="S449" s="392"/>
      <c r="T449" s="393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562</v>
      </c>
      <c r="B450" s="54" t="s">
        <v>563</v>
      </c>
      <c r="C450" s="31">
        <v>4301031338</v>
      </c>
      <c r="D450" s="387">
        <v>4680115883185</v>
      </c>
      <c r="E450" s="388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2"/>
      <c r="R450" s="392"/>
      <c r="S450" s="392"/>
      <c r="T450" s="393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562</v>
      </c>
      <c r="B451" s="54" t="s">
        <v>564</v>
      </c>
      <c r="C451" s="31">
        <v>4301031255</v>
      </c>
      <c r="D451" s="387">
        <v>4680115883185</v>
      </c>
      <c r="E451" s="388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2"/>
      <c r="R451" s="392"/>
      <c r="S451" s="392"/>
      <c r="T451" s="393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565</v>
      </c>
      <c r="B452" s="54" t="s">
        <v>566</v>
      </c>
      <c r="C452" s="31">
        <v>4301031236</v>
      </c>
      <c r="D452" s="387">
        <v>4680115882928</v>
      </c>
      <c r="E452" s="388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2"/>
      <c r="R452" s="392"/>
      <c r="S452" s="392"/>
      <c r="T452" s="393"/>
      <c r="U452" s="34"/>
      <c r="V452" s="34"/>
      <c r="W452" s="35" t="s">
        <v>68</v>
      </c>
      <c r="X452" s="380">
        <v>84.000000000000014</v>
      </c>
      <c r="Y452" s="381">
        <f t="shared" si="72"/>
        <v>84</v>
      </c>
      <c r="Z452" s="36">
        <f>IFERROR(IF(Y452=0,"",ROUNDUP(Y452/H452,0)*0.00753),"")</f>
        <v>0.3765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130.00000000000003</v>
      </c>
      <c r="BN452" s="64">
        <f t="shared" si="74"/>
        <v>130</v>
      </c>
      <c r="BO452" s="64">
        <f t="shared" si="75"/>
        <v>0.32051282051282054</v>
      </c>
      <c r="BP452" s="64">
        <f t="shared" si="76"/>
        <v>0.32051282051282048</v>
      </c>
    </row>
    <row r="453" spans="1:68" x14ac:dyDescent="0.2">
      <c r="A453" s="400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2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154.52380952380952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156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0.97639000000000009</v>
      </c>
      <c r="AA453" s="383"/>
      <c r="AB453" s="383"/>
      <c r="AC453" s="383"/>
    </row>
    <row r="454" spans="1:68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82">
        <f>IFERROR(SUM(X432:X452),"0")</f>
        <v>358.5</v>
      </c>
      <c r="Y454" s="382">
        <f>IFERROR(SUM(Y432:Y452),"0")</f>
        <v>363.3</v>
      </c>
      <c r="Z454" s="37"/>
      <c r="AA454" s="383"/>
      <c r="AB454" s="383"/>
      <c r="AC454" s="383"/>
    </row>
    <row r="455" spans="1:68" ht="14.25" hidden="1" customHeight="1" x14ac:dyDescent="0.25">
      <c r="A455" s="423" t="s">
        <v>71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376"/>
      <c r="AB455" s="376"/>
      <c r="AC455" s="376"/>
    </row>
    <row r="456" spans="1:68" ht="27" hidden="1" customHeight="1" x14ac:dyDescent="0.25">
      <c r="A456" s="54" t="s">
        <v>567</v>
      </c>
      <c r="B456" s="54" t="s">
        <v>568</v>
      </c>
      <c r="C456" s="31">
        <v>4301051284</v>
      </c>
      <c r="D456" s="387">
        <v>4607091384352</v>
      </c>
      <c r="E456" s="388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2"/>
      <c r="R456" s="392"/>
      <c r="S456" s="392"/>
      <c r="T456" s="393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569</v>
      </c>
      <c r="B457" s="54" t="s">
        <v>570</v>
      </c>
      <c r="C457" s="31">
        <v>4301051431</v>
      </c>
      <c r="D457" s="387">
        <v>4607091389654</v>
      </c>
      <c r="E457" s="388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2"/>
      <c r="R457" s="392"/>
      <c r="S457" s="392"/>
      <c r="T457" s="393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0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3" t="s">
        <v>95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6"/>
      <c r="AB460" s="376"/>
      <c r="AC460" s="376"/>
    </row>
    <row r="461" spans="1:68" ht="27" customHeight="1" x14ac:dyDescent="0.25">
      <c r="A461" s="54" t="s">
        <v>571</v>
      </c>
      <c r="B461" s="54" t="s">
        <v>572</v>
      </c>
      <c r="C461" s="31">
        <v>4301032047</v>
      </c>
      <c r="D461" s="387">
        <v>4680115884342</v>
      </c>
      <c r="E461" s="388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2"/>
      <c r="R461" s="392"/>
      <c r="S461" s="392"/>
      <c r="T461" s="393"/>
      <c r="U461" s="34"/>
      <c r="V461" s="34"/>
      <c r="W461" s="35" t="s">
        <v>68</v>
      </c>
      <c r="X461" s="380">
        <v>1.8</v>
      </c>
      <c r="Y461" s="381">
        <f>IFERROR(IF(X461="",0,CEILING((X461/$H461),1)*$H461),"")</f>
        <v>2.4</v>
      </c>
      <c r="Z461" s="36">
        <f>IFERROR(IF(Y461=0,"",ROUNDUP(Y461/H461,0)*0.00627),"")</f>
        <v>1.2540000000000001E-2</v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2.7</v>
      </c>
      <c r="BN461" s="64">
        <f>IFERROR(Y461*I461/H461,"0")</f>
        <v>3.6000000000000005</v>
      </c>
      <c r="BO461" s="64">
        <f>IFERROR(1/J461*(X461/H461),"0")</f>
        <v>7.4999999999999997E-3</v>
      </c>
      <c r="BP461" s="64">
        <f>IFERROR(1/J461*(Y461/H461),"0")</f>
        <v>0.01</v>
      </c>
    </row>
    <row r="462" spans="1:68" x14ac:dyDescent="0.2">
      <c r="A462" s="400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2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82">
        <f>IFERROR(X461/H461,"0")</f>
        <v>1.5</v>
      </c>
      <c r="Y462" s="382">
        <f>IFERROR(Y461/H461,"0")</f>
        <v>2</v>
      </c>
      <c r="Z462" s="382">
        <f>IFERROR(IF(Z461="",0,Z461),"0")</f>
        <v>1.2540000000000001E-2</v>
      </c>
      <c r="AA462" s="383"/>
      <c r="AB462" s="383"/>
      <c r="AC462" s="383"/>
    </row>
    <row r="463" spans="1:68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82">
        <f>IFERROR(SUM(X461:X461),"0")</f>
        <v>1.8</v>
      </c>
      <c r="Y463" s="382">
        <f>IFERROR(SUM(Y461:Y461),"0")</f>
        <v>2.4</v>
      </c>
      <c r="Z463" s="37"/>
      <c r="AA463" s="383"/>
      <c r="AB463" s="383"/>
      <c r="AC463" s="383"/>
    </row>
    <row r="464" spans="1:68" ht="16.5" hidden="1" customHeight="1" x14ac:dyDescent="0.25">
      <c r="A464" s="420" t="s">
        <v>575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375"/>
      <c r="AB464" s="375"/>
      <c r="AC464" s="375"/>
    </row>
    <row r="465" spans="1:68" ht="14.25" hidden="1" customHeight="1" x14ac:dyDescent="0.25">
      <c r="A465" s="423" t="s">
        <v>145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6"/>
      <c r="AB465" s="376"/>
      <c r="AC465" s="376"/>
    </row>
    <row r="466" spans="1:68" ht="27" hidden="1" customHeight="1" x14ac:dyDescent="0.25">
      <c r="A466" s="54" t="s">
        <v>576</v>
      </c>
      <c r="B466" s="54" t="s">
        <v>577</v>
      </c>
      <c r="C466" s="31">
        <v>4301020315</v>
      </c>
      <c r="D466" s="387">
        <v>4607091389364</v>
      </c>
      <c r="E466" s="388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2"/>
      <c r="R466" s="392"/>
      <c r="S466" s="392"/>
      <c r="T466" s="393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0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3" t="s">
        <v>63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76"/>
      <c r="AB469" s="376"/>
      <c r="AC469" s="376"/>
    </row>
    <row r="470" spans="1:68" ht="27" customHeight="1" x14ac:dyDescent="0.25">
      <c r="A470" s="54" t="s">
        <v>578</v>
      </c>
      <c r="B470" s="54" t="s">
        <v>579</v>
      </c>
      <c r="C470" s="31">
        <v>4301031324</v>
      </c>
      <c r="D470" s="387">
        <v>4607091389739</v>
      </c>
      <c r="E470" s="388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7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2"/>
      <c r="R470" s="392"/>
      <c r="S470" s="392"/>
      <c r="T470" s="393"/>
      <c r="U470" s="34"/>
      <c r="V470" s="34"/>
      <c r="W470" s="35" t="s">
        <v>68</v>
      </c>
      <c r="X470" s="380">
        <v>50</v>
      </c>
      <c r="Y470" s="381">
        <f t="shared" ref="Y470:Y475" si="78">IFERROR(IF(X470="",0,CEILING((X470/$H470),1)*$H470),"")</f>
        <v>50.400000000000006</v>
      </c>
      <c r="Z470" s="36">
        <f>IFERROR(IF(Y470=0,"",ROUNDUP(Y470/H470,0)*0.00753),"")</f>
        <v>9.0359999999999996E-2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52.738095238095234</v>
      </c>
      <c r="BN470" s="64">
        <f t="shared" ref="BN470:BN475" si="80">IFERROR(Y470*I470/H470,"0")</f>
        <v>53.160000000000004</v>
      </c>
      <c r="BO470" s="64">
        <f t="shared" ref="BO470:BO475" si="81">IFERROR(1/J470*(X470/H470),"0")</f>
        <v>7.6312576312576319E-2</v>
      </c>
      <c r="BP470" s="64">
        <f t="shared" ref="BP470:BP475" si="82">IFERROR(1/J470*(Y470/H470),"0")</f>
        <v>7.6923076923076927E-2</v>
      </c>
    </row>
    <row r="471" spans="1:68" ht="27" hidden="1" customHeight="1" x14ac:dyDescent="0.25">
      <c r="A471" s="54" t="s">
        <v>578</v>
      </c>
      <c r="B471" s="54" t="s">
        <v>580</v>
      </c>
      <c r="C471" s="31">
        <v>4301031212</v>
      </c>
      <c r="D471" s="387">
        <v>4607091389739</v>
      </c>
      <c r="E471" s="388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2"/>
      <c r="R471" s="392"/>
      <c r="S471" s="392"/>
      <c r="T471" s="393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581</v>
      </c>
      <c r="B472" s="54" t="s">
        <v>582</v>
      </c>
      <c r="C472" s="31">
        <v>4301031363</v>
      </c>
      <c r="D472" s="387">
        <v>4607091389425</v>
      </c>
      <c r="E472" s="388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2"/>
      <c r="R472" s="392"/>
      <c r="S472" s="392"/>
      <c r="T472" s="393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583</v>
      </c>
      <c r="B473" s="54" t="s">
        <v>584</v>
      </c>
      <c r="C473" s="31">
        <v>4301031334</v>
      </c>
      <c r="D473" s="387">
        <v>4680115880771</v>
      </c>
      <c r="E473" s="388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585</v>
      </c>
      <c r="B474" s="54" t="s">
        <v>586</v>
      </c>
      <c r="C474" s="31">
        <v>4301031327</v>
      </c>
      <c r="D474" s="387">
        <v>4607091389500</v>
      </c>
      <c r="E474" s="388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585</v>
      </c>
      <c r="B475" s="54" t="s">
        <v>587</v>
      </c>
      <c r="C475" s="31">
        <v>4301031173</v>
      </c>
      <c r="D475" s="387">
        <v>4607091389500</v>
      </c>
      <c r="E475" s="388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68</v>
      </c>
      <c r="X475" s="380">
        <v>17.5</v>
      </c>
      <c r="Y475" s="381">
        <f t="shared" si="78"/>
        <v>18.900000000000002</v>
      </c>
      <c r="Z475" s="36">
        <f>IFERROR(IF(Y475=0,"",ROUNDUP(Y475/H475,0)*0.00502),"")</f>
        <v>4.5179999999999998E-2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18.583333333333332</v>
      </c>
      <c r="BN475" s="64">
        <f t="shared" si="80"/>
        <v>20.07</v>
      </c>
      <c r="BO475" s="64">
        <f t="shared" si="81"/>
        <v>3.5612535612535613E-2</v>
      </c>
      <c r="BP475" s="64">
        <f t="shared" si="82"/>
        <v>3.8461538461538464E-2</v>
      </c>
    </row>
    <row r="476" spans="1:68" x14ac:dyDescent="0.2">
      <c r="A476" s="400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2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82">
        <f>IFERROR(X470/H470,"0")+IFERROR(X471/H471,"0")+IFERROR(X472/H472,"0")+IFERROR(X473/H473,"0")+IFERROR(X474/H474,"0")+IFERROR(X475/H475,"0")</f>
        <v>20.238095238095237</v>
      </c>
      <c r="Y476" s="382">
        <f>IFERROR(Y470/H470,"0")+IFERROR(Y471/H471,"0")+IFERROR(Y472/H472,"0")+IFERROR(Y473/H473,"0")+IFERROR(Y474/H474,"0")+IFERROR(Y475/H475,"0")</f>
        <v>21</v>
      </c>
      <c r="Z476" s="382">
        <f>IFERROR(IF(Z470="",0,Z470),"0")+IFERROR(IF(Z471="",0,Z471),"0")+IFERROR(IF(Z472="",0,Z472),"0")+IFERROR(IF(Z473="",0,Z473),"0")+IFERROR(IF(Z474="",0,Z474),"0")+IFERROR(IF(Z475="",0,Z475),"0")</f>
        <v>0.13553999999999999</v>
      </c>
      <c r="AA476" s="383"/>
      <c r="AB476" s="383"/>
      <c r="AC476" s="383"/>
    </row>
    <row r="477" spans="1:68" x14ac:dyDescent="0.2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2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82">
        <f>IFERROR(SUM(X470:X475),"0")</f>
        <v>67.5</v>
      </c>
      <c r="Y477" s="382">
        <f>IFERROR(SUM(Y470:Y475),"0")</f>
        <v>69.300000000000011</v>
      </c>
      <c r="Z477" s="37"/>
      <c r="AA477" s="383"/>
      <c r="AB477" s="383"/>
      <c r="AC477" s="383"/>
    </row>
    <row r="478" spans="1:68" ht="14.25" hidden="1" customHeight="1" x14ac:dyDescent="0.25">
      <c r="A478" s="423" t="s">
        <v>104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376"/>
      <c r="AB478" s="376"/>
      <c r="AC478" s="376"/>
    </row>
    <row r="479" spans="1:68" ht="27" customHeight="1" x14ac:dyDescent="0.25">
      <c r="A479" s="54" t="s">
        <v>588</v>
      </c>
      <c r="B479" s="54" t="s">
        <v>589</v>
      </c>
      <c r="C479" s="31">
        <v>4301170010</v>
      </c>
      <c r="D479" s="387">
        <v>4680115884090</v>
      </c>
      <c r="E479" s="388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2"/>
      <c r="R479" s="392"/>
      <c r="S479" s="392"/>
      <c r="T479" s="393"/>
      <c r="U479" s="34"/>
      <c r="V479" s="34"/>
      <c r="W479" s="35" t="s">
        <v>68</v>
      </c>
      <c r="X479" s="380">
        <v>3.3</v>
      </c>
      <c r="Y479" s="381">
        <f>IFERROR(IF(X479="",0,CEILING((X479/$H479),1)*$H479),"")</f>
        <v>3.96</v>
      </c>
      <c r="Z479" s="36">
        <f>IFERROR(IF(Y479=0,"",ROUNDUP(Y479/H479,0)*0.00627),"")</f>
        <v>1.881E-2</v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4.6999999999999993</v>
      </c>
      <c r="BN479" s="64">
        <f>IFERROR(Y479*I479/H479,"0")</f>
        <v>5.64</v>
      </c>
      <c r="BO479" s="64">
        <f>IFERROR(1/J479*(X479/H479),"0")</f>
        <v>1.2499999999999997E-2</v>
      </c>
      <c r="BP479" s="64">
        <f>IFERROR(1/J479*(Y479/H479),"0")</f>
        <v>1.4999999999999999E-2</v>
      </c>
    </row>
    <row r="480" spans="1:68" x14ac:dyDescent="0.2">
      <c r="A480" s="400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82">
        <f>IFERROR(X479/H479,"0")</f>
        <v>2.4999999999999996</v>
      </c>
      <c r="Y480" s="382">
        <f>IFERROR(Y479/H479,"0")</f>
        <v>3</v>
      </c>
      <c r="Z480" s="382">
        <f>IFERROR(IF(Z479="",0,Z479),"0")</f>
        <v>1.881E-2</v>
      </c>
      <c r="AA480" s="383"/>
      <c r="AB480" s="383"/>
      <c r="AC480" s="383"/>
    </row>
    <row r="481" spans="1:68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82">
        <f>IFERROR(SUM(X479:X479),"0")</f>
        <v>3.3</v>
      </c>
      <c r="Y481" s="382">
        <f>IFERROR(SUM(Y479:Y479),"0")</f>
        <v>3.96</v>
      </c>
      <c r="Z481" s="37"/>
      <c r="AA481" s="383"/>
      <c r="AB481" s="383"/>
      <c r="AC481" s="383"/>
    </row>
    <row r="482" spans="1:68" ht="16.5" hidden="1" customHeight="1" x14ac:dyDescent="0.25">
      <c r="A482" s="420" t="s">
        <v>590</v>
      </c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375"/>
      <c r="AB482" s="375"/>
      <c r="AC482" s="375"/>
    </row>
    <row r="483" spans="1:68" ht="14.25" hidden="1" customHeight="1" x14ac:dyDescent="0.25">
      <c r="A483" s="423" t="s">
        <v>63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6"/>
      <c r="AB483" s="376"/>
      <c r="AC483" s="376"/>
    </row>
    <row r="484" spans="1:68" ht="27" customHeight="1" x14ac:dyDescent="0.25">
      <c r="A484" s="54" t="s">
        <v>591</v>
      </c>
      <c r="B484" s="54" t="s">
        <v>592</v>
      </c>
      <c r="C484" s="31">
        <v>4301031294</v>
      </c>
      <c r="D484" s="387">
        <v>4680115885189</v>
      </c>
      <c r="E484" s="388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2"/>
      <c r="R484" s="392"/>
      <c r="S484" s="392"/>
      <c r="T484" s="393"/>
      <c r="U484" s="34"/>
      <c r="V484" s="34"/>
      <c r="W484" s="35" t="s">
        <v>68</v>
      </c>
      <c r="X484" s="380">
        <v>6</v>
      </c>
      <c r="Y484" s="381">
        <f>IFERROR(IF(X484="",0,CEILING((X484/$H484),1)*$H484),"")</f>
        <v>6</v>
      </c>
      <c r="Z484" s="36">
        <f>IFERROR(IF(Y484=0,"",ROUNDUP(Y484/H484,0)*0.00502),"")</f>
        <v>2.5100000000000001E-2</v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6.8600000000000012</v>
      </c>
      <c r="BN484" s="64">
        <f>IFERROR(Y484*I484/H484,"0")</f>
        <v>6.8600000000000012</v>
      </c>
      <c r="BO484" s="64">
        <f>IFERROR(1/J484*(X484/H484),"0")</f>
        <v>2.1367521367521368E-2</v>
      </c>
      <c r="BP484" s="64">
        <f>IFERROR(1/J484*(Y484/H484),"0")</f>
        <v>2.1367521367521368E-2</v>
      </c>
    </row>
    <row r="485" spans="1:68" ht="27" customHeight="1" x14ac:dyDescent="0.25">
      <c r="A485" s="54" t="s">
        <v>593</v>
      </c>
      <c r="B485" s="54" t="s">
        <v>594</v>
      </c>
      <c r="C485" s="31">
        <v>4301031293</v>
      </c>
      <c r="D485" s="387">
        <v>4680115885172</v>
      </c>
      <c r="E485" s="388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2"/>
      <c r="R485" s="392"/>
      <c r="S485" s="392"/>
      <c r="T485" s="393"/>
      <c r="U485" s="34"/>
      <c r="V485" s="34"/>
      <c r="W485" s="35" t="s">
        <v>68</v>
      </c>
      <c r="X485" s="380">
        <v>4</v>
      </c>
      <c r="Y485" s="381">
        <f>IFERROR(IF(X485="",0,CEILING((X485/$H485),1)*$H485),"")</f>
        <v>4.8</v>
      </c>
      <c r="Z485" s="36">
        <f>IFERROR(IF(Y485=0,"",ROUNDUP(Y485/H485,0)*0.00502),"")</f>
        <v>2.0080000000000001E-2</v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4.3333333333333339</v>
      </c>
      <c r="BN485" s="64">
        <f>IFERROR(Y485*I485/H485,"0")</f>
        <v>5.2</v>
      </c>
      <c r="BO485" s="64">
        <f>IFERROR(1/J485*(X485/H485),"0")</f>
        <v>1.4245014245014247E-2</v>
      </c>
      <c r="BP485" s="64">
        <f>IFERROR(1/J485*(Y485/H485),"0")</f>
        <v>1.7094017094017096E-2</v>
      </c>
    </row>
    <row r="486" spans="1:68" ht="27" customHeight="1" x14ac:dyDescent="0.25">
      <c r="A486" s="54" t="s">
        <v>595</v>
      </c>
      <c r="B486" s="54" t="s">
        <v>596</v>
      </c>
      <c r="C486" s="31">
        <v>4301031291</v>
      </c>
      <c r="D486" s="387">
        <v>4680115885110</v>
      </c>
      <c r="E486" s="388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2"/>
      <c r="R486" s="392"/>
      <c r="S486" s="392"/>
      <c r="T486" s="393"/>
      <c r="U486" s="34"/>
      <c r="V486" s="34"/>
      <c r="W486" s="35" t="s">
        <v>68</v>
      </c>
      <c r="X486" s="380">
        <v>12</v>
      </c>
      <c r="Y486" s="381">
        <f>IFERROR(IF(X486="",0,CEILING((X486/$H486),1)*$H486),"")</f>
        <v>12</v>
      </c>
      <c r="Z486" s="36">
        <f>IFERROR(IF(Y486=0,"",ROUNDUP(Y486/H486,0)*0.00502),"")</f>
        <v>5.0200000000000002E-2</v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20.200000000000003</v>
      </c>
      <c r="BN486" s="64">
        <f>IFERROR(Y486*I486/H486,"0")</f>
        <v>20.200000000000003</v>
      </c>
      <c r="BO486" s="64">
        <f>IFERROR(1/J486*(X486/H486),"0")</f>
        <v>4.2735042735042736E-2</v>
      </c>
      <c r="BP486" s="64">
        <f>IFERROR(1/J486*(Y486/H486),"0")</f>
        <v>4.2735042735042736E-2</v>
      </c>
    </row>
    <row r="487" spans="1:68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82">
        <f>IFERROR(X484/H484,"0")+IFERROR(X485/H485,"0")+IFERROR(X486/H486,"0")</f>
        <v>18.333333333333336</v>
      </c>
      <c r="Y487" s="382">
        <f>IFERROR(Y484/H484,"0")+IFERROR(Y485/H485,"0")+IFERROR(Y486/H486,"0")</f>
        <v>19</v>
      </c>
      <c r="Z487" s="382">
        <f>IFERROR(IF(Z484="",0,Z484),"0")+IFERROR(IF(Z485="",0,Z485),"0")+IFERROR(IF(Z486="",0,Z486),"0")</f>
        <v>9.5379999999999993E-2</v>
      </c>
      <c r="AA487" s="383"/>
      <c r="AB487" s="383"/>
      <c r="AC487" s="383"/>
    </row>
    <row r="488" spans="1:68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82">
        <f>IFERROR(SUM(X484:X486),"0")</f>
        <v>22</v>
      </c>
      <c r="Y488" s="382">
        <f>IFERROR(SUM(Y484:Y486),"0")</f>
        <v>22.8</v>
      </c>
      <c r="Z488" s="37"/>
      <c r="AA488" s="383"/>
      <c r="AB488" s="383"/>
      <c r="AC488" s="383"/>
    </row>
    <row r="489" spans="1:68" ht="16.5" hidden="1" customHeight="1" x14ac:dyDescent="0.25">
      <c r="A489" s="420" t="s">
        <v>597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375"/>
      <c r="AB489" s="375"/>
      <c r="AC489" s="375"/>
    </row>
    <row r="490" spans="1:68" ht="14.25" hidden="1" customHeight="1" x14ac:dyDescent="0.25">
      <c r="A490" s="423" t="s">
        <v>63</v>
      </c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376"/>
      <c r="AB490" s="376"/>
      <c r="AC490" s="376"/>
    </row>
    <row r="491" spans="1:68" ht="27" hidden="1" customHeight="1" x14ac:dyDescent="0.25">
      <c r="A491" s="54" t="s">
        <v>598</v>
      </c>
      <c r="B491" s="54" t="s">
        <v>599</v>
      </c>
      <c r="C491" s="31">
        <v>4301031261</v>
      </c>
      <c r="D491" s="387">
        <v>4680115885103</v>
      </c>
      <c r="E491" s="388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2"/>
      <c r="R491" s="392"/>
      <c r="S491" s="392"/>
      <c r="T491" s="393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0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89" t="s">
        <v>600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90"/>
      <c r="AA494" s="48"/>
      <c r="AB494" s="48"/>
      <c r="AC494" s="48"/>
    </row>
    <row r="495" spans="1:68" ht="16.5" hidden="1" customHeight="1" x14ac:dyDescent="0.25">
      <c r="A495" s="420" t="s">
        <v>600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5"/>
      <c r="AB495" s="375"/>
      <c r="AC495" s="375"/>
    </row>
    <row r="496" spans="1:68" ht="14.25" hidden="1" customHeight="1" x14ac:dyDescent="0.25">
      <c r="A496" s="423" t="s">
        <v>109</v>
      </c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376"/>
      <c r="AB496" s="376"/>
      <c r="AC496" s="376"/>
    </row>
    <row r="497" spans="1:68" ht="27" customHeight="1" x14ac:dyDescent="0.25">
      <c r="A497" s="54" t="s">
        <v>601</v>
      </c>
      <c r="B497" s="54" t="s">
        <v>602</v>
      </c>
      <c r="C497" s="31">
        <v>4301011795</v>
      </c>
      <c r="D497" s="387">
        <v>4607091389067</v>
      </c>
      <c r="E497" s="388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2"/>
      <c r="R497" s="392"/>
      <c r="S497" s="392"/>
      <c r="T497" s="393"/>
      <c r="U497" s="34"/>
      <c r="V497" s="34"/>
      <c r="W497" s="35" t="s">
        <v>68</v>
      </c>
      <c r="X497" s="380">
        <v>140</v>
      </c>
      <c r="Y497" s="381">
        <f t="shared" ref="Y497:Y504" si="83">IFERROR(IF(X497="",0,CEILING((X497/$H497),1)*$H497),"")</f>
        <v>142.56</v>
      </c>
      <c r="Z497" s="36">
        <f t="shared" ref="Z497:Z502" si="84">IFERROR(IF(Y497=0,"",ROUNDUP(Y497/H497,0)*0.01196),"")</f>
        <v>0.32291999999999998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149.54545454545453</v>
      </c>
      <c r="BN497" s="64">
        <f t="shared" ref="BN497:BN504" si="86">IFERROR(Y497*I497/H497,"0")</f>
        <v>152.27999999999997</v>
      </c>
      <c r="BO497" s="64">
        <f t="shared" ref="BO497:BO504" si="87">IFERROR(1/J497*(X497/H497),"0")</f>
        <v>0.25495337995337997</v>
      </c>
      <c r="BP497" s="64">
        <f t="shared" ref="BP497:BP504" si="88">IFERROR(1/J497*(Y497/H497),"0")</f>
        <v>0.25961538461538464</v>
      </c>
    </row>
    <row r="498" spans="1:68" ht="27" hidden="1" customHeight="1" x14ac:dyDescent="0.25">
      <c r="A498" s="54" t="s">
        <v>603</v>
      </c>
      <c r="B498" s="54" t="s">
        <v>604</v>
      </c>
      <c r="C498" s="31">
        <v>4301011961</v>
      </c>
      <c r="D498" s="387">
        <v>4680115885271</v>
      </c>
      <c r="E498" s="388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2"/>
      <c r="R498" s="392"/>
      <c r="S498" s="392"/>
      <c r="T498" s="393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605</v>
      </c>
      <c r="B499" s="54" t="s">
        <v>606</v>
      </c>
      <c r="C499" s="31">
        <v>4301011774</v>
      </c>
      <c r="D499" s="387">
        <v>4680115884502</v>
      </c>
      <c r="E499" s="388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2"/>
      <c r="R499" s="392"/>
      <c r="S499" s="392"/>
      <c r="T499" s="393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7">
        <v>4607091389104</v>
      </c>
      <c r="E500" s="388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2"/>
      <c r="R500" s="392"/>
      <c r="S500" s="392"/>
      <c r="T500" s="393"/>
      <c r="U500" s="34"/>
      <c r="V500" s="34"/>
      <c r="W500" s="35" t="s">
        <v>68</v>
      </c>
      <c r="X500" s="380">
        <v>180</v>
      </c>
      <c r="Y500" s="381">
        <f t="shared" si="83"/>
        <v>184.8</v>
      </c>
      <c r="Z500" s="36">
        <f t="shared" si="84"/>
        <v>0.41860000000000003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192.27272727272725</v>
      </c>
      <c r="BN500" s="64">
        <f t="shared" si="86"/>
        <v>197.39999999999998</v>
      </c>
      <c r="BO500" s="64">
        <f t="shared" si="87"/>
        <v>0.32779720279720276</v>
      </c>
      <c r="BP500" s="64">
        <f t="shared" si="88"/>
        <v>0.33653846153846156</v>
      </c>
    </row>
    <row r="501" spans="1:68" ht="16.5" hidden="1" customHeight="1" x14ac:dyDescent="0.25">
      <c r="A501" s="54" t="s">
        <v>609</v>
      </c>
      <c r="B501" s="54" t="s">
        <v>610</v>
      </c>
      <c r="C501" s="31">
        <v>4301011799</v>
      </c>
      <c r="D501" s="387">
        <v>4680115884519</v>
      </c>
      <c r="E501" s="388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2"/>
      <c r="R501" s="392"/>
      <c r="S501" s="392"/>
      <c r="T501" s="393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7">
        <v>4680115885226</v>
      </c>
      <c r="E502" s="388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2"/>
      <c r="R502" s="392"/>
      <c r="S502" s="392"/>
      <c r="T502" s="393"/>
      <c r="U502" s="34"/>
      <c r="V502" s="34"/>
      <c r="W502" s="35" t="s">
        <v>68</v>
      </c>
      <c r="X502" s="380">
        <v>120</v>
      </c>
      <c r="Y502" s="381">
        <f t="shared" si="83"/>
        <v>121.44000000000001</v>
      </c>
      <c r="Z502" s="36">
        <f t="shared" si="84"/>
        <v>0.27507999999999999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128.18181818181816</v>
      </c>
      <c r="BN502" s="64">
        <f t="shared" si="86"/>
        <v>129.72</v>
      </c>
      <c r="BO502" s="64">
        <f t="shared" si="87"/>
        <v>0.21853146853146854</v>
      </c>
      <c r="BP502" s="64">
        <f t="shared" si="88"/>
        <v>0.22115384615384617</v>
      </c>
    </row>
    <row r="503" spans="1:68" ht="27" customHeight="1" x14ac:dyDescent="0.25">
      <c r="A503" s="54" t="s">
        <v>613</v>
      </c>
      <c r="B503" s="54" t="s">
        <v>614</v>
      </c>
      <c r="C503" s="31">
        <v>4301011778</v>
      </c>
      <c r="D503" s="387">
        <v>4680115880603</v>
      </c>
      <c r="E503" s="388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2"/>
      <c r="R503" s="392"/>
      <c r="S503" s="392"/>
      <c r="T503" s="393"/>
      <c r="U503" s="34"/>
      <c r="V503" s="34"/>
      <c r="W503" s="35" t="s">
        <v>68</v>
      </c>
      <c r="X503" s="380">
        <v>66</v>
      </c>
      <c r="Y503" s="381">
        <f t="shared" si="83"/>
        <v>68.400000000000006</v>
      </c>
      <c r="Z503" s="36">
        <f>IFERROR(IF(Y503=0,"",ROUNDUP(Y503/H503,0)*0.00937),"")</f>
        <v>0.17802999999999999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70.399999999999991</v>
      </c>
      <c r="BN503" s="64">
        <f t="shared" si="86"/>
        <v>72.959999999999994</v>
      </c>
      <c r="BO503" s="64">
        <f t="shared" si="87"/>
        <v>0.15277777777777776</v>
      </c>
      <c r="BP503" s="64">
        <f t="shared" si="88"/>
        <v>0.15833333333333333</v>
      </c>
    </row>
    <row r="504" spans="1:68" ht="27" customHeight="1" x14ac:dyDescent="0.25">
      <c r="A504" s="54" t="s">
        <v>615</v>
      </c>
      <c r="B504" s="54" t="s">
        <v>616</v>
      </c>
      <c r="C504" s="31">
        <v>4301011784</v>
      </c>
      <c r="D504" s="387">
        <v>4607091389982</v>
      </c>
      <c r="E504" s="388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2"/>
      <c r="R504" s="392"/>
      <c r="S504" s="392"/>
      <c r="T504" s="393"/>
      <c r="U504" s="34"/>
      <c r="V504" s="34"/>
      <c r="W504" s="35" t="s">
        <v>68</v>
      </c>
      <c r="X504" s="380">
        <v>108</v>
      </c>
      <c r="Y504" s="381">
        <f t="shared" si="83"/>
        <v>108</v>
      </c>
      <c r="Z504" s="36">
        <f>IFERROR(IF(Y504=0,"",ROUNDUP(Y504/H504,0)*0.00937),"")</f>
        <v>0.28110000000000002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115.19999999999999</v>
      </c>
      <c r="BN504" s="64">
        <f t="shared" si="86"/>
        <v>115.19999999999999</v>
      </c>
      <c r="BO504" s="64">
        <f t="shared" si="87"/>
        <v>0.25</v>
      </c>
      <c r="BP504" s="64">
        <f t="shared" si="88"/>
        <v>0.25</v>
      </c>
    </row>
    <row r="505" spans="1:68" x14ac:dyDescent="0.2">
      <c r="A505" s="400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131.66666666666666</v>
      </c>
      <c r="Y505" s="382">
        <f>IFERROR(Y497/H497,"0")+IFERROR(Y498/H498,"0")+IFERROR(Y499/H499,"0")+IFERROR(Y500/H500,"0")+IFERROR(Y501/H501,"0")+IFERROR(Y502/H502,"0")+IFERROR(Y503/H503,"0")+IFERROR(Y504/H504,"0")</f>
        <v>134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1.47573</v>
      </c>
      <c r="AA505" s="383"/>
      <c r="AB505" s="383"/>
      <c r="AC505" s="383"/>
    </row>
    <row r="506" spans="1:68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2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82">
        <f>IFERROR(SUM(X497:X504),"0")</f>
        <v>614</v>
      </c>
      <c r="Y506" s="382">
        <f>IFERROR(SUM(Y497:Y504),"0")</f>
        <v>625.20000000000005</v>
      </c>
      <c r="Z506" s="37"/>
      <c r="AA506" s="383"/>
      <c r="AB506" s="383"/>
      <c r="AC506" s="383"/>
    </row>
    <row r="507" spans="1:68" ht="14.25" hidden="1" customHeight="1" x14ac:dyDescent="0.25">
      <c r="A507" s="423" t="s">
        <v>145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376"/>
      <c r="AB507" s="376"/>
      <c r="AC507" s="376"/>
    </row>
    <row r="508" spans="1:68" ht="16.5" customHeight="1" x14ac:dyDescent="0.25">
      <c r="A508" s="54" t="s">
        <v>617</v>
      </c>
      <c r="B508" s="54" t="s">
        <v>618</v>
      </c>
      <c r="C508" s="31">
        <v>4301020222</v>
      </c>
      <c r="D508" s="387">
        <v>4607091388930</v>
      </c>
      <c r="E508" s="388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2"/>
      <c r="R508" s="392"/>
      <c r="S508" s="392"/>
      <c r="T508" s="393"/>
      <c r="U508" s="34"/>
      <c r="V508" s="34"/>
      <c r="W508" s="35" t="s">
        <v>68</v>
      </c>
      <c r="X508" s="380">
        <v>150</v>
      </c>
      <c r="Y508" s="381">
        <f>IFERROR(IF(X508="",0,CEILING((X508/$H508),1)*$H508),"")</f>
        <v>153.12</v>
      </c>
      <c r="Z508" s="36">
        <f>IFERROR(IF(Y508=0,"",ROUNDUP(Y508/H508,0)*0.01196),"")</f>
        <v>0.34683999999999998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160.22727272727272</v>
      </c>
      <c r="BN508" s="64">
        <f>IFERROR(Y508*I508/H508,"0")</f>
        <v>163.56</v>
      </c>
      <c r="BO508" s="64">
        <f>IFERROR(1/J508*(X508/H508),"0")</f>
        <v>0.27316433566433568</v>
      </c>
      <c r="BP508" s="64">
        <f>IFERROR(1/J508*(Y508/H508),"0")</f>
        <v>0.27884615384615385</v>
      </c>
    </row>
    <row r="509" spans="1:68" ht="16.5" hidden="1" customHeight="1" x14ac:dyDescent="0.25">
      <c r="A509" s="54" t="s">
        <v>619</v>
      </c>
      <c r="B509" s="54" t="s">
        <v>620</v>
      </c>
      <c r="C509" s="31">
        <v>4301020206</v>
      </c>
      <c r="D509" s="387">
        <v>4680115880054</v>
      </c>
      <c r="E509" s="388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2"/>
      <c r="R509" s="392"/>
      <c r="S509" s="392"/>
      <c r="T509" s="393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00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82">
        <f>IFERROR(X508/H508,"0")+IFERROR(X509/H509,"0")</f>
        <v>28.409090909090907</v>
      </c>
      <c r="Y510" s="382">
        <f>IFERROR(Y508/H508,"0")+IFERROR(Y509/H509,"0")</f>
        <v>29</v>
      </c>
      <c r="Z510" s="382">
        <f>IFERROR(IF(Z508="",0,Z508),"0")+IFERROR(IF(Z509="",0,Z509),"0")</f>
        <v>0.34683999999999998</v>
      </c>
      <c r="AA510" s="383"/>
      <c r="AB510" s="383"/>
      <c r="AC510" s="383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82">
        <f>IFERROR(SUM(X508:X509),"0")</f>
        <v>150</v>
      </c>
      <c r="Y511" s="382">
        <f>IFERROR(SUM(Y508:Y509),"0")</f>
        <v>153.12</v>
      </c>
      <c r="Z511" s="37"/>
      <c r="AA511" s="383"/>
      <c r="AB511" s="383"/>
      <c r="AC511" s="383"/>
    </row>
    <row r="512" spans="1:68" ht="14.25" hidden="1" customHeight="1" x14ac:dyDescent="0.25">
      <c r="A512" s="423" t="s">
        <v>63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7">
        <v>4680115883116</v>
      </c>
      <c r="E513" s="388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2"/>
      <c r="R513" s="392"/>
      <c r="S513" s="392"/>
      <c r="T513" s="393"/>
      <c r="U513" s="34"/>
      <c r="V513" s="34"/>
      <c r="W513" s="35" t="s">
        <v>68</v>
      </c>
      <c r="X513" s="380">
        <v>80</v>
      </c>
      <c r="Y513" s="381">
        <f t="shared" ref="Y513:Y518" si="89">IFERROR(IF(X513="",0,CEILING((X513/$H513),1)*$H513),"")</f>
        <v>84.48</v>
      </c>
      <c r="Z513" s="36">
        <f>IFERROR(IF(Y513=0,"",ROUNDUP(Y513/H513,0)*0.01196),"")</f>
        <v>0.19136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85.454545454545453</v>
      </c>
      <c r="BN513" s="64">
        <f t="shared" ref="BN513:BN518" si="91">IFERROR(Y513*I513/H513,"0")</f>
        <v>90.24</v>
      </c>
      <c r="BO513" s="64">
        <f t="shared" ref="BO513:BO518" si="92">IFERROR(1/J513*(X513/H513),"0")</f>
        <v>0.14568764568764569</v>
      </c>
      <c r="BP513" s="64">
        <f t="shared" ref="BP513:BP518" si="93">IFERROR(1/J513*(Y513/H513),"0")</f>
        <v>0.15384615384615385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7">
        <v>4680115883093</v>
      </c>
      <c r="E514" s="388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2"/>
      <c r="R514" s="392"/>
      <c r="S514" s="392"/>
      <c r="T514" s="393"/>
      <c r="U514" s="34"/>
      <c r="V514" s="34"/>
      <c r="W514" s="35" t="s">
        <v>68</v>
      </c>
      <c r="X514" s="380">
        <v>90</v>
      </c>
      <c r="Y514" s="381">
        <f t="shared" si="89"/>
        <v>95.04</v>
      </c>
      <c r="Z514" s="36">
        <f>IFERROR(IF(Y514=0,"",ROUNDUP(Y514/H514,0)*0.01196),"")</f>
        <v>0.21528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96.136363636363626</v>
      </c>
      <c r="BN514" s="64">
        <f t="shared" si="91"/>
        <v>101.52000000000001</v>
      </c>
      <c r="BO514" s="64">
        <f t="shared" si="92"/>
        <v>0.16389860139860138</v>
      </c>
      <c r="BP514" s="64">
        <f t="shared" si="93"/>
        <v>0.17307692307692307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7">
        <v>4680115883109</v>
      </c>
      <c r="E515" s="388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68</v>
      </c>
      <c r="X515" s="380">
        <v>170</v>
      </c>
      <c r="Y515" s="381">
        <f t="shared" si="89"/>
        <v>174.24</v>
      </c>
      <c r="Z515" s="36">
        <f>IFERROR(IF(Y515=0,"",ROUNDUP(Y515/H515,0)*0.01196),"")</f>
        <v>0.39468000000000003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181.59090909090907</v>
      </c>
      <c r="BN515" s="64">
        <f t="shared" si="91"/>
        <v>186.12</v>
      </c>
      <c r="BO515" s="64">
        <f t="shared" si="92"/>
        <v>0.3095862470862471</v>
      </c>
      <c r="BP515" s="64">
        <f t="shared" si="93"/>
        <v>0.31730769230769235</v>
      </c>
    </row>
    <row r="516" spans="1:68" ht="27" customHeight="1" x14ac:dyDescent="0.25">
      <c r="A516" s="54" t="s">
        <v>627</v>
      </c>
      <c r="B516" s="54" t="s">
        <v>628</v>
      </c>
      <c r="C516" s="31">
        <v>4301031249</v>
      </c>
      <c r="D516" s="387">
        <v>4680115882072</v>
      </c>
      <c r="E516" s="388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2"/>
      <c r="R516" s="392"/>
      <c r="S516" s="392"/>
      <c r="T516" s="393"/>
      <c r="U516" s="34"/>
      <c r="V516" s="34"/>
      <c r="W516" s="35" t="s">
        <v>68</v>
      </c>
      <c r="X516" s="380">
        <v>48</v>
      </c>
      <c r="Y516" s="381">
        <f t="shared" si="89"/>
        <v>50.4</v>
      </c>
      <c r="Z516" s="36">
        <f>IFERROR(IF(Y516=0,"",ROUNDUP(Y516/H516,0)*0.00937),"")</f>
        <v>0.13117999999999999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51.199999999999996</v>
      </c>
      <c r="BN516" s="64">
        <f t="shared" si="91"/>
        <v>53.76</v>
      </c>
      <c r="BO516" s="64">
        <f t="shared" si="92"/>
        <v>0.1111111111111111</v>
      </c>
      <c r="BP516" s="64">
        <f t="shared" si="93"/>
        <v>0.11666666666666667</v>
      </c>
    </row>
    <row r="517" spans="1:68" ht="27" customHeight="1" x14ac:dyDescent="0.25">
      <c r="A517" s="54" t="s">
        <v>629</v>
      </c>
      <c r="B517" s="54" t="s">
        <v>630</v>
      </c>
      <c r="C517" s="31">
        <v>4301031251</v>
      </c>
      <c r="D517" s="387">
        <v>4680115882102</v>
      </c>
      <c r="E517" s="388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68</v>
      </c>
      <c r="X517" s="380">
        <v>12</v>
      </c>
      <c r="Y517" s="381">
        <f t="shared" si="89"/>
        <v>14.4</v>
      </c>
      <c r="Z517" s="36">
        <f>IFERROR(IF(Y517=0,"",ROUNDUP(Y517/H517,0)*0.00937),"")</f>
        <v>3.7479999999999999E-2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12.7</v>
      </c>
      <c r="BN517" s="64">
        <f t="shared" si="91"/>
        <v>15.24</v>
      </c>
      <c r="BO517" s="64">
        <f t="shared" si="92"/>
        <v>2.7777777777777776E-2</v>
      </c>
      <c r="BP517" s="64">
        <f t="shared" si="93"/>
        <v>3.3333333333333333E-2</v>
      </c>
    </row>
    <row r="518" spans="1:68" ht="27" customHeight="1" x14ac:dyDescent="0.25">
      <c r="A518" s="54" t="s">
        <v>631</v>
      </c>
      <c r="B518" s="54" t="s">
        <v>632</v>
      </c>
      <c r="C518" s="31">
        <v>4301031253</v>
      </c>
      <c r="D518" s="387">
        <v>4680115882096</v>
      </c>
      <c r="E518" s="388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2"/>
      <c r="R518" s="392"/>
      <c r="S518" s="392"/>
      <c r="T518" s="393"/>
      <c r="U518" s="34"/>
      <c r="V518" s="34"/>
      <c r="W518" s="35" t="s">
        <v>68</v>
      </c>
      <c r="X518" s="380">
        <v>18</v>
      </c>
      <c r="Y518" s="381">
        <f t="shared" si="89"/>
        <v>18</v>
      </c>
      <c r="Z518" s="36">
        <f>IFERROR(IF(Y518=0,"",ROUNDUP(Y518/H518,0)*0.00937),"")</f>
        <v>4.6850000000000003E-2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19.05</v>
      </c>
      <c r="BN518" s="64">
        <f t="shared" si="91"/>
        <v>19.05</v>
      </c>
      <c r="BO518" s="64">
        <f t="shared" si="92"/>
        <v>4.1666666666666664E-2</v>
      </c>
      <c r="BP518" s="64">
        <f t="shared" si="93"/>
        <v>4.1666666666666664E-2</v>
      </c>
    </row>
    <row r="519" spans="1:68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82">
        <f>IFERROR(X513/H513,"0")+IFERROR(X514/H514,"0")+IFERROR(X515/H515,"0")+IFERROR(X516/H516,"0")+IFERROR(X517/H517,"0")+IFERROR(X518/H518,"0")</f>
        <v>86.060606060606048</v>
      </c>
      <c r="Y519" s="382">
        <f>IFERROR(Y513/H513,"0")+IFERROR(Y514/H514,"0")+IFERROR(Y515/H515,"0")+IFERROR(Y516/H516,"0")+IFERROR(Y517/H517,"0")+IFERROR(Y518/H518,"0")</f>
        <v>90</v>
      </c>
      <c r="Z519" s="382">
        <f>IFERROR(IF(Z513="",0,Z513),"0")+IFERROR(IF(Z514="",0,Z514),"0")+IFERROR(IF(Z515="",0,Z515),"0")+IFERROR(IF(Z516="",0,Z516),"0")+IFERROR(IF(Z517="",0,Z517),"0")+IFERROR(IF(Z518="",0,Z518),"0")</f>
        <v>1.0168299999999999</v>
      </c>
      <c r="AA519" s="383"/>
      <c r="AB519" s="383"/>
      <c r="AC519" s="383"/>
    </row>
    <row r="520" spans="1:68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2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82">
        <f>IFERROR(SUM(X513:X518),"0")</f>
        <v>418</v>
      </c>
      <c r="Y520" s="382">
        <f>IFERROR(SUM(Y513:Y518),"0")</f>
        <v>436.55999999999995</v>
      </c>
      <c r="Z520" s="37"/>
      <c r="AA520" s="383"/>
      <c r="AB520" s="383"/>
      <c r="AC520" s="383"/>
    </row>
    <row r="521" spans="1:68" ht="14.25" hidden="1" customHeight="1" x14ac:dyDescent="0.25">
      <c r="A521" s="423" t="s">
        <v>71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376"/>
      <c r="AB521" s="376"/>
      <c r="AC521" s="376"/>
    </row>
    <row r="522" spans="1:68" ht="16.5" hidden="1" customHeight="1" x14ac:dyDescent="0.25">
      <c r="A522" s="54" t="s">
        <v>633</v>
      </c>
      <c r="B522" s="54" t="s">
        <v>634</v>
      </c>
      <c r="C522" s="31">
        <v>4301051230</v>
      </c>
      <c r="D522" s="387">
        <v>4607091383409</v>
      </c>
      <c r="E522" s="388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2"/>
      <c r="R522" s="392"/>
      <c r="S522" s="392"/>
      <c r="T522" s="393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635</v>
      </c>
      <c r="B523" s="54" t="s">
        <v>636</v>
      </c>
      <c r="C523" s="31">
        <v>4301051231</v>
      </c>
      <c r="D523" s="387">
        <v>4607091383416</v>
      </c>
      <c r="E523" s="388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2"/>
      <c r="R523" s="392"/>
      <c r="S523" s="392"/>
      <c r="T523" s="393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637</v>
      </c>
      <c r="B524" s="54" t="s">
        <v>638</v>
      </c>
      <c r="C524" s="31">
        <v>4301051058</v>
      </c>
      <c r="D524" s="387">
        <v>4680115883536</v>
      </c>
      <c r="E524" s="388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2"/>
      <c r="R524" s="392"/>
      <c r="S524" s="392"/>
      <c r="T524" s="393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0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2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3" t="s">
        <v>166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376"/>
      <c r="AB527" s="376"/>
      <c r="AC527" s="376"/>
    </row>
    <row r="528" spans="1:68" ht="16.5" hidden="1" customHeight="1" x14ac:dyDescent="0.25">
      <c r="A528" s="54" t="s">
        <v>639</v>
      </c>
      <c r="B528" s="54" t="s">
        <v>640</v>
      </c>
      <c r="C528" s="31">
        <v>4301060363</v>
      </c>
      <c r="D528" s="387">
        <v>4680115885035</v>
      </c>
      <c r="E528" s="388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2"/>
      <c r="R528" s="392"/>
      <c r="S528" s="392"/>
      <c r="T528" s="393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0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2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89" t="s">
        <v>641</v>
      </c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0"/>
      <c r="P531" s="390"/>
      <c r="Q531" s="390"/>
      <c r="R531" s="390"/>
      <c r="S531" s="390"/>
      <c r="T531" s="390"/>
      <c r="U531" s="390"/>
      <c r="V531" s="390"/>
      <c r="W531" s="390"/>
      <c r="X531" s="390"/>
      <c r="Y531" s="390"/>
      <c r="Z531" s="390"/>
      <c r="AA531" s="48"/>
      <c r="AB531" s="48"/>
      <c r="AC531" s="48"/>
    </row>
    <row r="532" spans="1:68" ht="16.5" hidden="1" customHeight="1" x14ac:dyDescent="0.25">
      <c r="A532" s="420" t="s">
        <v>641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5"/>
      <c r="AB532" s="375"/>
      <c r="AC532" s="375"/>
    </row>
    <row r="533" spans="1:68" ht="14.25" hidden="1" customHeight="1" x14ac:dyDescent="0.25">
      <c r="A533" s="423" t="s">
        <v>109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376"/>
      <c r="AB533" s="376"/>
      <c r="AC533" s="376"/>
    </row>
    <row r="534" spans="1:68" ht="27" hidden="1" customHeight="1" x14ac:dyDescent="0.25">
      <c r="A534" s="54" t="s">
        <v>642</v>
      </c>
      <c r="B534" s="54" t="s">
        <v>643</v>
      </c>
      <c r="C534" s="31">
        <v>4301011763</v>
      </c>
      <c r="D534" s="387">
        <v>4640242181011</v>
      </c>
      <c r="E534" s="388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644</v>
      </c>
      <c r="Q534" s="392"/>
      <c r="R534" s="392"/>
      <c r="S534" s="392"/>
      <c r="T534" s="393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645</v>
      </c>
      <c r="B535" s="54" t="s">
        <v>646</v>
      </c>
      <c r="C535" s="31">
        <v>4301011585</v>
      </c>
      <c r="D535" s="387">
        <v>4640242180441</v>
      </c>
      <c r="E535" s="388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4" t="s">
        <v>647</v>
      </c>
      <c r="Q535" s="392"/>
      <c r="R535" s="392"/>
      <c r="S535" s="392"/>
      <c r="T535" s="393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648</v>
      </c>
      <c r="B536" s="54" t="s">
        <v>649</v>
      </c>
      <c r="C536" s="31">
        <v>4301011584</v>
      </c>
      <c r="D536" s="387">
        <v>4640242180564</v>
      </c>
      <c r="E536" s="388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61" t="s">
        <v>650</v>
      </c>
      <c r="Q536" s="392"/>
      <c r="R536" s="392"/>
      <c r="S536" s="392"/>
      <c r="T536" s="393"/>
      <c r="U536" s="34"/>
      <c r="V536" s="34"/>
      <c r="W536" s="35" t="s">
        <v>68</v>
      </c>
      <c r="X536" s="380">
        <v>30</v>
      </c>
      <c r="Y536" s="381">
        <f t="shared" si="94"/>
        <v>36</v>
      </c>
      <c r="Z536" s="36">
        <f>IFERROR(IF(Y536=0,"",ROUNDUP(Y536/H536,0)*0.02175),"")</f>
        <v>6.5250000000000002E-2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31.200000000000003</v>
      </c>
      <c r="BN536" s="64">
        <f t="shared" si="96"/>
        <v>37.440000000000005</v>
      </c>
      <c r="BO536" s="64">
        <f t="shared" si="97"/>
        <v>4.4642857142857137E-2</v>
      </c>
      <c r="BP536" s="64">
        <f t="shared" si="98"/>
        <v>5.3571428571428568E-2</v>
      </c>
    </row>
    <row r="537" spans="1:68" ht="27" hidden="1" customHeight="1" x14ac:dyDescent="0.25">
      <c r="A537" s="54" t="s">
        <v>651</v>
      </c>
      <c r="B537" s="54" t="s">
        <v>652</v>
      </c>
      <c r="C537" s="31">
        <v>4301011762</v>
      </c>
      <c r="D537" s="387">
        <v>4640242180922</v>
      </c>
      <c r="E537" s="388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8" t="s">
        <v>653</v>
      </c>
      <c r="Q537" s="392"/>
      <c r="R537" s="392"/>
      <c r="S537" s="392"/>
      <c r="T537" s="393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654</v>
      </c>
      <c r="B538" s="54" t="s">
        <v>655</v>
      </c>
      <c r="C538" s="31">
        <v>4301011764</v>
      </c>
      <c r="D538" s="387">
        <v>4640242181189</v>
      </c>
      <c r="E538" s="388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26" t="s">
        <v>656</v>
      </c>
      <c r="Q538" s="392"/>
      <c r="R538" s="392"/>
      <c r="S538" s="392"/>
      <c r="T538" s="393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657</v>
      </c>
      <c r="B539" s="54" t="s">
        <v>658</v>
      </c>
      <c r="C539" s="31">
        <v>4301011551</v>
      </c>
      <c r="D539" s="387">
        <v>4640242180038</v>
      </c>
      <c r="E539" s="388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8" t="s">
        <v>659</v>
      </c>
      <c r="Q539" s="392"/>
      <c r="R539" s="392"/>
      <c r="S539" s="392"/>
      <c r="T539" s="393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660</v>
      </c>
      <c r="B540" s="54" t="s">
        <v>661</v>
      </c>
      <c r="C540" s="31">
        <v>4301011765</v>
      </c>
      <c r="D540" s="387">
        <v>4640242181172</v>
      </c>
      <c r="E540" s="388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93" t="s">
        <v>662</v>
      </c>
      <c r="Q540" s="392"/>
      <c r="R540" s="392"/>
      <c r="S540" s="392"/>
      <c r="T540" s="393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00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2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82">
        <f>IFERROR(X534/H534,"0")+IFERROR(X535/H535,"0")+IFERROR(X536/H536,"0")+IFERROR(X537/H537,"0")+IFERROR(X538/H538,"0")+IFERROR(X539/H539,"0")+IFERROR(X540/H540,"0")</f>
        <v>2.5</v>
      </c>
      <c r="Y541" s="382">
        <f>IFERROR(Y534/H534,"0")+IFERROR(Y535/H535,"0")+IFERROR(Y536/H536,"0")+IFERROR(Y537/H537,"0")+IFERROR(Y538/H538,"0")+IFERROR(Y539/H539,"0")+IFERROR(Y540/H540,"0")</f>
        <v>3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6.5250000000000002E-2</v>
      </c>
      <c r="AA541" s="383"/>
      <c r="AB541" s="383"/>
      <c r="AC541" s="383"/>
    </row>
    <row r="542" spans="1:68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82">
        <f>IFERROR(SUM(X534:X540),"0")</f>
        <v>30</v>
      </c>
      <c r="Y542" s="382">
        <f>IFERROR(SUM(Y534:Y540),"0")</f>
        <v>36</v>
      </c>
      <c r="Z542" s="37"/>
      <c r="AA542" s="383"/>
      <c r="AB542" s="383"/>
      <c r="AC542" s="383"/>
    </row>
    <row r="543" spans="1:68" ht="14.25" hidden="1" customHeight="1" x14ac:dyDescent="0.25">
      <c r="A543" s="423" t="s">
        <v>145</v>
      </c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376"/>
      <c r="AB543" s="376"/>
      <c r="AC543" s="376"/>
    </row>
    <row r="544" spans="1:68" ht="16.5" hidden="1" customHeight="1" x14ac:dyDescent="0.25">
      <c r="A544" s="54" t="s">
        <v>663</v>
      </c>
      <c r="B544" s="54" t="s">
        <v>664</v>
      </c>
      <c r="C544" s="31">
        <v>4301020269</v>
      </c>
      <c r="D544" s="387">
        <v>4640242180519</v>
      </c>
      <c r="E544" s="388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39" t="s">
        <v>665</v>
      </c>
      <c r="Q544" s="392"/>
      <c r="R544" s="392"/>
      <c r="S544" s="392"/>
      <c r="T544" s="393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666</v>
      </c>
      <c r="B545" s="54" t="s">
        <v>667</v>
      </c>
      <c r="C545" s="31">
        <v>4301020260</v>
      </c>
      <c r="D545" s="387">
        <v>4640242180526</v>
      </c>
      <c r="E545" s="388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605" t="s">
        <v>668</v>
      </c>
      <c r="Q545" s="392"/>
      <c r="R545" s="392"/>
      <c r="S545" s="392"/>
      <c r="T545" s="393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669</v>
      </c>
      <c r="B546" s="54" t="s">
        <v>670</v>
      </c>
      <c r="C546" s="31">
        <v>4301020309</v>
      </c>
      <c r="D546" s="387">
        <v>4640242180090</v>
      </c>
      <c r="E546" s="388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28" t="s">
        <v>671</v>
      </c>
      <c r="Q546" s="392"/>
      <c r="R546" s="392"/>
      <c r="S546" s="392"/>
      <c r="T546" s="393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672</v>
      </c>
      <c r="B547" s="54" t="s">
        <v>673</v>
      </c>
      <c r="C547" s="31">
        <v>4301020295</v>
      </c>
      <c r="D547" s="387">
        <v>4640242181363</v>
      </c>
      <c r="E547" s="388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702" t="s">
        <v>674</v>
      </c>
      <c r="Q547" s="392"/>
      <c r="R547" s="392"/>
      <c r="S547" s="392"/>
      <c r="T547" s="393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0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2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3" t="s">
        <v>63</v>
      </c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376"/>
      <c r="AB550" s="376"/>
      <c r="AC550" s="376"/>
    </row>
    <row r="551" spans="1:68" ht="27" hidden="1" customHeight="1" x14ac:dyDescent="0.25">
      <c r="A551" s="54" t="s">
        <v>675</v>
      </c>
      <c r="B551" s="54" t="s">
        <v>676</v>
      </c>
      <c r="C551" s="31">
        <v>4301031280</v>
      </c>
      <c r="D551" s="387">
        <v>4640242180816</v>
      </c>
      <c r="E551" s="388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85" t="s">
        <v>677</v>
      </c>
      <c r="Q551" s="392"/>
      <c r="R551" s="392"/>
      <c r="S551" s="392"/>
      <c r="T551" s="393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678</v>
      </c>
      <c r="B552" s="54" t="s">
        <v>679</v>
      </c>
      <c r="C552" s="31">
        <v>4301031244</v>
      </c>
      <c r="D552" s="387">
        <v>4640242180595</v>
      </c>
      <c r="E552" s="388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680</v>
      </c>
      <c r="Q552" s="392"/>
      <c r="R552" s="392"/>
      <c r="S552" s="392"/>
      <c r="T552" s="393"/>
      <c r="U552" s="34"/>
      <c r="V552" s="34"/>
      <c r="W552" s="35" t="s">
        <v>68</v>
      </c>
      <c r="X552" s="380">
        <v>20</v>
      </c>
      <c r="Y552" s="381">
        <f t="shared" si="99"/>
        <v>21</v>
      </c>
      <c r="Z552" s="36">
        <f>IFERROR(IF(Y552=0,"",ROUNDUP(Y552/H552,0)*0.00753),"")</f>
        <v>3.7650000000000003E-2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21.238095238095237</v>
      </c>
      <c r="BN552" s="64">
        <f t="shared" si="101"/>
        <v>22.299999999999997</v>
      </c>
      <c r="BO552" s="64">
        <f t="shared" si="102"/>
        <v>3.0525030525030524E-2</v>
      </c>
      <c r="BP552" s="64">
        <f t="shared" si="103"/>
        <v>3.2051282051282048E-2</v>
      </c>
    </row>
    <row r="553" spans="1:68" ht="27" hidden="1" customHeight="1" x14ac:dyDescent="0.25">
      <c r="A553" s="54" t="s">
        <v>681</v>
      </c>
      <c r="B553" s="54" t="s">
        <v>682</v>
      </c>
      <c r="C553" s="31">
        <v>4301031289</v>
      </c>
      <c r="D553" s="387">
        <v>4640242181615</v>
      </c>
      <c r="E553" s="388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3" t="s">
        <v>683</v>
      </c>
      <c r="Q553" s="392"/>
      <c r="R553" s="392"/>
      <c r="S553" s="392"/>
      <c r="T553" s="393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684</v>
      </c>
      <c r="B554" s="54" t="s">
        <v>685</v>
      </c>
      <c r="C554" s="31">
        <v>4301031285</v>
      </c>
      <c r="D554" s="387">
        <v>4640242181639</v>
      </c>
      <c r="E554" s="388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60" t="s">
        <v>686</v>
      </c>
      <c r="Q554" s="392"/>
      <c r="R554" s="392"/>
      <c r="S554" s="392"/>
      <c r="T554" s="393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687</v>
      </c>
      <c r="B555" s="54" t="s">
        <v>688</v>
      </c>
      <c r="C555" s="31">
        <v>4301031287</v>
      </c>
      <c r="D555" s="387">
        <v>4640242181622</v>
      </c>
      <c r="E555" s="388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69" t="s">
        <v>689</v>
      </c>
      <c r="Q555" s="392"/>
      <c r="R555" s="392"/>
      <c r="S555" s="392"/>
      <c r="T555" s="393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690</v>
      </c>
      <c r="B556" s="54" t="s">
        <v>691</v>
      </c>
      <c r="C556" s="31">
        <v>4301031203</v>
      </c>
      <c r="D556" s="387">
        <v>4640242180908</v>
      </c>
      <c r="E556" s="388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26" t="s">
        <v>692</v>
      </c>
      <c r="Q556" s="392"/>
      <c r="R556" s="392"/>
      <c r="S556" s="392"/>
      <c r="T556" s="393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693</v>
      </c>
      <c r="B557" s="54" t="s">
        <v>694</v>
      </c>
      <c r="C557" s="31">
        <v>4301031200</v>
      </c>
      <c r="D557" s="387">
        <v>4640242180489</v>
      </c>
      <c r="E557" s="388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91" t="s">
        <v>695</v>
      </c>
      <c r="Q557" s="392"/>
      <c r="R557" s="392"/>
      <c r="S557" s="392"/>
      <c r="T557" s="393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00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2"/>
      <c r="P558" s="384" t="s">
        <v>69</v>
      </c>
      <c r="Q558" s="385"/>
      <c r="R558" s="385"/>
      <c r="S558" s="385"/>
      <c r="T558" s="385"/>
      <c r="U558" s="385"/>
      <c r="V558" s="386"/>
      <c r="W558" s="37" t="s">
        <v>70</v>
      </c>
      <c r="X558" s="382">
        <f>IFERROR(X551/H551,"0")+IFERROR(X552/H552,"0")+IFERROR(X553/H553,"0")+IFERROR(X554/H554,"0")+IFERROR(X555/H555,"0")+IFERROR(X556/H556,"0")+IFERROR(X557/H557,"0")</f>
        <v>4.7619047619047619</v>
      </c>
      <c r="Y558" s="382">
        <f>IFERROR(Y551/H551,"0")+IFERROR(Y552/H552,"0")+IFERROR(Y553/H553,"0")+IFERROR(Y554/H554,"0")+IFERROR(Y555/H555,"0")+IFERROR(Y556/H556,"0")+IFERROR(Y557/H557,"0")</f>
        <v>5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3.7650000000000003E-2</v>
      </c>
      <c r="AA558" s="383"/>
      <c r="AB558" s="383"/>
      <c r="AC558" s="383"/>
    </row>
    <row r="559" spans="1:68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2"/>
      <c r="P559" s="384" t="s">
        <v>69</v>
      </c>
      <c r="Q559" s="385"/>
      <c r="R559" s="385"/>
      <c r="S559" s="385"/>
      <c r="T559" s="385"/>
      <c r="U559" s="385"/>
      <c r="V559" s="386"/>
      <c r="W559" s="37" t="s">
        <v>68</v>
      </c>
      <c r="X559" s="382">
        <f>IFERROR(SUM(X551:X557),"0")</f>
        <v>20</v>
      </c>
      <c r="Y559" s="382">
        <f>IFERROR(SUM(Y551:Y557),"0")</f>
        <v>21</v>
      </c>
      <c r="Z559" s="37"/>
      <c r="AA559" s="383"/>
      <c r="AB559" s="383"/>
      <c r="AC559" s="383"/>
    </row>
    <row r="560" spans="1:68" ht="14.25" hidden="1" customHeight="1" x14ac:dyDescent="0.25">
      <c r="A560" s="423" t="s">
        <v>71</v>
      </c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376"/>
      <c r="AB560" s="376"/>
      <c r="AC560" s="376"/>
    </row>
    <row r="561" spans="1:68" ht="27" customHeight="1" x14ac:dyDescent="0.25">
      <c r="A561" s="54" t="s">
        <v>696</v>
      </c>
      <c r="B561" s="54" t="s">
        <v>697</v>
      </c>
      <c r="C561" s="31">
        <v>4301051746</v>
      </c>
      <c r="D561" s="387">
        <v>4640242180533</v>
      </c>
      <c r="E561" s="388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45" t="s">
        <v>698</v>
      </c>
      <c r="Q561" s="392"/>
      <c r="R561" s="392"/>
      <c r="S561" s="392"/>
      <c r="T561" s="393"/>
      <c r="U561" s="34"/>
      <c r="V561" s="34"/>
      <c r="W561" s="35" t="s">
        <v>68</v>
      </c>
      <c r="X561" s="380">
        <v>900</v>
      </c>
      <c r="Y561" s="381">
        <f>IFERROR(IF(X561="",0,CEILING((X561/$H561),1)*$H561),"")</f>
        <v>904.8</v>
      </c>
      <c r="Z561" s="36">
        <f>IFERROR(IF(Y561=0,"",ROUNDUP(Y561/H561,0)*0.02175),"")</f>
        <v>2.5229999999999997</v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965.07692307692309</v>
      </c>
      <c r="BN561" s="64">
        <f>IFERROR(Y561*I561/H561,"0")</f>
        <v>970.22400000000016</v>
      </c>
      <c r="BO561" s="64">
        <f>IFERROR(1/J561*(X561/H561),"0")</f>
        <v>2.0604395604395602</v>
      </c>
      <c r="BP561" s="64">
        <f>IFERROR(1/J561*(Y561/H561),"0")</f>
        <v>2.0714285714285712</v>
      </c>
    </row>
    <row r="562" spans="1:68" ht="27" hidden="1" customHeight="1" x14ac:dyDescent="0.25">
      <c r="A562" s="54" t="s">
        <v>699</v>
      </c>
      <c r="B562" s="54" t="s">
        <v>700</v>
      </c>
      <c r="C562" s="31">
        <v>4301051510</v>
      </c>
      <c r="D562" s="387">
        <v>4640242180540</v>
      </c>
      <c r="E562" s="388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394" t="s">
        <v>701</v>
      </c>
      <c r="Q562" s="392"/>
      <c r="R562" s="392"/>
      <c r="S562" s="392"/>
      <c r="T562" s="393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702</v>
      </c>
      <c r="B563" s="54" t="s">
        <v>703</v>
      </c>
      <c r="C563" s="31">
        <v>4301051390</v>
      </c>
      <c r="D563" s="387">
        <v>4640242181233</v>
      </c>
      <c r="E563" s="388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58" t="s">
        <v>704</v>
      </c>
      <c r="Q563" s="392"/>
      <c r="R563" s="392"/>
      <c r="S563" s="392"/>
      <c r="T563" s="393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705</v>
      </c>
      <c r="B564" s="54" t="s">
        <v>706</v>
      </c>
      <c r="C564" s="31">
        <v>4301051448</v>
      </c>
      <c r="D564" s="387">
        <v>4640242181226</v>
      </c>
      <c r="E564" s="388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08" t="s">
        <v>707</v>
      </c>
      <c r="Q564" s="392"/>
      <c r="R564" s="392"/>
      <c r="S564" s="392"/>
      <c r="T564" s="393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0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84" t="s">
        <v>69</v>
      </c>
      <c r="Q565" s="385"/>
      <c r="R565" s="385"/>
      <c r="S565" s="385"/>
      <c r="T565" s="385"/>
      <c r="U565" s="385"/>
      <c r="V565" s="386"/>
      <c r="W565" s="37" t="s">
        <v>70</v>
      </c>
      <c r="X565" s="382">
        <f>IFERROR(X561/H561,"0")+IFERROR(X562/H562,"0")+IFERROR(X563/H563,"0")+IFERROR(X564/H564,"0")</f>
        <v>115.38461538461539</v>
      </c>
      <c r="Y565" s="382">
        <f>IFERROR(Y561/H561,"0")+IFERROR(Y562/H562,"0")+IFERROR(Y563/H563,"0")+IFERROR(Y564/H564,"0")</f>
        <v>116</v>
      </c>
      <c r="Z565" s="382">
        <f>IFERROR(IF(Z561="",0,Z561),"0")+IFERROR(IF(Z562="",0,Z562),"0")+IFERROR(IF(Z563="",0,Z563),"0")+IFERROR(IF(Z564="",0,Z564),"0")</f>
        <v>2.5229999999999997</v>
      </c>
      <c r="AA565" s="383"/>
      <c r="AB565" s="383"/>
      <c r="AC565" s="383"/>
    </row>
    <row r="566" spans="1:68" x14ac:dyDescent="0.2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2"/>
      <c r="P566" s="384" t="s">
        <v>69</v>
      </c>
      <c r="Q566" s="385"/>
      <c r="R566" s="385"/>
      <c r="S566" s="385"/>
      <c r="T566" s="385"/>
      <c r="U566" s="385"/>
      <c r="V566" s="386"/>
      <c r="W566" s="37" t="s">
        <v>68</v>
      </c>
      <c r="X566" s="382">
        <f>IFERROR(SUM(X561:X564),"0")</f>
        <v>900</v>
      </c>
      <c r="Y566" s="382">
        <f>IFERROR(SUM(Y561:Y564),"0")</f>
        <v>904.8</v>
      </c>
      <c r="Z566" s="37"/>
      <c r="AA566" s="383"/>
      <c r="AB566" s="383"/>
      <c r="AC566" s="383"/>
    </row>
    <row r="567" spans="1:68" ht="14.25" hidden="1" customHeight="1" x14ac:dyDescent="0.25">
      <c r="A567" s="423" t="s">
        <v>166</v>
      </c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376"/>
      <c r="AB567" s="376"/>
      <c r="AC567" s="376"/>
    </row>
    <row r="568" spans="1:68" ht="27" hidden="1" customHeight="1" x14ac:dyDescent="0.25">
      <c r="A568" s="54" t="s">
        <v>708</v>
      </c>
      <c r="B568" s="54" t="s">
        <v>709</v>
      </c>
      <c r="C568" s="31">
        <v>4301060408</v>
      </c>
      <c r="D568" s="387">
        <v>4640242180120</v>
      </c>
      <c r="E568" s="388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2" t="s">
        <v>710</v>
      </c>
      <c r="Q568" s="392"/>
      <c r="R568" s="392"/>
      <c r="S568" s="392"/>
      <c r="T568" s="393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708</v>
      </c>
      <c r="B569" s="54" t="s">
        <v>711</v>
      </c>
      <c r="C569" s="31">
        <v>4301060354</v>
      </c>
      <c r="D569" s="387">
        <v>4640242180120</v>
      </c>
      <c r="E569" s="388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46" t="s">
        <v>712</v>
      </c>
      <c r="Q569" s="392"/>
      <c r="R569" s="392"/>
      <c r="S569" s="392"/>
      <c r="T569" s="393"/>
      <c r="U569" s="34"/>
      <c r="V569" s="34"/>
      <c r="W569" s="35" t="s">
        <v>68</v>
      </c>
      <c r="X569" s="380">
        <v>10</v>
      </c>
      <c r="Y569" s="381">
        <f>IFERROR(IF(X569="",0,CEILING((X569/$H569),1)*$H569),"")</f>
        <v>15.6</v>
      </c>
      <c r="Z569" s="36">
        <f>IFERROR(IF(Y569=0,"",ROUNDUP(Y569/H569,0)*0.02175),"")</f>
        <v>4.3499999999999997E-2</v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10.615384615384615</v>
      </c>
      <c r="BN569" s="64">
        <f>IFERROR(Y569*I569/H569,"0")</f>
        <v>16.559999999999999</v>
      </c>
      <c r="BO569" s="64">
        <f>IFERROR(1/J569*(X569/H569),"0")</f>
        <v>2.2893772893772896E-2</v>
      </c>
      <c r="BP569" s="64">
        <f>IFERROR(1/J569*(Y569/H569),"0")</f>
        <v>3.5714285714285712E-2</v>
      </c>
    </row>
    <row r="570" spans="1:68" ht="27" hidden="1" customHeight="1" x14ac:dyDescent="0.25">
      <c r="A570" s="54" t="s">
        <v>713</v>
      </c>
      <c r="B570" s="54" t="s">
        <v>714</v>
      </c>
      <c r="C570" s="31">
        <v>4301060407</v>
      </c>
      <c r="D570" s="387">
        <v>4640242180137</v>
      </c>
      <c r="E570" s="388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4" t="s">
        <v>715</v>
      </c>
      <c r="Q570" s="392"/>
      <c r="R570" s="392"/>
      <c r="S570" s="392"/>
      <c r="T570" s="393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713</v>
      </c>
      <c r="B571" s="54" t="s">
        <v>716</v>
      </c>
      <c r="C571" s="31">
        <v>4301060355</v>
      </c>
      <c r="D571" s="387">
        <v>4640242180137</v>
      </c>
      <c r="E571" s="388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6" t="s">
        <v>717</v>
      </c>
      <c r="Q571" s="392"/>
      <c r="R571" s="392"/>
      <c r="S571" s="392"/>
      <c r="T571" s="393"/>
      <c r="U571" s="34"/>
      <c r="V571" s="34"/>
      <c r="W571" s="35" t="s">
        <v>68</v>
      </c>
      <c r="X571" s="380">
        <v>10</v>
      </c>
      <c r="Y571" s="381">
        <f>IFERROR(IF(X571="",0,CEILING((X571/$H571),1)*$H571),"")</f>
        <v>15.6</v>
      </c>
      <c r="Z571" s="36">
        <f>IFERROR(IF(Y571=0,"",ROUNDUP(Y571/H571,0)*0.02175),"")</f>
        <v>4.3499999999999997E-2</v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10.615384615384615</v>
      </c>
      <c r="BN571" s="64">
        <f>IFERROR(Y571*I571/H571,"0")</f>
        <v>16.559999999999999</v>
      </c>
      <c r="BO571" s="64">
        <f>IFERROR(1/J571*(X571/H571),"0")</f>
        <v>2.2893772893772896E-2</v>
      </c>
      <c r="BP571" s="64">
        <f>IFERROR(1/J571*(Y571/H571),"0")</f>
        <v>3.5714285714285712E-2</v>
      </c>
    </row>
    <row r="572" spans="1:68" x14ac:dyDescent="0.2">
      <c r="A572" s="400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84" t="s">
        <v>69</v>
      </c>
      <c r="Q572" s="385"/>
      <c r="R572" s="385"/>
      <c r="S572" s="385"/>
      <c r="T572" s="385"/>
      <c r="U572" s="385"/>
      <c r="V572" s="386"/>
      <c r="W572" s="37" t="s">
        <v>70</v>
      </c>
      <c r="X572" s="382">
        <f>IFERROR(X568/H568,"0")+IFERROR(X569/H569,"0")+IFERROR(X570/H570,"0")+IFERROR(X571/H571,"0")</f>
        <v>2.5641025641025643</v>
      </c>
      <c r="Y572" s="382">
        <f>IFERROR(Y568/H568,"0")+IFERROR(Y569/H569,"0")+IFERROR(Y570/H570,"0")+IFERROR(Y571/H571,"0")</f>
        <v>4</v>
      </c>
      <c r="Z572" s="382">
        <f>IFERROR(IF(Z568="",0,Z568),"0")+IFERROR(IF(Z569="",0,Z569),"0")+IFERROR(IF(Z570="",0,Z570),"0")+IFERROR(IF(Z571="",0,Z571),"0")</f>
        <v>8.6999999999999994E-2</v>
      </c>
      <c r="AA572" s="383"/>
      <c r="AB572" s="383"/>
      <c r="AC572" s="383"/>
    </row>
    <row r="573" spans="1:68" x14ac:dyDescent="0.2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2"/>
      <c r="P573" s="384" t="s">
        <v>69</v>
      </c>
      <c r="Q573" s="385"/>
      <c r="R573" s="385"/>
      <c r="S573" s="385"/>
      <c r="T573" s="385"/>
      <c r="U573" s="385"/>
      <c r="V573" s="386"/>
      <c r="W573" s="37" t="s">
        <v>68</v>
      </c>
      <c r="X573" s="382">
        <f>IFERROR(SUM(X568:X571),"0")</f>
        <v>20</v>
      </c>
      <c r="Y573" s="382">
        <f>IFERROR(SUM(Y568:Y571),"0")</f>
        <v>31.2</v>
      </c>
      <c r="Z573" s="37"/>
      <c r="AA573" s="383"/>
      <c r="AB573" s="383"/>
      <c r="AC573" s="383"/>
    </row>
    <row r="574" spans="1:68" ht="16.5" hidden="1" customHeight="1" x14ac:dyDescent="0.25">
      <c r="A574" s="420" t="s">
        <v>718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375"/>
      <c r="AB574" s="375"/>
      <c r="AC574" s="375"/>
    </row>
    <row r="575" spans="1:68" ht="14.25" hidden="1" customHeight="1" x14ac:dyDescent="0.25">
      <c r="A575" s="423" t="s">
        <v>109</v>
      </c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376"/>
      <c r="AB575" s="376"/>
      <c r="AC575" s="376"/>
    </row>
    <row r="576" spans="1:68" ht="27" hidden="1" customHeight="1" x14ac:dyDescent="0.25">
      <c r="A576" s="54" t="s">
        <v>719</v>
      </c>
      <c r="B576" s="54" t="s">
        <v>720</v>
      </c>
      <c r="C576" s="31">
        <v>4301011951</v>
      </c>
      <c r="D576" s="387">
        <v>4640242180045</v>
      </c>
      <c r="E576" s="388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688" t="s">
        <v>721</v>
      </c>
      <c r="Q576" s="392"/>
      <c r="R576" s="392"/>
      <c r="S576" s="392"/>
      <c r="T576" s="393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722</v>
      </c>
      <c r="B577" s="54" t="s">
        <v>723</v>
      </c>
      <c r="C577" s="31">
        <v>4301011950</v>
      </c>
      <c r="D577" s="387">
        <v>4640242180601</v>
      </c>
      <c r="E577" s="388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706" t="s">
        <v>724</v>
      </c>
      <c r="Q577" s="392"/>
      <c r="R577" s="392"/>
      <c r="S577" s="392"/>
      <c r="T577" s="393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0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84" t="s">
        <v>69</v>
      </c>
      <c r="Q578" s="385"/>
      <c r="R578" s="385"/>
      <c r="S578" s="385"/>
      <c r="T578" s="385"/>
      <c r="U578" s="385"/>
      <c r="V578" s="386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84" t="s">
        <v>69</v>
      </c>
      <c r="Q579" s="385"/>
      <c r="R579" s="385"/>
      <c r="S579" s="385"/>
      <c r="T579" s="385"/>
      <c r="U579" s="385"/>
      <c r="V579" s="386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3" t="s">
        <v>145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76"/>
      <c r="AB580" s="376"/>
      <c r="AC580" s="376"/>
    </row>
    <row r="581" spans="1:68" ht="27" hidden="1" customHeight="1" x14ac:dyDescent="0.25">
      <c r="A581" s="54" t="s">
        <v>725</v>
      </c>
      <c r="B581" s="54" t="s">
        <v>726</v>
      </c>
      <c r="C581" s="31">
        <v>4301020314</v>
      </c>
      <c r="D581" s="387">
        <v>4640242180090</v>
      </c>
      <c r="E581" s="388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20" t="s">
        <v>727</v>
      </c>
      <c r="Q581" s="392"/>
      <c r="R581" s="392"/>
      <c r="S581" s="392"/>
      <c r="T581" s="393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0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84" t="s">
        <v>69</v>
      </c>
      <c r="Q582" s="385"/>
      <c r="R582" s="385"/>
      <c r="S582" s="385"/>
      <c r="T582" s="385"/>
      <c r="U582" s="385"/>
      <c r="V582" s="386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84" t="s">
        <v>69</v>
      </c>
      <c r="Q583" s="385"/>
      <c r="R583" s="385"/>
      <c r="S583" s="385"/>
      <c r="T583" s="385"/>
      <c r="U583" s="385"/>
      <c r="V583" s="386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3" t="s">
        <v>63</v>
      </c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376"/>
      <c r="AB584" s="376"/>
      <c r="AC584" s="376"/>
    </row>
    <row r="585" spans="1:68" ht="27" hidden="1" customHeight="1" x14ac:dyDescent="0.25">
      <c r="A585" s="54" t="s">
        <v>728</v>
      </c>
      <c r="B585" s="54" t="s">
        <v>729</v>
      </c>
      <c r="C585" s="31">
        <v>4301031321</v>
      </c>
      <c r="D585" s="387">
        <v>4640242180076</v>
      </c>
      <c r="E585" s="388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09" t="s">
        <v>730</v>
      </c>
      <c r="Q585" s="392"/>
      <c r="R585" s="392"/>
      <c r="S585" s="392"/>
      <c r="T585" s="393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0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2"/>
      <c r="P586" s="384" t="s">
        <v>69</v>
      </c>
      <c r="Q586" s="385"/>
      <c r="R586" s="385"/>
      <c r="S586" s="385"/>
      <c r="T586" s="385"/>
      <c r="U586" s="385"/>
      <c r="V586" s="386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2"/>
      <c r="P587" s="384" t="s">
        <v>69</v>
      </c>
      <c r="Q587" s="385"/>
      <c r="R587" s="385"/>
      <c r="S587" s="385"/>
      <c r="T587" s="385"/>
      <c r="U587" s="385"/>
      <c r="V587" s="386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3" t="s">
        <v>71</v>
      </c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376"/>
      <c r="AB588" s="376"/>
      <c r="AC588" s="376"/>
    </row>
    <row r="589" spans="1:68" ht="27" hidden="1" customHeight="1" x14ac:dyDescent="0.25">
      <c r="A589" s="54" t="s">
        <v>731</v>
      </c>
      <c r="B589" s="54" t="s">
        <v>732</v>
      </c>
      <c r="C589" s="31">
        <v>4301051780</v>
      </c>
      <c r="D589" s="387">
        <v>4640242180106</v>
      </c>
      <c r="E589" s="388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4" t="s">
        <v>733</v>
      </c>
      <c r="Q589" s="392"/>
      <c r="R589" s="392"/>
      <c r="S589" s="392"/>
      <c r="T589" s="393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0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2"/>
      <c r="P590" s="384" t="s">
        <v>69</v>
      </c>
      <c r="Q590" s="385"/>
      <c r="R590" s="385"/>
      <c r="S590" s="385"/>
      <c r="T590" s="385"/>
      <c r="U590" s="385"/>
      <c r="V590" s="386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2"/>
      <c r="P591" s="384" t="s">
        <v>69</v>
      </c>
      <c r="Q591" s="385"/>
      <c r="R591" s="385"/>
      <c r="S591" s="385"/>
      <c r="T591" s="385"/>
      <c r="U591" s="385"/>
      <c r="V591" s="386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78"/>
      <c r="P592" s="574" t="s">
        <v>734</v>
      </c>
      <c r="Q592" s="545"/>
      <c r="R592" s="545"/>
      <c r="S592" s="545"/>
      <c r="T592" s="545"/>
      <c r="U592" s="545"/>
      <c r="V592" s="546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17016.699999999997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17247.849999999995</v>
      </c>
      <c r="Z592" s="37"/>
      <c r="AA592" s="383"/>
      <c r="AB592" s="383"/>
      <c r="AC592" s="383"/>
    </row>
    <row r="593" spans="1:32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78"/>
      <c r="P593" s="574" t="s">
        <v>735</v>
      </c>
      <c r="Q593" s="545"/>
      <c r="R593" s="545"/>
      <c r="S593" s="545"/>
      <c r="T593" s="545"/>
      <c r="U593" s="545"/>
      <c r="V593" s="546"/>
      <c r="W593" s="37" t="s">
        <v>68</v>
      </c>
      <c r="X593" s="382">
        <f>IFERROR(SUM(BM22:BM589),"0")</f>
        <v>18118.445763979918</v>
      </c>
      <c r="Y593" s="382">
        <f>IFERROR(SUM(BN22:BN589),"0")</f>
        <v>18363.912000000004</v>
      </c>
      <c r="Z593" s="37"/>
      <c r="AA593" s="383"/>
      <c r="AB593" s="383"/>
      <c r="AC593" s="383"/>
    </row>
    <row r="594" spans="1:32" x14ac:dyDescent="0.2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78"/>
      <c r="P594" s="574" t="s">
        <v>736</v>
      </c>
      <c r="Q594" s="545"/>
      <c r="R594" s="545"/>
      <c r="S594" s="545"/>
      <c r="T594" s="545"/>
      <c r="U594" s="545"/>
      <c r="V594" s="546"/>
      <c r="W594" s="37" t="s">
        <v>737</v>
      </c>
      <c r="X594" s="38">
        <f>ROUNDUP(SUM(BO22:BO589),0)</f>
        <v>33</v>
      </c>
      <c r="Y594" s="38">
        <f>ROUNDUP(SUM(BP22:BP589),0)</f>
        <v>34</v>
      </c>
      <c r="Z594" s="37"/>
      <c r="AA594" s="383"/>
      <c r="AB594" s="383"/>
      <c r="AC594" s="383"/>
    </row>
    <row r="595" spans="1:32" x14ac:dyDescent="0.2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78"/>
      <c r="P595" s="574" t="s">
        <v>738</v>
      </c>
      <c r="Q595" s="545"/>
      <c r="R595" s="545"/>
      <c r="S595" s="545"/>
      <c r="T595" s="545"/>
      <c r="U595" s="545"/>
      <c r="V595" s="546"/>
      <c r="W595" s="37" t="s">
        <v>68</v>
      </c>
      <c r="X595" s="382">
        <f>GrossWeightTotal+PalletQtyTotal*25</f>
        <v>18943.445763979918</v>
      </c>
      <c r="Y595" s="382">
        <f>GrossWeightTotalR+PalletQtyTotalR*25</f>
        <v>19213.912000000004</v>
      </c>
      <c r="Z595" s="37"/>
      <c r="AA595" s="383"/>
      <c r="AB595" s="383"/>
      <c r="AC595" s="383"/>
    </row>
    <row r="596" spans="1:32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78"/>
      <c r="P596" s="574" t="s">
        <v>739</v>
      </c>
      <c r="Q596" s="545"/>
      <c r="R596" s="545"/>
      <c r="S596" s="545"/>
      <c r="T596" s="545"/>
      <c r="U596" s="545"/>
      <c r="V596" s="546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3512.0956879713681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3553</v>
      </c>
      <c r="Z596" s="37"/>
      <c r="AA596" s="383"/>
      <c r="AB596" s="383"/>
      <c r="AC596" s="383"/>
    </row>
    <row r="597" spans="1:32" ht="14.25" hidden="1" customHeight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78"/>
      <c r="P597" s="574" t="s">
        <v>740</v>
      </c>
      <c r="Q597" s="545"/>
      <c r="R597" s="545"/>
      <c r="S597" s="545"/>
      <c r="T597" s="545"/>
      <c r="U597" s="545"/>
      <c r="V597" s="546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38.268960000000007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405" t="s">
        <v>107</v>
      </c>
      <c r="D599" s="406"/>
      <c r="E599" s="406"/>
      <c r="F599" s="406"/>
      <c r="G599" s="406"/>
      <c r="H599" s="407"/>
      <c r="I599" s="405" t="s">
        <v>255</v>
      </c>
      <c r="J599" s="406"/>
      <c r="K599" s="406"/>
      <c r="L599" s="406"/>
      <c r="M599" s="406"/>
      <c r="N599" s="406"/>
      <c r="O599" s="406"/>
      <c r="P599" s="406"/>
      <c r="Q599" s="406"/>
      <c r="R599" s="406"/>
      <c r="S599" s="406"/>
      <c r="T599" s="406"/>
      <c r="U599" s="406"/>
      <c r="V599" s="407"/>
      <c r="W599" s="405" t="s">
        <v>475</v>
      </c>
      <c r="X599" s="407"/>
      <c r="Y599" s="405" t="s">
        <v>529</v>
      </c>
      <c r="Z599" s="406"/>
      <c r="AA599" s="406"/>
      <c r="AB599" s="407"/>
      <c r="AC599" s="377" t="s">
        <v>600</v>
      </c>
      <c r="AD599" s="405" t="s">
        <v>641</v>
      </c>
      <c r="AE599" s="407"/>
      <c r="AF599" s="378"/>
    </row>
    <row r="600" spans="1:32" ht="14.25" customHeight="1" thickTop="1" x14ac:dyDescent="0.2">
      <c r="A600" s="695" t="s">
        <v>743</v>
      </c>
      <c r="B600" s="405" t="s">
        <v>62</v>
      </c>
      <c r="C600" s="405" t="s">
        <v>108</v>
      </c>
      <c r="D600" s="405" t="s">
        <v>128</v>
      </c>
      <c r="E600" s="405" t="s">
        <v>172</v>
      </c>
      <c r="F600" s="405" t="s">
        <v>188</v>
      </c>
      <c r="G600" s="405" t="s">
        <v>223</v>
      </c>
      <c r="H600" s="405" t="s">
        <v>107</v>
      </c>
      <c r="I600" s="405" t="s">
        <v>256</v>
      </c>
      <c r="J600" s="405" t="s">
        <v>273</v>
      </c>
      <c r="K600" s="405" t="s">
        <v>329</v>
      </c>
      <c r="L600" s="378"/>
      <c r="M600" s="405" t="s">
        <v>344</v>
      </c>
      <c r="N600" s="378"/>
      <c r="O600" s="405" t="s">
        <v>360</v>
      </c>
      <c r="P600" s="405" t="s">
        <v>373</v>
      </c>
      <c r="Q600" s="405" t="s">
        <v>376</v>
      </c>
      <c r="R600" s="405" t="s">
        <v>383</v>
      </c>
      <c r="S600" s="405" t="s">
        <v>394</v>
      </c>
      <c r="T600" s="405" t="s">
        <v>397</v>
      </c>
      <c r="U600" s="405" t="s">
        <v>404</v>
      </c>
      <c r="V600" s="405" t="s">
        <v>466</v>
      </c>
      <c r="W600" s="405" t="s">
        <v>476</v>
      </c>
      <c r="X600" s="405" t="s">
        <v>504</v>
      </c>
      <c r="Y600" s="405" t="s">
        <v>530</v>
      </c>
      <c r="Z600" s="405" t="s">
        <v>575</v>
      </c>
      <c r="AA600" s="405" t="s">
        <v>590</v>
      </c>
      <c r="AB600" s="405" t="s">
        <v>597</v>
      </c>
      <c r="AC600" s="405" t="s">
        <v>600</v>
      </c>
      <c r="AD600" s="405" t="s">
        <v>641</v>
      </c>
      <c r="AE600" s="405" t="s">
        <v>718</v>
      </c>
      <c r="AF600" s="378"/>
    </row>
    <row r="601" spans="1:32" ht="13.5" customHeight="1" thickBot="1" x14ac:dyDescent="0.25">
      <c r="A601" s="696"/>
      <c r="B601" s="430"/>
      <c r="C601" s="430"/>
      <c r="D601" s="430"/>
      <c r="E601" s="430"/>
      <c r="F601" s="430"/>
      <c r="G601" s="430"/>
      <c r="H601" s="430"/>
      <c r="I601" s="430"/>
      <c r="J601" s="430"/>
      <c r="K601" s="430"/>
      <c r="L601" s="378"/>
      <c r="M601" s="430"/>
      <c r="N601" s="378"/>
      <c r="O601" s="430"/>
      <c r="P601" s="430"/>
      <c r="Q601" s="430"/>
      <c r="R601" s="430"/>
      <c r="S601" s="430"/>
      <c r="T601" s="430"/>
      <c r="U601" s="430"/>
      <c r="V601" s="430"/>
      <c r="W601" s="430"/>
      <c r="X601" s="430"/>
      <c r="Y601" s="430"/>
      <c r="Z601" s="430"/>
      <c r="AA601" s="430"/>
      <c r="AB601" s="430"/>
      <c r="AC601" s="430"/>
      <c r="AD601" s="430"/>
      <c r="AE601" s="430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365.20000000000005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1148.3999999999999</v>
      </c>
      <c r="E602" s="46">
        <f>IFERROR(Y104*1,"0")+IFERROR(Y105*1,"0")+IFERROR(Y106*1,"0")+IFERROR(Y110*1,"0")+IFERROR(Y111*1,"0")+IFERROR(Y112*1,"0")+IFERROR(Y113*1,"0")+IFERROR(Y114*1,"0")</f>
        <v>1030.8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1510.76</v>
      </c>
      <c r="G602" s="46">
        <f>IFERROR(Y150*1,"0")+IFERROR(Y151*1,"0")+IFERROR(Y155*1,"0")+IFERROR(Y156*1,"0")+IFERROR(Y160*1,"0")+IFERROR(Y161*1,"0")</f>
        <v>150.72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96</v>
      </c>
      <c r="I602" s="46">
        <f>IFERROR(Y188*1,"0")+IFERROR(Y189*1,"0")+IFERROR(Y190*1,"0")+IFERROR(Y191*1,"0")+IFERROR(Y192*1,"0")+IFERROR(Y193*1,"0")+IFERROR(Y194*1,"0")+IFERROR(Y195*1,"0")</f>
        <v>596.4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1767.3</v>
      </c>
      <c r="K602" s="46">
        <f>IFERROR(Y244*1,"0")+IFERROR(Y245*1,"0")+IFERROR(Y246*1,"0")+IFERROR(Y247*1,"0")+IFERROR(Y248*1,"0")+IFERROR(Y249*1,"0")+IFERROR(Y250*1,"0")+IFERROR(Y251*1,"0")</f>
        <v>28</v>
      </c>
      <c r="L602" s="378"/>
      <c r="M602" s="46">
        <f>IFERROR(Y256*1,"0")+IFERROR(Y257*1,"0")+IFERROR(Y258*1,"0")+IFERROR(Y259*1,"0")+IFERROR(Y260*1,"0")+IFERROR(Y261*1,"0")+IFERROR(Y262*1,"0")+IFERROR(Y263*1,"0")</f>
        <v>180.8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400.79999999999995</v>
      </c>
      <c r="S602" s="46">
        <f>IFERROR(Y299*1,"0")</f>
        <v>0</v>
      </c>
      <c r="T602" s="46">
        <f>IFERROR(Y304*1,"0")+IFERROR(Y308*1,"0")+IFERROR(Y309*1,"0")</f>
        <v>157.5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918.12999999999988</v>
      </c>
      <c r="V602" s="46">
        <f>IFERROR(Y361*1,"0")+IFERROR(Y365*1,"0")+IFERROR(Y366*1,"0")+IFERROR(Y367*1,"0")</f>
        <v>723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5397.6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106.8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365.7</v>
      </c>
      <c r="Z602" s="46">
        <f>IFERROR(Y466*1,"0")+IFERROR(Y470*1,"0")+IFERROR(Y471*1,"0")+IFERROR(Y472*1,"0")+IFERROR(Y473*1,"0")+IFERROR(Y474*1,"0")+IFERROR(Y475*1,"0")+IFERROR(Y479*1,"0")</f>
        <v>73.260000000000005</v>
      </c>
      <c r="AA602" s="46">
        <f>IFERROR(Y484*1,"0")+IFERROR(Y485*1,"0")+IFERROR(Y486*1,"0")</f>
        <v>22.8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1214.8800000000001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993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xxFsFnz3H8495oGce4d69tBhiulSsl/6Cb6nEE5oSE3VTlP6z7YWIahx7oKixDHHwzhXKnf7o/cvFUmVMd2JQg==" saltValue="CBSIJIOfa4uNV1heGQmn4g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0"/>
        <filter val="1 000,00"/>
        <filter val="1 100,00"/>
        <filter val="1 200,00"/>
        <filter val="1 500,00"/>
        <filter val="1 600,00"/>
        <filter val="1 608,00"/>
        <filter val="1,50"/>
        <filter val="1,80"/>
        <filter val="10,00"/>
        <filter val="100,00"/>
        <filter val="105,00"/>
        <filter val="105,56"/>
        <filter val="108,00"/>
        <filter val="108,67"/>
        <filter val="11,67"/>
        <filter val="112,41"/>
        <filter val="115,38"/>
        <filter val="12,00"/>
        <filter val="12,50"/>
        <filter val="120,00"/>
        <filter val="122,50"/>
        <filter val="13,10"/>
        <filter val="130,00"/>
        <filter val="131,67"/>
        <filter val="133,25"/>
        <filter val="135,00"/>
        <filter val="140,00"/>
        <filter val="15,00"/>
        <filter val="150,00"/>
        <filter val="154,52"/>
        <filter val="154,76"/>
        <filter val="157,50"/>
        <filter val="160,00"/>
        <filter val="166,67"/>
        <filter val="168,00"/>
        <filter val="17 016,70"/>
        <filter val="17,50"/>
        <filter val="170,00"/>
        <filter val="18 118,45"/>
        <filter val="18 943,45"/>
        <filter val="18,00"/>
        <filter val="18,33"/>
        <filter val="180,00"/>
        <filter val="2,50"/>
        <filter val="2,56"/>
        <filter val="20,00"/>
        <filter val="20,24"/>
        <filter val="200,00"/>
        <filter val="21,00"/>
        <filter val="213,10"/>
        <filter val="22,00"/>
        <filter val="225,00"/>
        <filter val="23,10"/>
        <filter val="230,95"/>
        <filter val="24,50"/>
        <filter val="240,00"/>
        <filter val="25,00"/>
        <filter val="250,00"/>
        <filter val="251,67"/>
        <filter val="255,00"/>
        <filter val="272,00"/>
        <filter val="28,00"/>
        <filter val="28,41"/>
        <filter val="28,90"/>
        <filter val="3 512,10"/>
        <filter val="3 725,00"/>
        <filter val="3,30"/>
        <filter val="3,33"/>
        <filter val="30,00"/>
        <filter val="300,00"/>
        <filter val="315,00"/>
        <filter val="33"/>
        <filter val="33,00"/>
        <filter val="33,33"/>
        <filter val="333,33"/>
        <filter val="343,00"/>
        <filter val="35,00"/>
        <filter val="350,00"/>
        <filter val="358,50"/>
        <filter val="360,00"/>
        <filter val="385,00"/>
        <filter val="397,99"/>
        <filter val="4,00"/>
        <filter val="4,17"/>
        <filter val="4,76"/>
        <filter val="40,00"/>
        <filter val="400,00"/>
        <filter val="405,00"/>
        <filter val="418,00"/>
        <filter val="44,41"/>
        <filter val="475,00"/>
        <filter val="48,00"/>
        <filter val="485,00"/>
        <filter val="5,13"/>
        <filter val="50,00"/>
        <filter val="51,00"/>
        <filter val="52,50"/>
        <filter val="540,00"/>
        <filter val="570,00"/>
        <filter val="58,52"/>
        <filter val="585,00"/>
        <filter val="6,00"/>
        <filter val="60,00"/>
        <filter val="600,00"/>
        <filter val="61,11"/>
        <filter val="614,00"/>
        <filter val="65,00"/>
        <filter val="66,00"/>
        <filter val="67,50"/>
        <filter val="68,00"/>
        <filter val="7,00"/>
        <filter val="70,00"/>
        <filter val="700,00"/>
        <filter val="710,00"/>
        <filter val="73,15"/>
        <filter val="75,00"/>
        <filter val="8,00"/>
        <filter val="8,33"/>
        <filter val="80,00"/>
        <filter val="84,00"/>
        <filter val="86,06"/>
        <filter val="87,50"/>
        <filter val="90,00"/>
        <filter val="900,00"/>
        <filter val="97,14"/>
        <filter val="975,00"/>
      </filters>
    </filterColumn>
  </autoFilter>
  <mergeCells count="1064"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A20:Z20"/>
    <mergeCell ref="M17:M18"/>
    <mergeCell ref="O17:O18"/>
    <mergeCell ref="D150:E150"/>
    <mergeCell ref="P409:T409"/>
    <mergeCell ref="D461:E461"/>
    <mergeCell ref="D200:E200"/>
    <mergeCell ref="P448:T448"/>
    <mergeCell ref="D347:E347"/>
    <mergeCell ref="P304:T304"/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411:O412"/>
    <mergeCell ref="P110:T110"/>
    <mergeCell ref="P197:V197"/>
    <mergeCell ref="D247:E247"/>
    <mergeCell ref="P351:V351"/>
    <mergeCell ref="A64:O65"/>
    <mergeCell ref="D321:E321"/>
    <mergeCell ref="P278:T278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D571:E571"/>
    <mergeCell ref="D522:E522"/>
    <mergeCell ref="A202:O203"/>
    <mergeCell ref="A329:O330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531:Z531"/>
    <mergeCell ref="A469:Z469"/>
    <mergeCell ref="P336:T336"/>
    <mergeCell ref="P429:V429"/>
    <mergeCell ref="A453:O454"/>
    <mergeCell ref="P423:V423"/>
    <mergeCell ref="A297:Z297"/>
    <mergeCell ref="P481:V481"/>
    <mergeCell ref="P417:T417"/>
    <mergeCell ref="A533:Z533"/>
    <mergeCell ref="D449:E449"/>
    <mergeCell ref="D151:E151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Y17:Y18"/>
    <mergeCell ref="N17:N18"/>
    <mergeCell ref="D120:E120"/>
    <mergeCell ref="F17:F18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J9:M9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D436:E436"/>
    <mergeCell ref="A476:O477"/>
    <mergeCell ref="A305:O306"/>
    <mergeCell ref="D534:E534"/>
    <mergeCell ref="D292:E292"/>
    <mergeCell ref="D227:E227"/>
    <mergeCell ref="P321:T321"/>
    <mergeCell ref="P114:T114"/>
    <mergeCell ref="D84:E84"/>
    <mergeCell ref="D155:E155"/>
    <mergeCell ref="D22:E22"/>
    <mergeCell ref="A157:O158"/>
    <mergeCell ref="P27:T27"/>
    <mergeCell ref="P325:T325"/>
    <mergeCell ref="D206:E206"/>
    <mergeCell ref="P561:T561"/>
    <mergeCell ref="D39:E39"/>
    <mergeCell ref="A38:Z38"/>
    <mergeCell ref="D62:E62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P555:T555"/>
    <mergeCell ref="A455:Z455"/>
    <mergeCell ref="D320:E320"/>
    <mergeCell ref="P385:T385"/>
    <mergeCell ref="P310:V310"/>
    <mergeCell ref="D57:E57"/>
    <mergeCell ref="P436:T436"/>
    <mergeCell ref="P493:V493"/>
    <mergeCell ref="D452:E452"/>
    <mergeCell ref="P536:T536"/>
    <mergeCell ref="P123:T123"/>
    <mergeCell ref="P529:V529"/>
    <mergeCell ref="P358:V358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505:O506"/>
    <mergeCell ref="D269:E269"/>
    <mergeCell ref="P275:V275"/>
    <mergeCell ref="A567:Z567"/>
    <mergeCell ref="A209:Z209"/>
    <mergeCell ref="P520:V520"/>
    <mergeCell ref="A372:Z372"/>
    <mergeCell ref="D554:E554"/>
    <mergeCell ref="D112:E112"/>
    <mergeCell ref="D581:E581"/>
    <mergeCell ref="P538:T538"/>
    <mergeCell ref="D348:E348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04:E504"/>
    <mergeCell ref="P390:T390"/>
    <mergeCell ref="P241:V241"/>
    <mergeCell ref="A66:Z66"/>
    <mergeCell ref="P41:V41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B600:B601"/>
    <mergeCell ref="P299:T299"/>
    <mergeCell ref="D600:D601"/>
    <mergeCell ref="D138:E138"/>
    <mergeCell ref="P564:T564"/>
    <mergeCell ref="Y599:AB599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P451:T451"/>
    <mergeCell ref="D335:E335"/>
    <mergeCell ref="P245:T245"/>
    <mergeCell ref="P516:T516"/>
    <mergeCell ref="D201:E201"/>
    <mergeCell ref="D188:E188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X600:X601"/>
    <mergeCell ref="Z600:Z601"/>
    <mergeCell ref="A489:Z489"/>
    <mergeCell ref="A464:Z464"/>
    <mergeCell ref="P468:V468"/>
    <mergeCell ref="P535:T535"/>
    <mergeCell ref="P212:T212"/>
    <mergeCell ref="A529:O530"/>
    <mergeCell ref="D349:E349"/>
    <mergeCell ref="P157:V157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D74:E74"/>
    <mergeCell ref="D130:E130"/>
    <mergeCell ref="P87:T87"/>
    <mergeCell ref="A59:O60"/>
    <mergeCell ref="A232:O233"/>
    <mergeCell ref="A324:Z324"/>
    <mergeCell ref="A109:Z109"/>
    <mergeCell ref="P597:V597"/>
    <mergeCell ref="D343:E343"/>
    <mergeCell ref="A482:Z482"/>
    <mergeCell ref="P397:T397"/>
    <mergeCell ref="P74:T74"/>
    <mergeCell ref="D182:E182"/>
    <mergeCell ref="A117:Z117"/>
    <mergeCell ref="D551:E551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P510:V510"/>
    <mergeCell ref="P49:V49"/>
    <mergeCell ref="P36:V36"/>
    <mergeCell ref="P78:T78"/>
    <mergeCell ref="Q11:R11"/>
    <mergeCell ref="D113:E113"/>
    <mergeCell ref="P68:T68"/>
    <mergeCell ref="P15:T16"/>
    <mergeCell ref="D416:E416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T5:U5"/>
    <mergeCell ref="V5:W5"/>
    <mergeCell ref="Q8:R8"/>
    <mergeCell ref="P69:T69"/>
    <mergeCell ref="P140:T140"/>
    <mergeCell ref="P26:T26"/>
    <mergeCell ref="A13:M13"/>
    <mergeCell ref="A15:M15"/>
    <mergeCell ref="A12:M12"/>
    <mergeCell ref="A19:Z19"/>
    <mergeCell ref="A14:M14"/>
    <mergeCell ref="A353:Z353"/>
    <mergeCell ref="D538:E538"/>
    <mergeCell ref="P138:T138"/>
    <mergeCell ref="A588:Z588"/>
    <mergeCell ref="P205:T205"/>
    <mergeCell ref="A322:O323"/>
    <mergeCell ref="D309:E309"/>
    <mergeCell ref="P180:T180"/>
    <mergeCell ref="P524:T524"/>
    <mergeCell ref="P253:V253"/>
    <mergeCell ref="P544:T544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Q9:R9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30:T30"/>
    <mergeCell ref="P37:V37"/>
    <mergeCell ref="B17:B18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D261:E261"/>
    <mergeCell ref="D448:E448"/>
    <mergeCell ref="P442:T442"/>
    <mergeCell ref="P196:V196"/>
    <mergeCell ref="D546:E546"/>
    <mergeCell ref="P119:T119"/>
    <mergeCell ref="P183:V183"/>
    <mergeCell ref="P65:V65"/>
    <mergeCell ref="A126:Z126"/>
    <mergeCell ref="P501:T501"/>
    <mergeCell ref="D251:E251"/>
    <mergeCell ref="A495:Z495"/>
    <mergeCell ref="P290:T290"/>
    <mergeCell ref="P141:V141"/>
    <mergeCell ref="A550:Z550"/>
    <mergeCell ref="P452:T452"/>
    <mergeCell ref="P233:V233"/>
    <mergeCell ref="P104:T104"/>
    <mergeCell ref="D479:E479"/>
    <mergeCell ref="A266:Z266"/>
    <mergeCell ref="D131:E131"/>
    <mergeCell ref="A431:Z431"/>
    <mergeCell ref="P506:V506"/>
    <mergeCell ref="P477:V477"/>
    <mergeCell ref="A146:O147"/>
    <mergeCell ref="P283:T283"/>
    <mergeCell ref="A543:Z543"/>
    <mergeCell ref="D93:E93"/>
    <mergeCell ref="D391:E391"/>
    <mergeCell ref="P122:T122"/>
    <mergeCell ref="P246:T246"/>
    <mergeCell ref="P133:V133"/>
    <mergeCell ref="D390:E390"/>
    <mergeCell ref="P369:V369"/>
    <mergeCell ref="D403:E403"/>
    <mergeCell ref="A406:O407"/>
    <mergeCell ref="P239:T239"/>
    <mergeCell ref="D451:E451"/>
    <mergeCell ref="A331:Z331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581:T581"/>
    <mergeCell ref="P600:P601"/>
    <mergeCell ref="R600:R601"/>
    <mergeCell ref="D561:E561"/>
    <mergeCell ref="A303:Z303"/>
    <mergeCell ref="A159:Z159"/>
    <mergeCell ref="P376:T376"/>
    <mergeCell ref="A395:Z395"/>
    <mergeCell ref="D260:E26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D5:E5"/>
    <mergeCell ref="D290:E290"/>
    <mergeCell ref="D361:E361"/>
    <mergeCell ref="D417:E417"/>
    <mergeCell ref="P471:T471"/>
    <mergeCell ref="P28:T28"/>
    <mergeCell ref="P259:T259"/>
    <mergeCell ref="D69:E69"/>
    <mergeCell ref="A240:O241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P553:T553"/>
    <mergeCell ref="A592:O597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H600:H601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P330:V330"/>
    <mergeCell ref="P160:T160"/>
    <mergeCell ref="A149:Z149"/>
    <mergeCell ref="P566:V566"/>
    <mergeCell ref="P445:T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dcRvOd3TD03YTDaFo+XWxfN8U804mSI2fs761yph6IiYazV9cSBibQl+/7l1j+ByOf7wgs0OxrHSBVCGsHy2Tw==" saltValue="k1NYAxud1KpFy8HQl0wS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1259</vt:i4>
      </vt:variant>
    </vt:vector>
  </HeadingPairs>
  <TitlesOfParts>
    <vt:vector size="12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2024-09-20T11:04:55Z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