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A036F27-60FA-4118-A8E9-711AC59310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77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Y246" i="1"/>
  <c r="X246" i="1"/>
  <c r="BP245" i="1"/>
  <c r="BO245" i="1"/>
  <c r="BN245" i="1"/>
  <c r="BM245" i="1"/>
  <c r="Z245" i="1"/>
  <c r="Y245" i="1"/>
  <c r="BP244" i="1"/>
  <c r="BO244" i="1"/>
  <c r="BN244" i="1"/>
  <c r="BM244" i="1"/>
  <c r="Z244" i="1"/>
  <c r="Z246" i="1" s="1"/>
  <c r="Y244" i="1"/>
  <c r="Y247" i="1" s="1"/>
  <c r="X242" i="1"/>
  <c r="Z241" i="1"/>
  <c r="X241" i="1"/>
  <c r="BO240" i="1"/>
  <c r="BM240" i="1"/>
  <c r="Z240" i="1"/>
  <c r="Y240" i="1"/>
  <c r="X238" i="1"/>
  <c r="Y237" i="1"/>
  <c r="X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BP234" i="1"/>
  <c r="BO234" i="1"/>
  <c r="BN234" i="1"/>
  <c r="BM234" i="1"/>
  <c r="Z234" i="1"/>
  <c r="Z237" i="1" s="1"/>
  <c r="Y234" i="1"/>
  <c r="Y238" i="1" s="1"/>
  <c r="Y230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7" i="1" s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1" i="1" s="1"/>
  <c r="X154" i="1"/>
  <c r="Z153" i="1"/>
  <c r="X153" i="1"/>
  <c r="BO152" i="1"/>
  <c r="BM152" i="1"/>
  <c r="Z152" i="1"/>
  <c r="Y152" i="1"/>
  <c r="BP152" i="1" s="1"/>
  <c r="BO151" i="1"/>
  <c r="BM151" i="1"/>
  <c r="Z151" i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X136" i="1"/>
  <c r="Y135" i="1"/>
  <c r="X135" i="1"/>
  <c r="BP134" i="1"/>
  <c r="BO134" i="1"/>
  <c r="BN134" i="1"/>
  <c r="BM134" i="1"/>
  <c r="Z134" i="1"/>
  <c r="Z135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BP128" i="1" s="1"/>
  <c r="P128" i="1"/>
  <c r="BP127" i="1"/>
  <c r="BO127" i="1"/>
  <c r="BN127" i="1"/>
  <c r="BM127" i="1"/>
  <c r="Z127" i="1"/>
  <c r="Z130" i="1" s="1"/>
  <c r="Y127" i="1"/>
  <c r="Y131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4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1" i="1" s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BP96" i="1" s="1"/>
  <c r="P96" i="1"/>
  <c r="BP95" i="1"/>
  <c r="BO95" i="1"/>
  <c r="BN95" i="1"/>
  <c r="BM95" i="1"/>
  <c r="Z95" i="1"/>
  <c r="Z98" i="1" s="1"/>
  <c r="Y95" i="1"/>
  <c r="Y99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Z91" i="1" s="1"/>
  <c r="Y85" i="1"/>
  <c r="Y92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4" i="1" s="1"/>
  <c r="Y52" i="1"/>
  <c r="P52" i="1"/>
  <c r="BO51" i="1"/>
  <c r="BM51" i="1"/>
  <c r="Z51" i="1"/>
  <c r="Y51" i="1"/>
  <c r="Y64" i="1" s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2" i="1" s="1"/>
  <c r="BO22" i="1"/>
  <c r="X280" i="1" s="1"/>
  <c r="BM22" i="1"/>
  <c r="X279" i="1" s="1"/>
  <c r="X281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2" i="1" s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83" i="1" s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0" i="1" l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<sst xmlns="http://schemas.openxmlformats.org/spreadsheetml/2006/main" count="1347" uniqueCount="434">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</sst>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0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65" t="s">
        <v>0</v>
      </c>
      <c r="E1" s="226"/>
      <c r="F1" s="226"/>
      <c r="G1" s="12" t="s">
        <v>1</v>
      </c>
      <c r="H1" s="265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98" t="s">
        <v>8</v>
      </c>
      <c r="B5" s="259"/>
      <c r="C5" s="260"/>
      <c r="D5" s="268"/>
      <c r="E5" s="269"/>
      <c r="F5" s="396" t="s">
        <v>9</v>
      </c>
      <c r="G5" s="260"/>
      <c r="H5" s="268"/>
      <c r="I5" s="364"/>
      <c r="J5" s="364"/>
      <c r="K5" s="364"/>
      <c r="L5" s="364"/>
      <c r="M5" s="269"/>
      <c r="N5" s="61"/>
      <c r="P5" s="24" t="s">
        <v>10</v>
      </c>
      <c r="Q5" s="401">
        <v>45548</v>
      </c>
      <c r="R5" s="297"/>
      <c r="T5" s="317" t="s">
        <v>11</v>
      </c>
      <c r="U5" s="318"/>
      <c r="V5" s="320" t="s">
        <v>12</v>
      </c>
      <c r="W5" s="297"/>
      <c r="AB5" s="51"/>
      <c r="AC5" s="51"/>
      <c r="AD5" s="51"/>
      <c r="AE5" s="51"/>
    </row>
    <row r="6" spans="1:32" s="192" customFormat="1" ht="24" customHeight="1" x14ac:dyDescent="0.2">
      <c r="A6" s="298" t="s">
        <v>13</v>
      </c>
      <c r="B6" s="259"/>
      <c r="C6" s="260"/>
      <c r="D6" s="365" t="s">
        <v>14</v>
      </c>
      <c r="E6" s="366"/>
      <c r="F6" s="366"/>
      <c r="G6" s="366"/>
      <c r="H6" s="366"/>
      <c r="I6" s="366"/>
      <c r="J6" s="366"/>
      <c r="K6" s="366"/>
      <c r="L6" s="366"/>
      <c r="M6" s="297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4" t="s">
        <v>16</v>
      </c>
      <c r="U6" s="318"/>
      <c r="V6" s="349" t="s">
        <v>17</v>
      </c>
      <c r="W6" s="239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10"/>
      <c r="U7" s="318"/>
      <c r="V7" s="350"/>
      <c r="W7" s="351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14"/>
      <c r="C8" s="215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0">
        <v>0.41666666666666669</v>
      </c>
      <c r="R8" s="248"/>
      <c r="T8" s="210"/>
      <c r="U8" s="318"/>
      <c r="V8" s="350"/>
      <c r="W8" s="351"/>
      <c r="AB8" s="51"/>
      <c r="AC8" s="51"/>
      <c r="AD8" s="51"/>
      <c r="AE8" s="51"/>
    </row>
    <row r="9" spans="1:32" s="192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3"/>
      <c r="E9" s="212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0"/>
      <c r="P9" s="26" t="s">
        <v>21</v>
      </c>
      <c r="Q9" s="294"/>
      <c r="R9" s="295"/>
      <c r="T9" s="210"/>
      <c r="U9" s="31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3"/>
      <c r="E10" s="212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4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22</v>
      </c>
      <c r="Q10" s="325"/>
      <c r="R10" s="326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6"/>
      <c r="R11" s="297"/>
      <c r="U11" s="24" t="s">
        <v>27</v>
      </c>
      <c r="V11" s="376" t="s">
        <v>28</v>
      </c>
      <c r="W11" s="295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15" t="s">
        <v>29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60"/>
      <c r="N12" s="65"/>
      <c r="P12" s="24" t="s">
        <v>30</v>
      </c>
      <c r="Q12" s="300"/>
      <c r="R12" s="248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15" t="s">
        <v>31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N13" s="65"/>
      <c r="O13" s="26"/>
      <c r="P13" s="26" t="s">
        <v>32</v>
      </c>
      <c r="Q13" s="376"/>
      <c r="R13" s="2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15" t="s">
        <v>33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34" t="s">
        <v>34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60"/>
      <c r="N15" s="66"/>
      <c r="P15" s="309" t="s">
        <v>35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2" t="s">
        <v>38</v>
      </c>
      <c r="D17" s="235" t="s">
        <v>39</v>
      </c>
      <c r="E17" s="282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81"/>
      <c r="R17" s="281"/>
      <c r="S17" s="281"/>
      <c r="T17" s="282"/>
      <c r="U17" s="409" t="s">
        <v>51</v>
      </c>
      <c r="V17" s="260"/>
      <c r="W17" s="235" t="s">
        <v>52</v>
      </c>
      <c r="X17" s="235" t="s">
        <v>53</v>
      </c>
      <c r="Y17" s="410" t="s">
        <v>54</v>
      </c>
      <c r="Z17" s="235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91"/>
      <c r="AF17" s="392"/>
      <c r="AG17" s="292"/>
      <c r="BD17" s="337" t="s">
        <v>60</v>
      </c>
    </row>
    <row r="18" spans="1:68" ht="14.25" customHeight="1" x14ac:dyDescent="0.2">
      <c r="A18" s="236"/>
      <c r="B18" s="236"/>
      <c r="C18" s="236"/>
      <c r="D18" s="283"/>
      <c r="E18" s="285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83"/>
      <c r="Q18" s="284"/>
      <c r="R18" s="284"/>
      <c r="S18" s="284"/>
      <c r="T18" s="285"/>
      <c r="U18" s="193" t="s">
        <v>61</v>
      </c>
      <c r="V18" s="193" t="s">
        <v>62</v>
      </c>
      <c r="W18" s="236"/>
      <c r="X18" s="236"/>
      <c r="Y18" s="411"/>
      <c r="Z18" s="236"/>
      <c r="AA18" s="343"/>
      <c r="AB18" s="343"/>
      <c r="AC18" s="343"/>
      <c r="AD18" s="393"/>
      <c r="AE18" s="394"/>
      <c r="AF18" s="395"/>
      <c r="AG18" s="293"/>
      <c r="BD18" s="210"/>
    </row>
    <row r="19" spans="1:68" ht="27.75" customHeight="1" x14ac:dyDescent="0.2">
      <c r="A19" s="273" t="s">
        <v>63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0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0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73" t="s">
        <v>74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9">
        <v>14</v>
      </c>
      <c r="Y28" s="200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9">
        <v>0</v>
      </c>
      <c r="Y29" s="20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9">
        <v>14</v>
      </c>
      <c r="Y30" s="20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9">
        <v>14</v>
      </c>
      <c r="Y31" s="200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0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1">
        <f>IFERROR(SUM(X28:X31),"0")</f>
        <v>42</v>
      </c>
      <c r="Y32" s="201">
        <f>IFERROR(SUM(Y28:Y31),"0")</f>
        <v>42</v>
      </c>
      <c r="Z32" s="201">
        <f>IFERROR(IF(Z28="",0,Z28),"0")+IFERROR(IF(Z29="",0,Z29),"0")+IFERROR(IF(Z30="",0,Z30),"0")+IFERROR(IF(Z31="",0,Z31),"0")</f>
        <v>0.39311999999999997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0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1">
        <f>IFERROR(SUMPRODUCT(X28:X31*H28:H31),"0")</f>
        <v>63</v>
      </c>
      <c r="Y33" s="201">
        <f>IFERROR(SUMPRODUCT(Y28:Y31*H28:H31),"0")</f>
        <v>63</v>
      </c>
      <c r="Z33" s="37"/>
      <c r="AA33" s="202"/>
      <c r="AB33" s="202"/>
      <c r="AC33" s="202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0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0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9">
        <v>0</v>
      </c>
      <c r="Y45" s="20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9">
        <v>0</v>
      </c>
      <c r="Y46" s="20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21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0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1">
        <f>IFERROR(SUM(X43:X46),"0")</f>
        <v>0</v>
      </c>
      <c r="Y47" s="201">
        <f>IFERROR(SUM(Y43:Y46),"0")</f>
        <v>0</v>
      </c>
      <c r="Z47" s="201">
        <f>IFERROR(IF(Z43="",0,Z43),"0")+IFERROR(IF(Z44="",0,Z44),"0")+IFERROR(IF(Z45="",0,Z45),"0")+IFERROR(IF(Z46="",0,Z46),"0")</f>
        <v>0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0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1">
        <f>IFERROR(SUMPRODUCT(X43:X46*H43:H46),"0")</f>
        <v>0</v>
      </c>
      <c r="Y48" s="201">
        <f>IFERROR(SUMPRODUCT(Y43:Y46*H43:H46),"0")</f>
        <v>0</v>
      </c>
      <c r="Z48" s="37"/>
      <c r="AA48" s="202"/>
      <c r="AB48" s="202"/>
      <c r="AC48" s="202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4"/>
      <c r="R51" s="204"/>
      <c r="S51" s="204"/>
      <c r="T51" s="205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9">
        <v>0</v>
      </c>
      <c r="Y61" s="200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0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1">
        <f>IFERROR(SUM(X51:X63),"0")</f>
        <v>0</v>
      </c>
      <c r="Y64" s="201">
        <f>IFERROR(SUM(Y51:Y63),"0")</f>
        <v>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0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1">
        <f>IFERROR(SUMPRODUCT(X51:X63*H51:H63),"0")</f>
        <v>0</v>
      </c>
      <c r="Y65" s="201">
        <f>IFERROR(SUMPRODUCT(Y51:Y63*H51:H63),"0")</f>
        <v>0</v>
      </c>
      <c r="Z65" s="37"/>
      <c r="AA65" s="202"/>
      <c r="AB65" s="202"/>
      <c r="AC65" s="202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70</v>
      </c>
      <c r="X69" s="199">
        <v>24</v>
      </c>
      <c r="Y69" s="200">
        <f>IFERROR(IF(X69="","",X69),"")</f>
        <v>24</v>
      </c>
      <c r="Z69" s="36">
        <f>IFERROR(IF(X69="","",X69*0.00866),"")</f>
        <v>0.20783999999999997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125.11679999999998</v>
      </c>
      <c r="BN69" s="67">
        <f>IFERROR(Y69*I69,"0")</f>
        <v>125.11679999999998</v>
      </c>
      <c r="BO69" s="67">
        <f>IFERROR(X69/J69,"0")</f>
        <v>0.16666666666666666</v>
      </c>
      <c r="BP69" s="67">
        <f>IFERROR(Y69/J69,"0")</f>
        <v>0.16666666666666666</v>
      </c>
    </row>
    <row r="70" spans="1:68" x14ac:dyDescent="0.2">
      <c r="A70" s="21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0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1">
        <f>IFERROR(SUM(X68:X69),"0")</f>
        <v>24</v>
      </c>
      <c r="Y70" s="201">
        <f>IFERROR(SUM(Y68:Y69),"0")</f>
        <v>24</v>
      </c>
      <c r="Z70" s="201">
        <f>IFERROR(IF(Z68="",0,Z68),"0")+IFERROR(IF(Z69="",0,Z69),"0")</f>
        <v>0.20783999999999997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0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1">
        <f>IFERROR(SUMPRODUCT(X68:X69*H68:H69),"0")</f>
        <v>120</v>
      </c>
      <c r="Y71" s="201">
        <f>IFERROR(SUMPRODUCT(Y68:Y69*H68:H69),"0")</f>
        <v>120</v>
      </c>
      <c r="Z71" s="37"/>
      <c r="AA71" s="202"/>
      <c r="AB71" s="202"/>
      <c r="AC71" s="202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70</v>
      </c>
      <c r="X74" s="199">
        <v>0</v>
      </c>
      <c r="Y74" s="200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1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0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1">
        <f>IFERROR(SUM(X74:X74),"0")</f>
        <v>0</v>
      </c>
      <c r="Y75" s="201">
        <f>IFERROR(SUM(Y74:Y74),"0")</f>
        <v>0</v>
      </c>
      <c r="Z75" s="201">
        <f>IFERROR(IF(Z74="",0,Z74),"0")</f>
        <v>0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0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1">
        <f>IFERROR(SUMPRODUCT(X74:X74*H74:H74),"0")</f>
        <v>0</v>
      </c>
      <c r="Y76" s="201">
        <f>IFERROR(SUMPRODUCT(Y74:Y74*H74:H74),"0")</f>
        <v>0</v>
      </c>
      <c r="Z76" s="37"/>
      <c r="AA76" s="202"/>
      <c r="AB76" s="202"/>
      <c r="AC76" s="202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70</v>
      </c>
      <c r="X79" s="199">
        <v>14</v>
      </c>
      <c r="Y79" s="200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9">
        <v>28</v>
      </c>
      <c r="Y80" s="200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1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0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1">
        <f>IFERROR(SUM(X79:X80),"0")</f>
        <v>42</v>
      </c>
      <c r="Y81" s="201">
        <f>IFERROR(SUM(Y79:Y80),"0")</f>
        <v>42</v>
      </c>
      <c r="Z81" s="201">
        <f>IFERROR(IF(Z79="",0,Z79),"0")+IFERROR(IF(Z80="",0,Z80),"0")</f>
        <v>0.75095999999999996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0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1">
        <f>IFERROR(SUMPRODUCT(X79:X80*H79:H80),"0")</f>
        <v>151.19999999999999</v>
      </c>
      <c r="Y82" s="201">
        <f>IFERROR(SUMPRODUCT(Y79:Y80*H79:H80),"0")</f>
        <v>151.19999999999999</v>
      </c>
      <c r="Z82" s="37"/>
      <c r="AA82" s="202"/>
      <c r="AB82" s="202"/>
      <c r="AC82" s="202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9">
        <v>0</v>
      </c>
      <c r="Y86" s="20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9">
        <v>14</v>
      </c>
      <c r="Y87" s="200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9">
        <v>0</v>
      </c>
      <c r="Y88" s="200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9">
        <v>14</v>
      </c>
      <c r="Y89" s="200">
        <f t="shared" si="6"/>
        <v>14</v>
      </c>
      <c r="Z89" s="36">
        <f t="shared" si="7"/>
        <v>0.25031999999999999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60.250400000000006</v>
      </c>
      <c r="BN89" s="67">
        <f t="shared" si="9"/>
        <v>60.250400000000006</v>
      </c>
      <c r="BO89" s="67">
        <f t="shared" si="10"/>
        <v>0.2</v>
      </c>
      <c r="BP89" s="67">
        <f t="shared" si="11"/>
        <v>0.2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70</v>
      </c>
      <c r="X90" s="199">
        <v>0</v>
      </c>
      <c r="Y90" s="200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0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1">
        <f>IFERROR(SUM(X85:X90),"0")</f>
        <v>28</v>
      </c>
      <c r="Y91" s="201">
        <f>IFERROR(SUM(Y85:Y90),"0")</f>
        <v>28</v>
      </c>
      <c r="Z91" s="201">
        <f>IFERROR(IF(Z85="",0,Z85),"0")+IFERROR(IF(Z86="",0,Z86),"0")+IFERROR(IF(Z87="",0,Z87),"0")+IFERROR(IF(Z88="",0,Z88),"0")+IFERROR(IF(Z89="",0,Z89),"0")+IFERROR(IF(Z90="",0,Z90),"0")</f>
        <v>0.50063999999999997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0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1">
        <f>IFERROR(SUMPRODUCT(X85:X90*H85:H90),"0")</f>
        <v>100.8</v>
      </c>
      <c r="Y92" s="201">
        <f>IFERROR(SUMPRODUCT(Y85:Y90*H85:H90),"0")</f>
        <v>100.8</v>
      </c>
      <c r="Z92" s="37"/>
      <c r="AA92" s="202"/>
      <c r="AB92" s="202"/>
      <c r="AC92" s="202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0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0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70</v>
      </c>
      <c r="X102" s="199">
        <v>12</v>
      </c>
      <c r="Y102" s="200">
        <f t="shared" ref="Y102:Y110" si="12">IFERROR(IF(X102="","",X102),"")</f>
        <v>12</v>
      </c>
      <c r="Z102" s="36">
        <f t="shared" ref="Z102:Z110" si="13">IFERROR(IF(X102="","",X102*0.0155),"")</f>
        <v>0.186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86.395200000000003</v>
      </c>
      <c r="BN102" s="67">
        <f t="shared" ref="BN102:BN110" si="15">IFERROR(Y102*I102,"0")</f>
        <v>86.395200000000003</v>
      </c>
      <c r="BO102" s="67">
        <f t="shared" ref="BO102:BO110" si="16">IFERROR(X102/J102,"0")</f>
        <v>0.14285714285714285</v>
      </c>
      <c r="BP102" s="67">
        <f t="shared" ref="BP102:BP110" si="17">IFERROR(Y102/J102,"0")</f>
        <v>0.14285714285714285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9">
        <v>36</v>
      </c>
      <c r="Y104" s="200">
        <f t="shared" si="12"/>
        <v>36</v>
      </c>
      <c r="Z104" s="36">
        <f t="shared" si="13"/>
        <v>0.55800000000000005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269.49599999999998</v>
      </c>
      <c r="BN104" s="67">
        <f t="shared" si="15"/>
        <v>269.49599999999998</v>
      </c>
      <c r="BO104" s="67">
        <f t="shared" si="16"/>
        <v>0.42857142857142855</v>
      </c>
      <c r="BP104" s="67">
        <f t="shared" si="17"/>
        <v>0.42857142857142855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9">
        <v>12</v>
      </c>
      <c r="Y106" s="200">
        <f t="shared" si="12"/>
        <v>12</v>
      </c>
      <c r="Z106" s="36">
        <f t="shared" si="13"/>
        <v>0.186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9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20"/>
      <c r="P111" s="213" t="s">
        <v>72</v>
      </c>
      <c r="Q111" s="214"/>
      <c r="R111" s="214"/>
      <c r="S111" s="214"/>
      <c r="T111" s="214"/>
      <c r="U111" s="214"/>
      <c r="V111" s="215"/>
      <c r="W111" s="37" t="s">
        <v>70</v>
      </c>
      <c r="X111" s="201">
        <f>IFERROR(SUM(X102:X110),"0")</f>
        <v>60</v>
      </c>
      <c r="Y111" s="201">
        <f>IFERROR(SUM(Y102:Y110),"0")</f>
        <v>60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0.92999999999999994</v>
      </c>
      <c r="AA111" s="202"/>
      <c r="AB111" s="202"/>
      <c r="AC111" s="202"/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0"/>
      <c r="P112" s="213" t="s">
        <v>72</v>
      </c>
      <c r="Q112" s="214"/>
      <c r="R112" s="214"/>
      <c r="S112" s="214"/>
      <c r="T112" s="214"/>
      <c r="U112" s="214"/>
      <c r="V112" s="215"/>
      <c r="W112" s="37" t="s">
        <v>73</v>
      </c>
      <c r="X112" s="201">
        <f>IFERROR(SUMPRODUCT(X102:X110*H102:H110),"0")</f>
        <v>424.32</v>
      </c>
      <c r="Y112" s="201">
        <f>IFERROR(SUMPRODUCT(Y102:Y110*H102:H110),"0")</f>
        <v>424.32</v>
      </c>
      <c r="Z112" s="37"/>
      <c r="AA112" s="202"/>
      <c r="AB112" s="202"/>
      <c r="AC112" s="202"/>
    </row>
    <row r="113" spans="1:68" ht="16.5" customHeight="1" x14ac:dyDescent="0.25">
      <c r="A113" s="209" t="s">
        <v>195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4"/>
      <c r="AB113" s="194"/>
      <c r="AC113" s="194"/>
    </row>
    <row r="114" spans="1:68" ht="14.25" customHeight="1" x14ac:dyDescent="0.25">
      <c r="A114" s="218" t="s">
        <v>142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06">
        <v>4607111034014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04"/>
      <c r="R115" s="204"/>
      <c r="S115" s="204"/>
      <c r="T115" s="205"/>
      <c r="U115" s="34"/>
      <c r="V115" s="34"/>
      <c r="W115" s="35" t="s">
        <v>70</v>
      </c>
      <c r="X115" s="199">
        <v>14</v>
      </c>
      <c r="Y115" s="200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51.850399999999993</v>
      </c>
      <c r="BN115" s="67">
        <f>IFERROR(Y115*I115,"0")</f>
        <v>51.850399999999993</v>
      </c>
      <c r="BO115" s="67">
        <f>IFERROR(X115/J115,"0")</f>
        <v>0.2</v>
      </c>
      <c r="BP115" s="67">
        <f>IFERROR(Y115/J115,"0")</f>
        <v>0.2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06">
        <v>4607111033994</v>
      </c>
      <c r="E116" s="207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04"/>
      <c r="R116" s="204"/>
      <c r="S116" s="204"/>
      <c r="T116" s="205"/>
      <c r="U116" s="34"/>
      <c r="V116" s="34"/>
      <c r="W116" s="35" t="s">
        <v>70</v>
      </c>
      <c r="X116" s="199">
        <v>56</v>
      </c>
      <c r="Y116" s="200">
        <f>IFERROR(IF(X116="","",X116),"")</f>
        <v>56</v>
      </c>
      <c r="Z116" s="36">
        <f>IFERROR(IF(X116="","",X116*0.01788),"")</f>
        <v>1.0012799999999999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207.40159999999997</v>
      </c>
      <c r="BN116" s="67">
        <f>IFERROR(Y116*I116,"0")</f>
        <v>207.40159999999997</v>
      </c>
      <c r="BO116" s="67">
        <f>IFERROR(X116/J116,"0")</f>
        <v>0.8</v>
      </c>
      <c r="BP116" s="67">
        <f>IFERROR(Y116/J116,"0")</f>
        <v>0.8</v>
      </c>
    </row>
    <row r="117" spans="1:68" x14ac:dyDescent="0.2">
      <c r="A117" s="219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20"/>
      <c r="P117" s="213" t="s">
        <v>72</v>
      </c>
      <c r="Q117" s="214"/>
      <c r="R117" s="214"/>
      <c r="S117" s="214"/>
      <c r="T117" s="214"/>
      <c r="U117" s="214"/>
      <c r="V117" s="215"/>
      <c r="W117" s="37" t="s">
        <v>70</v>
      </c>
      <c r="X117" s="201">
        <f>IFERROR(SUM(X115:X116),"0")</f>
        <v>70</v>
      </c>
      <c r="Y117" s="201">
        <f>IFERROR(SUM(Y115:Y116),"0")</f>
        <v>70</v>
      </c>
      <c r="Z117" s="201">
        <f>IFERROR(IF(Z115="",0,Z115),"0")+IFERROR(IF(Z116="",0,Z116),"0")</f>
        <v>1.2515999999999998</v>
      </c>
      <c r="AA117" s="202"/>
      <c r="AB117" s="202"/>
      <c r="AC117" s="202"/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0"/>
      <c r="P118" s="213" t="s">
        <v>72</v>
      </c>
      <c r="Q118" s="214"/>
      <c r="R118" s="214"/>
      <c r="S118" s="214"/>
      <c r="T118" s="214"/>
      <c r="U118" s="214"/>
      <c r="V118" s="215"/>
      <c r="W118" s="37" t="s">
        <v>73</v>
      </c>
      <c r="X118" s="201">
        <f>IFERROR(SUMPRODUCT(X115:X116*H115:H116),"0")</f>
        <v>210</v>
      </c>
      <c r="Y118" s="201">
        <f>IFERROR(SUMPRODUCT(Y115:Y116*H115:H116),"0")</f>
        <v>210</v>
      </c>
      <c r="Z118" s="37"/>
      <c r="AA118" s="202"/>
      <c r="AB118" s="202"/>
      <c r="AC118" s="202"/>
    </row>
    <row r="119" spans="1:68" ht="16.5" customHeight="1" x14ac:dyDescent="0.25">
      <c r="A119" s="209" t="s">
        <v>200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4"/>
      <c r="AB119" s="194"/>
      <c r="AC119" s="194"/>
    </row>
    <row r="120" spans="1:68" ht="14.25" customHeight="1" x14ac:dyDescent="0.25">
      <c r="A120" s="218" t="s">
        <v>142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27" customHeight="1" x14ac:dyDescent="0.25">
      <c r="A121" s="54" t="s">
        <v>201</v>
      </c>
      <c r="B121" s="54" t="s">
        <v>202</v>
      </c>
      <c r="C121" s="31">
        <v>4301135311</v>
      </c>
      <c r="D121" s="206">
        <v>4607111039095</v>
      </c>
      <c r="E121" s="207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04"/>
      <c r="R121" s="204"/>
      <c r="S121" s="204"/>
      <c r="T121" s="205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06">
        <v>4607111034199</v>
      </c>
      <c r="E122" s="207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04"/>
      <c r="R122" s="204"/>
      <c r="S122" s="204"/>
      <c r="T122" s="205"/>
      <c r="U122" s="34"/>
      <c r="V122" s="34"/>
      <c r="W122" s="35" t="s">
        <v>70</v>
      </c>
      <c r="X122" s="199">
        <v>14</v>
      </c>
      <c r="Y122" s="200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21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20"/>
      <c r="P123" s="213" t="s">
        <v>72</v>
      </c>
      <c r="Q123" s="214"/>
      <c r="R123" s="214"/>
      <c r="S123" s="214"/>
      <c r="T123" s="214"/>
      <c r="U123" s="214"/>
      <c r="V123" s="215"/>
      <c r="W123" s="37" t="s">
        <v>70</v>
      </c>
      <c r="X123" s="201">
        <f>IFERROR(SUM(X121:X122),"0")</f>
        <v>14</v>
      </c>
      <c r="Y123" s="201">
        <f>IFERROR(SUM(Y121:Y122),"0")</f>
        <v>14</v>
      </c>
      <c r="Z123" s="201">
        <f>IFERROR(IF(Z121="",0,Z121),"0")+IFERROR(IF(Z122="",0,Z122),"0")</f>
        <v>0.25031999999999999</v>
      </c>
      <c r="AA123" s="202"/>
      <c r="AB123" s="202"/>
      <c r="AC123" s="202"/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0"/>
      <c r="P124" s="213" t="s">
        <v>72</v>
      </c>
      <c r="Q124" s="214"/>
      <c r="R124" s="214"/>
      <c r="S124" s="214"/>
      <c r="T124" s="214"/>
      <c r="U124" s="214"/>
      <c r="V124" s="215"/>
      <c r="W124" s="37" t="s">
        <v>73</v>
      </c>
      <c r="X124" s="201">
        <f>IFERROR(SUMPRODUCT(X121:X122*H121:H122),"0")</f>
        <v>42</v>
      </c>
      <c r="Y124" s="201">
        <f>IFERROR(SUMPRODUCT(Y121:Y122*H121:H122),"0")</f>
        <v>42</v>
      </c>
      <c r="Z124" s="37"/>
      <c r="AA124" s="202"/>
      <c r="AB124" s="202"/>
      <c r="AC124" s="202"/>
    </row>
    <row r="125" spans="1:68" ht="16.5" customHeight="1" x14ac:dyDescent="0.25">
      <c r="A125" s="209" t="s">
        <v>205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4"/>
      <c r="AB125" s="194"/>
      <c r="AC125" s="194"/>
    </row>
    <row r="126" spans="1:68" ht="14.25" customHeight="1" x14ac:dyDescent="0.25">
      <c r="A126" s="218" t="s">
        <v>142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27" customHeight="1" x14ac:dyDescent="0.25">
      <c r="A127" s="54" t="s">
        <v>206</v>
      </c>
      <c r="B127" s="54" t="s">
        <v>207</v>
      </c>
      <c r="C127" s="31">
        <v>4301135178</v>
      </c>
      <c r="D127" s="206">
        <v>4607111034816</v>
      </c>
      <c r="E127" s="207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04"/>
      <c r="R127" s="204"/>
      <c r="S127" s="204"/>
      <c r="T127" s="205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06">
        <v>4607111034380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9">
        <v>0</v>
      </c>
      <c r="Y128" s="20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06">
        <v>4607111034397</v>
      </c>
      <c r="E129" s="207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9">
        <v>0</v>
      </c>
      <c r="Y129" s="200">
        <f>IFERROR(IF(X129="","",X129),"")</f>
        <v>0</v>
      </c>
      <c r="Z129" s="36">
        <f>IFERROR(IF(X129="","",X129*0.01788),"")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219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20"/>
      <c r="P130" s="213" t="s">
        <v>72</v>
      </c>
      <c r="Q130" s="214"/>
      <c r="R130" s="214"/>
      <c r="S130" s="214"/>
      <c r="T130" s="214"/>
      <c r="U130" s="214"/>
      <c r="V130" s="215"/>
      <c r="W130" s="37" t="s">
        <v>70</v>
      </c>
      <c r="X130" s="201">
        <f>IFERROR(SUM(X127:X129),"0")</f>
        <v>0</v>
      </c>
      <c r="Y130" s="201">
        <f>IFERROR(SUM(Y127:Y129),"0")</f>
        <v>0</v>
      </c>
      <c r="Z130" s="201">
        <f>IFERROR(IF(Z127="",0,Z127),"0")+IFERROR(IF(Z128="",0,Z128),"0")+IFERROR(IF(Z129="",0,Z129),"0")</f>
        <v>0</v>
      </c>
      <c r="AA130" s="202"/>
      <c r="AB130" s="202"/>
      <c r="AC130" s="202"/>
    </row>
    <row r="131" spans="1:68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0"/>
      <c r="P131" s="213" t="s">
        <v>72</v>
      </c>
      <c r="Q131" s="214"/>
      <c r="R131" s="214"/>
      <c r="S131" s="214"/>
      <c r="T131" s="214"/>
      <c r="U131" s="214"/>
      <c r="V131" s="215"/>
      <c r="W131" s="37" t="s">
        <v>73</v>
      </c>
      <c r="X131" s="201">
        <f>IFERROR(SUMPRODUCT(X127:X129*H127:H129),"0")</f>
        <v>0</v>
      </c>
      <c r="Y131" s="201">
        <f>IFERROR(SUMPRODUCT(Y127:Y129*H127:H129),"0")</f>
        <v>0</v>
      </c>
      <c r="Z131" s="37"/>
      <c r="AA131" s="202"/>
      <c r="AB131" s="202"/>
      <c r="AC131" s="202"/>
    </row>
    <row r="132" spans="1:68" ht="16.5" customHeight="1" x14ac:dyDescent="0.25">
      <c r="A132" s="209" t="s">
        <v>212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4"/>
      <c r="AB132" s="194"/>
      <c r="AC132" s="194"/>
    </row>
    <row r="133" spans="1:68" ht="14.25" customHeight="1" x14ac:dyDescent="0.25">
      <c r="A133" s="218" t="s">
        <v>142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70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9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20"/>
      <c r="P135" s="213" t="s">
        <v>72</v>
      </c>
      <c r="Q135" s="214"/>
      <c r="R135" s="214"/>
      <c r="S135" s="214"/>
      <c r="T135" s="214"/>
      <c r="U135" s="214"/>
      <c r="V135" s="215"/>
      <c r="W135" s="37" t="s">
        <v>70</v>
      </c>
      <c r="X135" s="201">
        <f>IFERROR(SUM(X134:X134),"0")</f>
        <v>0</v>
      </c>
      <c r="Y135" s="201">
        <f>IFERROR(SUM(Y134:Y134),"0")</f>
        <v>0</v>
      </c>
      <c r="Z135" s="201">
        <f>IFERROR(IF(Z134="",0,Z134),"0")</f>
        <v>0</v>
      </c>
      <c r="AA135" s="202"/>
      <c r="AB135" s="202"/>
      <c r="AC135" s="202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0"/>
      <c r="P136" s="213" t="s">
        <v>72</v>
      </c>
      <c r="Q136" s="214"/>
      <c r="R136" s="214"/>
      <c r="S136" s="214"/>
      <c r="T136" s="214"/>
      <c r="U136" s="214"/>
      <c r="V136" s="215"/>
      <c r="W136" s="37" t="s">
        <v>73</v>
      </c>
      <c r="X136" s="201">
        <f>IFERROR(SUMPRODUCT(X134:X134*H134:H134),"0")</f>
        <v>0</v>
      </c>
      <c r="Y136" s="201">
        <f>IFERROR(SUMPRODUCT(Y134:Y134*H134:H134),"0")</f>
        <v>0</v>
      </c>
      <c r="Z136" s="37"/>
      <c r="AA136" s="202"/>
      <c r="AB136" s="202"/>
      <c r="AC136" s="202"/>
    </row>
    <row r="137" spans="1:68" ht="16.5" customHeight="1" x14ac:dyDescent="0.25">
      <c r="A137" s="209" t="s">
        <v>215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4"/>
      <c r="AB137" s="194"/>
      <c r="AC137" s="194"/>
    </row>
    <row r="138" spans="1:68" ht="14.25" customHeight="1" x14ac:dyDescent="0.25">
      <c r="A138" s="218" t="s">
        <v>216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27" customHeight="1" x14ac:dyDescent="0.25">
      <c r="A139" s="54" t="s">
        <v>217</v>
      </c>
      <c r="B139" s="54" t="s">
        <v>218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8" t="s">
        <v>220</v>
      </c>
      <c r="Q139" s="204"/>
      <c r="R139" s="204"/>
      <c r="S139" s="204"/>
      <c r="T139" s="205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221</v>
      </c>
      <c r="B140" s="54" t="s">
        <v>222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9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20"/>
      <c r="P141" s="213" t="s">
        <v>72</v>
      </c>
      <c r="Q141" s="214"/>
      <c r="R141" s="214"/>
      <c r="S141" s="214"/>
      <c r="T141" s="214"/>
      <c r="U141" s="214"/>
      <c r="V141" s="215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0"/>
      <c r="P142" s="213" t="s">
        <v>72</v>
      </c>
      <c r="Q142" s="214"/>
      <c r="R142" s="214"/>
      <c r="S142" s="214"/>
      <c r="T142" s="214"/>
      <c r="U142" s="214"/>
      <c r="V142" s="215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09" t="s">
        <v>223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4"/>
      <c r="AB143" s="194"/>
      <c r="AC143" s="194"/>
    </row>
    <row r="144" spans="1:68" ht="14.25" customHeight="1" x14ac:dyDescent="0.25">
      <c r="A144" s="218" t="s">
        <v>142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27" customHeight="1" x14ac:dyDescent="0.25">
      <c r="A145" s="54" t="s">
        <v>224</v>
      </c>
      <c r="B145" s="54" t="s">
        <v>225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9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20"/>
      <c r="P146" s="213" t="s">
        <v>72</v>
      </c>
      <c r="Q146" s="214"/>
      <c r="R146" s="214"/>
      <c r="S146" s="214"/>
      <c r="T146" s="214"/>
      <c r="U146" s="214"/>
      <c r="V146" s="215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0"/>
      <c r="P147" s="213" t="s">
        <v>72</v>
      </c>
      <c r="Q147" s="214"/>
      <c r="R147" s="214"/>
      <c r="S147" s="214"/>
      <c r="T147" s="214"/>
      <c r="U147" s="214"/>
      <c r="V147" s="215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73" t="s">
        <v>226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48"/>
      <c r="AB148" s="48"/>
      <c r="AC148" s="48"/>
    </row>
    <row r="149" spans="1:68" ht="16.5" customHeight="1" x14ac:dyDescent="0.25">
      <c r="A149" s="209" t="s">
        <v>227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4"/>
      <c r="AB149" s="194"/>
      <c r="AC149" s="194"/>
    </row>
    <row r="150" spans="1:68" ht="14.25" customHeight="1" x14ac:dyDescent="0.25">
      <c r="A150" s="218" t="s">
        <v>142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27" customHeight="1" x14ac:dyDescent="0.25">
      <c r="A151" s="54" t="s">
        <v>228</v>
      </c>
      <c r="B151" s="54" t="s">
        <v>229</v>
      </c>
      <c r="C151" s="31">
        <v>4301135679</v>
      </c>
      <c r="D151" s="206">
        <v>4620207490372</v>
      </c>
      <c r="E151" s="207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04"/>
      <c r="R151" s="204"/>
      <c r="S151" s="204"/>
      <c r="T151" s="205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231</v>
      </c>
      <c r="B152" s="54" t="s">
        <v>232</v>
      </c>
      <c r="C152" s="31">
        <v>4301135317</v>
      </c>
      <c r="D152" s="206">
        <v>4607111039057</v>
      </c>
      <c r="E152" s="207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31" t="s">
        <v>233</v>
      </c>
      <c r="Q152" s="204"/>
      <c r="R152" s="204"/>
      <c r="S152" s="204"/>
      <c r="T152" s="205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9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20"/>
      <c r="P153" s="213" t="s">
        <v>72</v>
      </c>
      <c r="Q153" s="214"/>
      <c r="R153" s="214"/>
      <c r="S153" s="214"/>
      <c r="T153" s="214"/>
      <c r="U153" s="214"/>
      <c r="V153" s="215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0"/>
      <c r="P154" s="213" t="s">
        <v>72</v>
      </c>
      <c r="Q154" s="214"/>
      <c r="R154" s="214"/>
      <c r="S154" s="214"/>
      <c r="T154" s="214"/>
      <c r="U154" s="214"/>
      <c r="V154" s="215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customHeight="1" x14ac:dyDescent="0.25">
      <c r="A155" s="209" t="s">
        <v>234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4"/>
      <c r="AB155" s="194"/>
      <c r="AC155" s="194"/>
    </row>
    <row r="156" spans="1:68" ht="14.25" customHeight="1" x14ac:dyDescent="0.25">
      <c r="A156" s="218" t="s">
        <v>64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6.5" customHeight="1" x14ac:dyDescent="0.25">
      <c r="A157" s="54" t="s">
        <v>235</v>
      </c>
      <c r="B157" s="54" t="s">
        <v>236</v>
      </c>
      <c r="C157" s="31">
        <v>4301071062</v>
      </c>
      <c r="D157" s="206">
        <v>4607111036384</v>
      </c>
      <c r="E157" s="207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2" t="s">
        <v>237</v>
      </c>
      <c r="Q157" s="204"/>
      <c r="R157" s="204"/>
      <c r="S157" s="204"/>
      <c r="T157" s="205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238</v>
      </c>
      <c r="B158" s="54" t="s">
        <v>239</v>
      </c>
      <c r="C158" s="31">
        <v>4301070956</v>
      </c>
      <c r="D158" s="206">
        <v>4640242180250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2" t="s">
        <v>240</v>
      </c>
      <c r="Q158" s="204"/>
      <c r="R158" s="204"/>
      <c r="S158" s="204"/>
      <c r="T158" s="205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06">
        <v>4607111036216</v>
      </c>
      <c r="E159" s="207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9">
        <v>96</v>
      </c>
      <c r="Y159" s="200">
        <f>IFERROR(IF(X159="","",X159),"")</f>
        <v>96</v>
      </c>
      <c r="Z159" s="36">
        <f>IFERROR(IF(X159="","",X159*0.00866),"")</f>
        <v>0.83135999999999988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505.536</v>
      </c>
      <c r="BN159" s="67">
        <f>IFERROR(Y159*I159,"0")</f>
        <v>505.536</v>
      </c>
      <c r="BO159" s="67">
        <f>IFERROR(X159/J159,"0")</f>
        <v>0.66666666666666663</v>
      </c>
      <c r="BP159" s="67">
        <f>IFERROR(Y159/J159,"0")</f>
        <v>0.66666666666666663</v>
      </c>
    </row>
    <row r="160" spans="1:68" ht="27" customHeight="1" x14ac:dyDescent="0.25">
      <c r="A160" s="54" t="s">
        <v>243</v>
      </c>
      <c r="B160" s="54" t="s">
        <v>244</v>
      </c>
      <c r="C160" s="31">
        <v>4301071027</v>
      </c>
      <c r="D160" s="206">
        <v>4607111036278</v>
      </c>
      <c r="E160" s="207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245</v>
      </c>
      <c r="Q160" s="204"/>
      <c r="R160" s="204"/>
      <c r="S160" s="204"/>
      <c r="T160" s="205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9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20"/>
      <c r="P161" s="213" t="s">
        <v>72</v>
      </c>
      <c r="Q161" s="214"/>
      <c r="R161" s="214"/>
      <c r="S161" s="214"/>
      <c r="T161" s="214"/>
      <c r="U161" s="214"/>
      <c r="V161" s="215"/>
      <c r="W161" s="37" t="s">
        <v>70</v>
      </c>
      <c r="X161" s="201">
        <f>IFERROR(SUM(X157:X160),"0")</f>
        <v>96</v>
      </c>
      <c r="Y161" s="201">
        <f>IFERROR(SUM(Y157:Y160),"0")</f>
        <v>96</v>
      </c>
      <c r="Z161" s="201">
        <f>IFERROR(IF(Z157="",0,Z157),"0")+IFERROR(IF(Z158="",0,Z158),"0")+IFERROR(IF(Z159="",0,Z159),"0")+IFERROR(IF(Z160="",0,Z160),"0")</f>
        <v>0.83135999999999988</v>
      </c>
      <c r="AA161" s="202"/>
      <c r="AB161" s="202"/>
      <c r="AC161" s="202"/>
    </row>
    <row r="162" spans="1:68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0"/>
      <c r="P162" s="213" t="s">
        <v>72</v>
      </c>
      <c r="Q162" s="214"/>
      <c r="R162" s="214"/>
      <c r="S162" s="214"/>
      <c r="T162" s="214"/>
      <c r="U162" s="214"/>
      <c r="V162" s="215"/>
      <c r="W162" s="37" t="s">
        <v>73</v>
      </c>
      <c r="X162" s="201">
        <f>IFERROR(SUMPRODUCT(X157:X160*H157:H160),"0")</f>
        <v>480</v>
      </c>
      <c r="Y162" s="201">
        <f>IFERROR(SUMPRODUCT(Y157:Y160*H157:H160),"0")</f>
        <v>480</v>
      </c>
      <c r="Z162" s="37"/>
      <c r="AA162" s="202"/>
      <c r="AB162" s="202"/>
      <c r="AC162" s="202"/>
    </row>
    <row r="163" spans="1:68" ht="14.25" customHeight="1" x14ac:dyDescent="0.25">
      <c r="A163" s="218" t="s">
        <v>246</v>
      </c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195"/>
      <c r="AB163" s="195"/>
      <c r="AC163" s="195"/>
    </row>
    <row r="164" spans="1:68" ht="27" customHeight="1" x14ac:dyDescent="0.25">
      <c r="A164" s="54" t="s">
        <v>247</v>
      </c>
      <c r="B164" s="54" t="s">
        <v>248</v>
      </c>
      <c r="C164" s="31">
        <v>4301080153</v>
      </c>
      <c r="D164" s="206">
        <v>4607111036827</v>
      </c>
      <c r="E164" s="207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249</v>
      </c>
      <c r="B165" s="54" t="s">
        <v>250</v>
      </c>
      <c r="C165" s="31">
        <v>4301080154</v>
      </c>
      <c r="D165" s="206">
        <v>4607111036834</v>
      </c>
      <c r="E165" s="207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9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20"/>
      <c r="P166" s="213" t="s">
        <v>72</v>
      </c>
      <c r="Q166" s="214"/>
      <c r="R166" s="214"/>
      <c r="S166" s="214"/>
      <c r="T166" s="214"/>
      <c r="U166" s="214"/>
      <c r="V166" s="215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0"/>
      <c r="P167" s="213" t="s">
        <v>72</v>
      </c>
      <c r="Q167" s="214"/>
      <c r="R167" s="214"/>
      <c r="S167" s="214"/>
      <c r="T167" s="214"/>
      <c r="U167" s="214"/>
      <c r="V167" s="215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customHeight="1" x14ac:dyDescent="0.2">
      <c r="A168" s="273" t="s">
        <v>251</v>
      </c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48"/>
      <c r="AB168" s="48"/>
      <c r="AC168" s="48"/>
    </row>
    <row r="169" spans="1:68" ht="16.5" customHeight="1" x14ac:dyDescent="0.25">
      <c r="A169" s="209" t="s">
        <v>252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4"/>
      <c r="AB169" s="194"/>
      <c r="AC169" s="194"/>
    </row>
    <row r="170" spans="1:68" ht="14.25" customHeight="1" x14ac:dyDescent="0.25">
      <c r="A170" s="218" t="s">
        <v>76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06">
        <v>4607111035721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9">
        <v>70</v>
      </c>
      <c r="Y171" s="200">
        <f>IFERROR(IF(X171="","",X171),"")</f>
        <v>70</v>
      </c>
      <c r="Z171" s="36">
        <f>IFERROR(IF(X171="","",X171*0.01788),"")</f>
        <v>1.2516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06">
        <v>4607111035691</v>
      </c>
      <c r="E172" s="207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9">
        <v>14</v>
      </c>
      <c r="Y172" s="200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06">
        <v>4607111038487</v>
      </c>
      <c r="E173" s="207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9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20"/>
      <c r="P174" s="213" t="s">
        <v>72</v>
      </c>
      <c r="Q174" s="214"/>
      <c r="R174" s="214"/>
      <c r="S174" s="214"/>
      <c r="T174" s="214"/>
      <c r="U174" s="214"/>
      <c r="V174" s="215"/>
      <c r="W174" s="37" t="s">
        <v>70</v>
      </c>
      <c r="X174" s="201">
        <f>IFERROR(SUM(X171:X173),"0")</f>
        <v>98</v>
      </c>
      <c r="Y174" s="201">
        <f>IFERROR(SUM(Y171:Y173),"0")</f>
        <v>98</v>
      </c>
      <c r="Z174" s="201">
        <f>IFERROR(IF(Z171="",0,Z171),"0")+IFERROR(IF(Z172="",0,Z172),"0")+IFERROR(IF(Z173="",0,Z173),"0")</f>
        <v>1.75224</v>
      </c>
      <c r="AA174" s="202"/>
      <c r="AB174" s="202"/>
      <c r="AC174" s="202"/>
    </row>
    <row r="175" spans="1:68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0"/>
      <c r="P175" s="213" t="s">
        <v>72</v>
      </c>
      <c r="Q175" s="214"/>
      <c r="R175" s="214"/>
      <c r="S175" s="214"/>
      <c r="T175" s="214"/>
      <c r="U175" s="214"/>
      <c r="V175" s="215"/>
      <c r="W175" s="37" t="s">
        <v>73</v>
      </c>
      <c r="X175" s="201">
        <f>IFERROR(SUMPRODUCT(X171:X173*H171:H173),"0")</f>
        <v>294</v>
      </c>
      <c r="Y175" s="201">
        <f>IFERROR(SUMPRODUCT(Y171:Y173*H171:H173),"0")</f>
        <v>294</v>
      </c>
      <c r="Z175" s="37"/>
      <c r="AA175" s="202"/>
      <c r="AB175" s="202"/>
      <c r="AC175" s="202"/>
    </row>
    <row r="176" spans="1:68" ht="14.25" customHeight="1" x14ac:dyDescent="0.25">
      <c r="A176" s="218" t="s">
        <v>259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260</v>
      </c>
      <c r="B177" s="54" t="s">
        <v>261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20"/>
      <c r="P178" s="213" t="s">
        <v>72</v>
      </c>
      <c r="Q178" s="214"/>
      <c r="R178" s="214"/>
      <c r="S178" s="214"/>
      <c r="T178" s="214"/>
      <c r="U178" s="214"/>
      <c r="V178" s="215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0"/>
      <c r="P179" s="213" t="s">
        <v>72</v>
      </c>
      <c r="Q179" s="214"/>
      <c r="R179" s="214"/>
      <c r="S179" s="214"/>
      <c r="T179" s="214"/>
      <c r="U179" s="214"/>
      <c r="V179" s="215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273" t="s">
        <v>264</v>
      </c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48"/>
      <c r="AB180" s="48"/>
      <c r="AC180" s="48"/>
    </row>
    <row r="181" spans="1:68" ht="16.5" customHeight="1" x14ac:dyDescent="0.25">
      <c r="A181" s="209" t="s">
        <v>265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64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9">
        <v>0</v>
      </c>
      <c r="Y183" s="200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268</v>
      </c>
      <c r="B184" s="54" t="s">
        <v>269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270</v>
      </c>
      <c r="B185" s="54" t="s">
        <v>271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20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201">
        <f>IFERROR(SUM(X183:X185),"0")</f>
        <v>0</v>
      </c>
      <c r="Y186" s="201">
        <f>IFERROR(SUM(Y183:Y185),"0")</f>
        <v>0</v>
      </c>
      <c r="Z186" s="201">
        <f>IFERROR(IF(Z183="",0,Z183),"0")+IFERROR(IF(Z184="",0,Z184),"0")+IFERROR(IF(Z185="",0,Z185),"0")</f>
        <v>0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0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201">
        <f>IFERROR(SUMPRODUCT(X183:X185*H183:H185),"0")</f>
        <v>0</v>
      </c>
      <c r="Y187" s="201">
        <f>IFERROR(SUMPRODUCT(Y183:Y185*H183:H185),"0")</f>
        <v>0</v>
      </c>
      <c r="Z187" s="37"/>
      <c r="AA187" s="202"/>
      <c r="AB187" s="202"/>
      <c r="AC187" s="202"/>
    </row>
    <row r="188" spans="1:68" ht="16.5" customHeight="1" x14ac:dyDescent="0.25">
      <c r="A188" s="209" t="s">
        <v>272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273</v>
      </c>
      <c r="B190" s="54" t="s">
        <v>274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20"/>
      <c r="P196" s="213" t="s">
        <v>72</v>
      </c>
      <c r="Q196" s="214"/>
      <c r="R196" s="214"/>
      <c r="S196" s="214"/>
      <c r="T196" s="214"/>
      <c r="U196" s="214"/>
      <c r="V196" s="215"/>
      <c r="W196" s="37" t="s">
        <v>70</v>
      </c>
      <c r="X196" s="201">
        <f>IFERROR(SUM(X190:X195),"0")</f>
        <v>0</v>
      </c>
      <c r="Y196" s="201">
        <f>IFERROR(SUM(Y190:Y195),"0")</f>
        <v>0</v>
      </c>
      <c r="Z196" s="201">
        <f>IFERROR(IF(Z190="",0,Z190),"0")+IFERROR(IF(Z191="",0,Z191),"0")+IFERROR(IF(Z192="",0,Z192),"0")+IFERROR(IF(Z193="",0,Z193),"0")+IFERROR(IF(Z194="",0,Z194),"0")+IFERROR(IF(Z195="",0,Z195),"0")</f>
        <v>0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0"/>
      <c r="P197" s="213" t="s">
        <v>72</v>
      </c>
      <c r="Q197" s="214"/>
      <c r="R197" s="214"/>
      <c r="S197" s="214"/>
      <c r="T197" s="214"/>
      <c r="U197" s="214"/>
      <c r="V197" s="215"/>
      <c r="W197" s="37" t="s">
        <v>73</v>
      </c>
      <c r="X197" s="201">
        <f>IFERROR(SUMPRODUCT(X190:X195*H190:H195),"0")</f>
        <v>0</v>
      </c>
      <c r="Y197" s="201">
        <f>IFERROR(SUMPRODUCT(Y190:Y195*H190:H195),"0")</f>
        <v>0</v>
      </c>
      <c r="Z197" s="37"/>
      <c r="AA197" s="202"/>
      <c r="AB197" s="202"/>
      <c r="AC197" s="202"/>
    </row>
    <row r="198" spans="1:68" ht="16.5" customHeight="1" x14ac:dyDescent="0.25">
      <c r="A198" s="209" t="s">
        <v>285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64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286</v>
      </c>
      <c r="B200" s="54" t="s">
        <v>287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9">
        <v>12</v>
      </c>
      <c r="Y201" s="200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20"/>
      <c r="P204" s="213" t="s">
        <v>72</v>
      </c>
      <c r="Q204" s="214"/>
      <c r="R204" s="214"/>
      <c r="S204" s="214"/>
      <c r="T204" s="214"/>
      <c r="U204" s="214"/>
      <c r="V204" s="215"/>
      <c r="W204" s="37" t="s">
        <v>70</v>
      </c>
      <c r="X204" s="201">
        <f>IFERROR(SUM(X200:X203),"0")</f>
        <v>12</v>
      </c>
      <c r="Y204" s="201">
        <f>IFERROR(SUM(Y200:Y203),"0")</f>
        <v>12</v>
      </c>
      <c r="Z204" s="201">
        <f>IFERROR(IF(Z200="",0,Z200),"0")+IFERROR(IF(Z201="",0,Z201),"0")+IFERROR(IF(Z202="",0,Z202),"0")+IFERROR(IF(Z203="",0,Z203),"0")</f>
        <v>0.186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0"/>
      <c r="P205" s="213" t="s">
        <v>72</v>
      </c>
      <c r="Q205" s="214"/>
      <c r="R205" s="214"/>
      <c r="S205" s="214"/>
      <c r="T205" s="214"/>
      <c r="U205" s="214"/>
      <c r="V205" s="215"/>
      <c r="W205" s="37" t="s">
        <v>73</v>
      </c>
      <c r="X205" s="201">
        <f>IFERROR(SUMPRODUCT(X200:X203*H200:H203),"0")</f>
        <v>86.4</v>
      </c>
      <c r="Y205" s="201">
        <f>IFERROR(SUMPRODUCT(Y200:Y203*H200:H203),"0")</f>
        <v>86.4</v>
      </c>
      <c r="Z205" s="37"/>
      <c r="AA205" s="202"/>
      <c r="AB205" s="202"/>
      <c r="AC205" s="202"/>
    </row>
    <row r="206" spans="1:68" ht="16.5" customHeight="1" x14ac:dyDescent="0.25">
      <c r="A206" s="209" t="s">
        <v>294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64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6.5" customHeight="1" x14ac:dyDescent="0.25">
      <c r="A208" s="54" t="s">
        <v>295</v>
      </c>
      <c r="B208" s="54" t="s">
        <v>296</v>
      </c>
      <c r="C208" s="31">
        <v>4301071063</v>
      </c>
      <c r="D208" s="206">
        <v>4607111039019</v>
      </c>
      <c r="E208" s="207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8" t="s">
        <v>297</v>
      </c>
      <c r="Q208" s="204"/>
      <c r="R208" s="204"/>
      <c r="S208" s="204"/>
      <c r="T208" s="205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4301071000</v>
      </c>
      <c r="D209" s="206">
        <v>4607111038708</v>
      </c>
      <c r="E209" s="207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9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20"/>
      <c r="P210" s="213" t="s">
        <v>72</v>
      </c>
      <c r="Q210" s="214"/>
      <c r="R210" s="214"/>
      <c r="S210" s="214"/>
      <c r="T210" s="214"/>
      <c r="U210" s="214"/>
      <c r="V210" s="215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0"/>
      <c r="P211" s="213" t="s">
        <v>72</v>
      </c>
      <c r="Q211" s="214"/>
      <c r="R211" s="214"/>
      <c r="S211" s="214"/>
      <c r="T211" s="214"/>
      <c r="U211" s="214"/>
      <c r="V211" s="215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customHeight="1" x14ac:dyDescent="0.2">
      <c r="A212" s="273" t="s">
        <v>300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48"/>
      <c r="AB212" s="48"/>
      <c r="AC212" s="48"/>
    </row>
    <row r="213" spans="1:68" ht="16.5" customHeight="1" x14ac:dyDescent="0.25">
      <c r="A213" s="209" t="s">
        <v>301</v>
      </c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194"/>
      <c r="AB213" s="194"/>
      <c r="AC213" s="194"/>
    </row>
    <row r="214" spans="1:68" ht="14.25" customHeight="1" x14ac:dyDescent="0.25">
      <c r="A214" s="218" t="s">
        <v>64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27" customHeight="1" x14ac:dyDescent="0.25">
      <c r="A215" s="54" t="s">
        <v>302</v>
      </c>
      <c r="B215" s="54" t="s">
        <v>303</v>
      </c>
      <c r="C215" s="31">
        <v>4301071036</v>
      </c>
      <c r="D215" s="206">
        <v>4607111036162</v>
      </c>
      <c r="E215" s="207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9" t="s">
        <v>304</v>
      </c>
      <c r="Q215" s="204"/>
      <c r="R215" s="204"/>
      <c r="S215" s="204"/>
      <c r="T215" s="205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9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20"/>
      <c r="P216" s="213" t="s">
        <v>72</v>
      </c>
      <c r="Q216" s="214"/>
      <c r="R216" s="214"/>
      <c r="S216" s="214"/>
      <c r="T216" s="214"/>
      <c r="U216" s="214"/>
      <c r="V216" s="215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0"/>
      <c r="P217" s="213" t="s">
        <v>72</v>
      </c>
      <c r="Q217" s="214"/>
      <c r="R217" s="214"/>
      <c r="S217" s="214"/>
      <c r="T217" s="214"/>
      <c r="U217" s="214"/>
      <c r="V217" s="215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customHeight="1" x14ac:dyDescent="0.2">
      <c r="A218" s="273" t="s">
        <v>305</v>
      </c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48"/>
      <c r="AB218" s="48"/>
      <c r="AC218" s="48"/>
    </row>
    <row r="219" spans="1:68" ht="16.5" customHeight="1" x14ac:dyDescent="0.25">
      <c r="A219" s="209" t="s">
        <v>306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4"/>
      <c r="AB219" s="194"/>
      <c r="AC219" s="194"/>
    </row>
    <row r="220" spans="1:68" ht="14.25" customHeight="1" x14ac:dyDescent="0.25">
      <c r="A220" s="218" t="s">
        <v>64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06">
        <v>4607111035899</v>
      </c>
      <c r="E221" s="207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9">
        <v>0</v>
      </c>
      <c r="Y221" s="20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309</v>
      </c>
      <c r="B222" s="54" t="s">
        <v>310</v>
      </c>
      <c r="C222" s="31">
        <v>4301070991</v>
      </c>
      <c r="D222" s="206">
        <v>4607111038180</v>
      </c>
      <c r="E222" s="207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9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20"/>
      <c r="P223" s="213" t="s">
        <v>72</v>
      </c>
      <c r="Q223" s="214"/>
      <c r="R223" s="214"/>
      <c r="S223" s="214"/>
      <c r="T223" s="214"/>
      <c r="U223" s="214"/>
      <c r="V223" s="215"/>
      <c r="W223" s="37" t="s">
        <v>70</v>
      </c>
      <c r="X223" s="201">
        <f>IFERROR(SUM(X221:X222),"0")</f>
        <v>0</v>
      </c>
      <c r="Y223" s="201">
        <f>IFERROR(SUM(Y221:Y222),"0")</f>
        <v>0</v>
      </c>
      <c r="Z223" s="201">
        <f>IFERROR(IF(Z221="",0,Z221),"0")+IFERROR(IF(Z222="",0,Z222),"0")</f>
        <v>0</v>
      </c>
      <c r="AA223" s="202"/>
      <c r="AB223" s="202"/>
      <c r="AC223" s="202"/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0"/>
      <c r="P224" s="213" t="s">
        <v>72</v>
      </c>
      <c r="Q224" s="214"/>
      <c r="R224" s="214"/>
      <c r="S224" s="214"/>
      <c r="T224" s="214"/>
      <c r="U224" s="214"/>
      <c r="V224" s="215"/>
      <c r="W224" s="37" t="s">
        <v>73</v>
      </c>
      <c r="X224" s="201">
        <f>IFERROR(SUMPRODUCT(X221:X222*H221:H222),"0")</f>
        <v>0</v>
      </c>
      <c r="Y224" s="201">
        <f>IFERROR(SUMPRODUCT(Y221:Y222*H221:H222),"0")</f>
        <v>0</v>
      </c>
      <c r="Z224" s="37"/>
      <c r="AA224" s="202"/>
      <c r="AB224" s="202"/>
      <c r="AC224" s="202"/>
    </row>
    <row r="225" spans="1:68" ht="27.75" customHeight="1" x14ac:dyDescent="0.2">
      <c r="A225" s="273" t="s">
        <v>311</v>
      </c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48"/>
      <c r="AB225" s="48"/>
      <c r="AC225" s="48"/>
    </row>
    <row r="226" spans="1:68" ht="16.5" customHeight="1" x14ac:dyDescent="0.25">
      <c r="A226" s="209" t="s">
        <v>312</v>
      </c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194"/>
      <c r="AB226" s="194"/>
      <c r="AC226" s="194"/>
    </row>
    <row r="227" spans="1:68" ht="14.25" customHeight="1" x14ac:dyDescent="0.25">
      <c r="A227" s="218" t="s">
        <v>142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37.5" customHeight="1" x14ac:dyDescent="0.25">
      <c r="A228" s="54" t="s">
        <v>313</v>
      </c>
      <c r="B228" s="54" t="s">
        <v>314</v>
      </c>
      <c r="C228" s="31">
        <v>4301135400</v>
      </c>
      <c r="D228" s="206">
        <v>4607111039361</v>
      </c>
      <c r="E228" s="207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04"/>
      <c r="R228" s="204"/>
      <c r="S228" s="204"/>
      <c r="T228" s="205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9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20"/>
      <c r="P229" s="213" t="s">
        <v>72</v>
      </c>
      <c r="Q229" s="214"/>
      <c r="R229" s="214"/>
      <c r="S229" s="214"/>
      <c r="T229" s="214"/>
      <c r="U229" s="214"/>
      <c r="V229" s="215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0"/>
      <c r="P230" s="213" t="s">
        <v>72</v>
      </c>
      <c r="Q230" s="214"/>
      <c r="R230" s="214"/>
      <c r="S230" s="214"/>
      <c r="T230" s="214"/>
      <c r="U230" s="214"/>
      <c r="V230" s="215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customHeight="1" x14ac:dyDescent="0.2">
      <c r="A231" s="273" t="s">
        <v>227</v>
      </c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48"/>
      <c r="AB231" s="48"/>
      <c r="AC231" s="48"/>
    </row>
    <row r="232" spans="1:68" ht="16.5" customHeight="1" x14ac:dyDescent="0.25">
      <c r="A232" s="209" t="s">
        <v>227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4"/>
      <c r="AB232" s="194"/>
      <c r="AC232" s="194"/>
    </row>
    <row r="233" spans="1:68" ht="14.25" customHeight="1" x14ac:dyDescent="0.25">
      <c r="A233" s="218" t="s">
        <v>64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06">
        <v>4640242181264</v>
      </c>
      <c r="E234" s="207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5" t="s">
        <v>318</v>
      </c>
      <c r="Q234" s="204"/>
      <c r="R234" s="204"/>
      <c r="S234" s="204"/>
      <c r="T234" s="205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06">
        <v>4640242181325</v>
      </c>
      <c r="E235" s="207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6" t="s">
        <v>321</v>
      </c>
      <c r="Q235" s="204"/>
      <c r="R235" s="204"/>
      <c r="S235" s="204"/>
      <c r="T235" s="205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06">
        <v>4640242180670</v>
      </c>
      <c r="E236" s="207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9" t="s">
        <v>324</v>
      </c>
      <c r="Q236" s="204"/>
      <c r="R236" s="204"/>
      <c r="S236" s="204"/>
      <c r="T236" s="205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9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20"/>
      <c r="P237" s="213" t="s">
        <v>72</v>
      </c>
      <c r="Q237" s="214"/>
      <c r="R237" s="214"/>
      <c r="S237" s="214"/>
      <c r="T237" s="214"/>
      <c r="U237" s="214"/>
      <c r="V237" s="215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0"/>
      <c r="P238" s="213" t="s">
        <v>72</v>
      </c>
      <c r="Q238" s="214"/>
      <c r="R238" s="214"/>
      <c r="S238" s="214"/>
      <c r="T238" s="214"/>
      <c r="U238" s="214"/>
      <c r="V238" s="215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customHeight="1" x14ac:dyDescent="0.25">
      <c r="A239" s="218" t="s">
        <v>146</v>
      </c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06">
        <v>4640242180427</v>
      </c>
      <c r="E240" s="207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71" t="s">
        <v>327</v>
      </c>
      <c r="Q240" s="204"/>
      <c r="R240" s="204"/>
      <c r="S240" s="204"/>
      <c r="T240" s="205"/>
      <c r="U240" s="34"/>
      <c r="V240" s="34"/>
      <c r="W240" s="35" t="s">
        <v>70</v>
      </c>
      <c r="X240" s="199">
        <v>36</v>
      </c>
      <c r="Y240" s="200">
        <f>IFERROR(IF(X240="","",X240),"")</f>
        <v>36</v>
      </c>
      <c r="Z240" s="36">
        <f>IFERROR(IF(X240="","",X240*0.00502),"")</f>
        <v>0.18071999999999999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68.94</v>
      </c>
      <c r="BN240" s="67">
        <f>IFERROR(Y240*I240,"0")</f>
        <v>68.94</v>
      </c>
      <c r="BO240" s="67">
        <f>IFERROR(X240/J240,"0")</f>
        <v>0.15384615384615385</v>
      </c>
      <c r="BP240" s="67">
        <f>IFERROR(Y240/J240,"0")</f>
        <v>0.15384615384615385</v>
      </c>
    </row>
    <row r="241" spans="1:68" x14ac:dyDescent="0.2">
      <c r="A241" s="219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0"/>
      <c r="P241" s="213" t="s">
        <v>72</v>
      </c>
      <c r="Q241" s="214"/>
      <c r="R241" s="214"/>
      <c r="S241" s="214"/>
      <c r="T241" s="214"/>
      <c r="U241" s="214"/>
      <c r="V241" s="215"/>
      <c r="W241" s="37" t="s">
        <v>70</v>
      </c>
      <c r="X241" s="201">
        <f>IFERROR(SUM(X240:X240),"0")</f>
        <v>36</v>
      </c>
      <c r="Y241" s="201">
        <f>IFERROR(SUM(Y240:Y240),"0")</f>
        <v>36</v>
      </c>
      <c r="Z241" s="201">
        <f>IFERROR(IF(Z240="",0,Z240),"0")</f>
        <v>0.18071999999999999</v>
      </c>
      <c r="AA241" s="202"/>
      <c r="AB241" s="202"/>
      <c r="AC241" s="202"/>
    </row>
    <row r="242" spans="1:68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0"/>
      <c r="P242" s="213" t="s">
        <v>72</v>
      </c>
      <c r="Q242" s="214"/>
      <c r="R242" s="214"/>
      <c r="S242" s="214"/>
      <c r="T242" s="214"/>
      <c r="U242" s="214"/>
      <c r="V242" s="215"/>
      <c r="W242" s="37" t="s">
        <v>73</v>
      </c>
      <c r="X242" s="201">
        <f>IFERROR(SUMPRODUCT(X240:X240*H240:H240),"0")</f>
        <v>64.8</v>
      </c>
      <c r="Y242" s="201">
        <f>IFERROR(SUMPRODUCT(Y240:Y240*H240:H240),"0")</f>
        <v>64.8</v>
      </c>
      <c r="Z242" s="37"/>
      <c r="AA242" s="202"/>
      <c r="AB242" s="202"/>
      <c r="AC242" s="202"/>
    </row>
    <row r="243" spans="1:68" ht="14.25" customHeight="1" x14ac:dyDescent="0.25">
      <c r="A243" s="218" t="s">
        <v>76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06">
        <v>4640242180397</v>
      </c>
      <c r="E244" s="207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08" t="s">
        <v>330</v>
      </c>
      <c r="Q244" s="204"/>
      <c r="R244" s="204"/>
      <c r="S244" s="204"/>
      <c r="T244" s="205"/>
      <c r="U244" s="34"/>
      <c r="V244" s="34"/>
      <c r="W244" s="35" t="s">
        <v>70</v>
      </c>
      <c r="X244" s="199">
        <v>60</v>
      </c>
      <c r="Y244" s="200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375.59999999999997</v>
      </c>
      <c r="BN244" s="67">
        <f>IFERROR(Y244*I244,"0")</f>
        <v>375.59999999999997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customHeight="1" x14ac:dyDescent="0.25">
      <c r="A245" s="54" t="s">
        <v>331</v>
      </c>
      <c r="B245" s="54" t="s">
        <v>332</v>
      </c>
      <c r="C245" s="31">
        <v>4301132104</v>
      </c>
      <c r="D245" s="206">
        <v>4640242181219</v>
      </c>
      <c r="E245" s="207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28" t="s">
        <v>333</v>
      </c>
      <c r="Q245" s="204"/>
      <c r="R245" s="204"/>
      <c r="S245" s="204"/>
      <c r="T245" s="205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20"/>
      <c r="P246" s="213" t="s">
        <v>72</v>
      </c>
      <c r="Q246" s="214"/>
      <c r="R246" s="214"/>
      <c r="S246" s="214"/>
      <c r="T246" s="214"/>
      <c r="U246" s="214"/>
      <c r="V246" s="215"/>
      <c r="W246" s="37" t="s">
        <v>70</v>
      </c>
      <c r="X246" s="201">
        <f>IFERROR(SUM(X244:X245),"0")</f>
        <v>60</v>
      </c>
      <c r="Y246" s="201">
        <f>IFERROR(SUM(Y244:Y245),"0")</f>
        <v>60</v>
      </c>
      <c r="Z246" s="201">
        <f>IFERROR(IF(Z244="",0,Z244),"0")+IFERROR(IF(Z245="",0,Z245),"0")</f>
        <v>0.92999999999999994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0"/>
      <c r="P247" s="213" t="s">
        <v>72</v>
      </c>
      <c r="Q247" s="214"/>
      <c r="R247" s="214"/>
      <c r="S247" s="214"/>
      <c r="T247" s="214"/>
      <c r="U247" s="214"/>
      <c r="V247" s="215"/>
      <c r="W247" s="37" t="s">
        <v>73</v>
      </c>
      <c r="X247" s="201">
        <f>IFERROR(SUMPRODUCT(X244:X245*H244:H245),"0")</f>
        <v>360</v>
      </c>
      <c r="Y247" s="201">
        <f>IFERROR(SUMPRODUCT(Y244:Y245*H244:H245),"0")</f>
        <v>360</v>
      </c>
      <c r="Z247" s="37"/>
      <c r="AA247" s="202"/>
      <c r="AB247" s="202"/>
      <c r="AC247" s="202"/>
    </row>
    <row r="248" spans="1:68" ht="14.25" customHeight="1" x14ac:dyDescent="0.25">
      <c r="A248" s="218" t="s">
        <v>165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06">
        <v>4640242180304</v>
      </c>
      <c r="E249" s="207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3" t="s">
        <v>336</v>
      </c>
      <c r="Q249" s="204"/>
      <c r="R249" s="204"/>
      <c r="S249" s="204"/>
      <c r="T249" s="205"/>
      <c r="U249" s="34"/>
      <c r="V249" s="34"/>
      <c r="W249" s="35" t="s">
        <v>70</v>
      </c>
      <c r="X249" s="199">
        <v>14</v>
      </c>
      <c r="Y249" s="200">
        <f>IFERROR(IF(X249="","",X249),"")</f>
        <v>14</v>
      </c>
      <c r="Z249" s="36">
        <f>IFERROR(IF(X249="","",X249*0.00936),"")</f>
        <v>0.13103999999999999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40.468400000000003</v>
      </c>
      <c r="BN249" s="67">
        <f>IFERROR(Y249*I249,"0")</f>
        <v>40.468400000000003</v>
      </c>
      <c r="BO249" s="67">
        <f>IFERROR(X249/J249,"0")</f>
        <v>0.1111111111111111</v>
      </c>
      <c r="BP249" s="67">
        <f>IFERROR(Y249/J249,"0")</f>
        <v>0.1111111111111111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06">
        <v>4640242180236</v>
      </c>
      <c r="E250" s="207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289" t="s">
        <v>339</v>
      </c>
      <c r="Q250" s="204"/>
      <c r="R250" s="204"/>
      <c r="S250" s="204"/>
      <c r="T250" s="205"/>
      <c r="U250" s="34"/>
      <c r="V250" s="34"/>
      <c r="W250" s="35" t="s">
        <v>70</v>
      </c>
      <c r="X250" s="199">
        <v>24</v>
      </c>
      <c r="Y250" s="200">
        <f>IFERROR(IF(X250="","",X250),"")</f>
        <v>24</v>
      </c>
      <c r="Z250" s="36">
        <f>IFERROR(IF(X250="","",X250*0.0155),"")</f>
        <v>0.372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125.64000000000001</v>
      </c>
      <c r="BN250" s="67">
        <f>IFERROR(Y250*I250,"0")</f>
        <v>125.64000000000001</v>
      </c>
      <c r="BO250" s="67">
        <f>IFERROR(X250/J250,"0")</f>
        <v>0.2857142857142857</v>
      </c>
      <c r="BP250" s="67">
        <f>IFERROR(Y250/J250,"0")</f>
        <v>0.2857142857142857</v>
      </c>
    </row>
    <row r="251" spans="1:68" ht="27" customHeight="1" x14ac:dyDescent="0.25">
      <c r="A251" s="54" t="s">
        <v>340</v>
      </c>
      <c r="B251" s="54" t="s">
        <v>341</v>
      </c>
      <c r="C251" s="31">
        <v>4301136029</v>
      </c>
      <c r="D251" s="206">
        <v>4640242180410</v>
      </c>
      <c r="E251" s="207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04"/>
      <c r="R251" s="204"/>
      <c r="S251" s="204"/>
      <c r="T251" s="205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9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20"/>
      <c r="P252" s="213" t="s">
        <v>72</v>
      </c>
      <c r="Q252" s="214"/>
      <c r="R252" s="214"/>
      <c r="S252" s="214"/>
      <c r="T252" s="214"/>
      <c r="U252" s="214"/>
      <c r="V252" s="215"/>
      <c r="W252" s="37" t="s">
        <v>70</v>
      </c>
      <c r="X252" s="201">
        <f>IFERROR(SUM(X249:X251),"0")</f>
        <v>38</v>
      </c>
      <c r="Y252" s="201">
        <f>IFERROR(SUM(Y249:Y251),"0")</f>
        <v>38</v>
      </c>
      <c r="Z252" s="201">
        <f>IFERROR(IF(Z249="",0,Z249),"0")+IFERROR(IF(Z250="",0,Z250),"0")+IFERROR(IF(Z251="",0,Z251),"0")</f>
        <v>0.50303999999999993</v>
      </c>
      <c r="AA252" s="202"/>
      <c r="AB252" s="202"/>
      <c r="AC252" s="202"/>
    </row>
    <row r="253" spans="1:68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0"/>
      <c r="P253" s="213" t="s">
        <v>72</v>
      </c>
      <c r="Q253" s="214"/>
      <c r="R253" s="214"/>
      <c r="S253" s="214"/>
      <c r="T253" s="214"/>
      <c r="U253" s="214"/>
      <c r="V253" s="215"/>
      <c r="W253" s="37" t="s">
        <v>73</v>
      </c>
      <c r="X253" s="201">
        <f>IFERROR(SUMPRODUCT(X249:X251*H249:H251),"0")</f>
        <v>157.80000000000001</v>
      </c>
      <c r="Y253" s="201">
        <f>IFERROR(SUMPRODUCT(Y249:Y251*H249:H251),"0")</f>
        <v>157.80000000000001</v>
      </c>
      <c r="Z253" s="37"/>
      <c r="AA253" s="202"/>
      <c r="AB253" s="202"/>
      <c r="AC253" s="202"/>
    </row>
    <row r="254" spans="1:68" ht="14.25" customHeight="1" x14ac:dyDescent="0.25">
      <c r="A254" s="218" t="s">
        <v>142</v>
      </c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195"/>
      <c r="AB254" s="195"/>
      <c r="AC254" s="195"/>
    </row>
    <row r="255" spans="1:68" ht="27" customHeight="1" x14ac:dyDescent="0.25">
      <c r="A255" s="54" t="s">
        <v>342</v>
      </c>
      <c r="B255" s="54" t="s">
        <v>343</v>
      </c>
      <c r="C255" s="31">
        <v>4301135504</v>
      </c>
      <c r="D255" s="206">
        <v>4640242181554</v>
      </c>
      <c r="E255" s="207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9" t="s">
        <v>344</v>
      </c>
      <c r="Q255" s="204"/>
      <c r="R255" s="204"/>
      <c r="S255" s="204"/>
      <c r="T255" s="205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06">
        <v>4640242180403</v>
      </c>
      <c r="E256" s="207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8" t="s">
        <v>347</v>
      </c>
      <c r="Q256" s="204"/>
      <c r="R256" s="204"/>
      <c r="S256" s="204"/>
      <c r="T256" s="205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06">
        <v>4640242181561</v>
      </c>
      <c r="E257" s="207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2" t="s">
        <v>350</v>
      </c>
      <c r="Q257" s="204"/>
      <c r="R257" s="204"/>
      <c r="S257" s="204"/>
      <c r="T257" s="205"/>
      <c r="U257" s="34"/>
      <c r="V257" s="34"/>
      <c r="W257" s="35" t="s">
        <v>70</v>
      </c>
      <c r="X257" s="199">
        <v>70</v>
      </c>
      <c r="Y257" s="200">
        <f t="shared" si="24"/>
        <v>70</v>
      </c>
      <c r="Z257" s="36">
        <f>IFERROR(IF(X257="","",X257*0.00936),"")</f>
        <v>0.6552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272.44</v>
      </c>
      <c r="BN257" s="67">
        <f t="shared" si="26"/>
        <v>272.44</v>
      </c>
      <c r="BO257" s="67">
        <f t="shared" si="27"/>
        <v>0.55555555555555558</v>
      </c>
      <c r="BP257" s="67">
        <f t="shared" si="28"/>
        <v>0.55555555555555558</v>
      </c>
    </row>
    <row r="258" spans="1:68" ht="37.5" customHeight="1" x14ac:dyDescent="0.25">
      <c r="A258" s="54" t="s">
        <v>351</v>
      </c>
      <c r="B258" s="54" t="s">
        <v>352</v>
      </c>
      <c r="C258" s="31">
        <v>4301135187</v>
      </c>
      <c r="D258" s="206">
        <v>4640242180328</v>
      </c>
      <c r="E258" s="207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0" t="s">
        <v>353</v>
      </c>
      <c r="Q258" s="204"/>
      <c r="R258" s="204"/>
      <c r="S258" s="204"/>
      <c r="T258" s="205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06">
        <v>4640242181424</v>
      </c>
      <c r="E259" s="207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70" t="s">
        <v>356</v>
      </c>
      <c r="Q259" s="204"/>
      <c r="R259" s="204"/>
      <c r="S259" s="204"/>
      <c r="T259" s="205"/>
      <c r="U259" s="34"/>
      <c r="V259" s="34"/>
      <c r="W259" s="35" t="s">
        <v>70</v>
      </c>
      <c r="X259" s="199">
        <v>12</v>
      </c>
      <c r="Y259" s="200">
        <f t="shared" si="24"/>
        <v>12</v>
      </c>
      <c r="Z259" s="36">
        <f>IFERROR(IF(X259="","",X259*0.0155),"")</f>
        <v>0.186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68.820000000000007</v>
      </c>
      <c r="BN259" s="67">
        <f t="shared" si="26"/>
        <v>68.820000000000007</v>
      </c>
      <c r="BO259" s="67">
        <f t="shared" si="27"/>
        <v>0.14285714285714285</v>
      </c>
      <c r="BP259" s="67">
        <f t="shared" si="28"/>
        <v>0.14285714285714285</v>
      </c>
    </row>
    <row r="260" spans="1:68" ht="27" customHeight="1" x14ac:dyDescent="0.25">
      <c r="A260" s="54" t="s">
        <v>357</v>
      </c>
      <c r="B260" s="54" t="s">
        <v>358</v>
      </c>
      <c r="C260" s="31">
        <v>4301135320</v>
      </c>
      <c r="D260" s="206">
        <v>4640242181592</v>
      </c>
      <c r="E260" s="207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0" t="s">
        <v>359</v>
      </c>
      <c r="Q260" s="204"/>
      <c r="R260" s="204"/>
      <c r="S260" s="204"/>
      <c r="T260" s="205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06">
        <v>4640242181523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362</v>
      </c>
      <c r="Q261" s="204"/>
      <c r="R261" s="204"/>
      <c r="S261" s="204"/>
      <c r="T261" s="205"/>
      <c r="U261" s="34"/>
      <c r="V261" s="34"/>
      <c r="W261" s="35" t="s">
        <v>70</v>
      </c>
      <c r="X261" s="199">
        <v>28</v>
      </c>
      <c r="Y261" s="200">
        <f t="shared" si="24"/>
        <v>28</v>
      </c>
      <c r="Z261" s="36">
        <f t="shared" si="29"/>
        <v>0.26207999999999998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89.376000000000005</v>
      </c>
      <c r="BN261" s="67">
        <f t="shared" si="26"/>
        <v>89.376000000000005</v>
      </c>
      <c r="BO261" s="67">
        <f t="shared" si="27"/>
        <v>0.22222222222222221</v>
      </c>
      <c r="BP261" s="67">
        <f t="shared" si="28"/>
        <v>0.22222222222222221</v>
      </c>
    </row>
    <row r="262" spans="1:68" ht="27" customHeight="1" x14ac:dyDescent="0.25">
      <c r="A262" s="54" t="s">
        <v>363</v>
      </c>
      <c r="B262" s="54" t="s">
        <v>364</v>
      </c>
      <c r="C262" s="31">
        <v>4301135404</v>
      </c>
      <c r="D262" s="206">
        <v>4640242181516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0" t="s">
        <v>365</v>
      </c>
      <c r="Q262" s="204"/>
      <c r="R262" s="204"/>
      <c r="S262" s="204"/>
      <c r="T262" s="205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366</v>
      </c>
      <c r="B263" s="54" t="s">
        <v>367</v>
      </c>
      <c r="C263" s="31">
        <v>4301135402</v>
      </c>
      <c r="D263" s="206">
        <v>4640242181493</v>
      </c>
      <c r="E263" s="207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04"/>
      <c r="R263" s="204"/>
      <c r="S263" s="204"/>
      <c r="T263" s="205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06">
        <v>4640242181486</v>
      </c>
      <c r="E264" s="207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6" t="s">
        <v>371</v>
      </c>
      <c r="Q264" s="204"/>
      <c r="R264" s="204"/>
      <c r="S264" s="204"/>
      <c r="T264" s="205"/>
      <c r="U264" s="34"/>
      <c r="V264" s="34"/>
      <c r="W264" s="35" t="s">
        <v>70</v>
      </c>
      <c r="X264" s="199">
        <v>154</v>
      </c>
      <c r="Y264" s="200">
        <f t="shared" si="24"/>
        <v>154</v>
      </c>
      <c r="Z264" s="36">
        <f t="shared" si="29"/>
        <v>1.4414400000000001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599.36799999999994</v>
      </c>
      <c r="BN264" s="67">
        <f t="shared" si="26"/>
        <v>599.36799999999994</v>
      </c>
      <c r="BO264" s="67">
        <f t="shared" si="27"/>
        <v>1.2222222222222223</v>
      </c>
      <c r="BP264" s="67">
        <f t="shared" si="28"/>
        <v>1.2222222222222223</v>
      </c>
    </row>
    <row r="265" spans="1:68" ht="27" customHeight="1" x14ac:dyDescent="0.25">
      <c r="A265" s="54" t="s">
        <v>372</v>
      </c>
      <c r="B265" s="54" t="s">
        <v>373</v>
      </c>
      <c r="C265" s="31">
        <v>4301135403</v>
      </c>
      <c r="D265" s="206">
        <v>4640242181509</v>
      </c>
      <c r="E265" s="207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374</v>
      </c>
      <c r="Q265" s="204"/>
      <c r="R265" s="204"/>
      <c r="S265" s="204"/>
      <c r="T265" s="205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375</v>
      </c>
      <c r="B266" s="54" t="s">
        <v>376</v>
      </c>
      <c r="C266" s="31">
        <v>4301135304</v>
      </c>
      <c r="D266" s="206">
        <v>4640242181240</v>
      </c>
      <c r="E266" s="207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3" t="s">
        <v>377</v>
      </c>
      <c r="Q266" s="204"/>
      <c r="R266" s="204"/>
      <c r="S266" s="204"/>
      <c r="T266" s="205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06">
        <v>4640242181318</v>
      </c>
      <c r="E267" s="207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3" t="s">
        <v>380</v>
      </c>
      <c r="Q267" s="204"/>
      <c r="R267" s="204"/>
      <c r="S267" s="204"/>
      <c r="T267" s="205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06">
        <v>4640242181578</v>
      </c>
      <c r="E268" s="207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77" t="s">
        <v>383</v>
      </c>
      <c r="Q268" s="204"/>
      <c r="R268" s="204"/>
      <c r="S268" s="204"/>
      <c r="T268" s="205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06">
        <v>4640242181394</v>
      </c>
      <c r="E269" s="207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04"/>
      <c r="R269" s="204"/>
      <c r="S269" s="204"/>
      <c r="T269" s="205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387</v>
      </c>
      <c r="B270" s="54" t="s">
        <v>388</v>
      </c>
      <c r="C270" s="31">
        <v>4301135309</v>
      </c>
      <c r="D270" s="206">
        <v>4640242181332</v>
      </c>
      <c r="E270" s="207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0" t="s">
        <v>389</v>
      </c>
      <c r="Q270" s="204"/>
      <c r="R270" s="204"/>
      <c r="S270" s="204"/>
      <c r="T270" s="205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4301135308</v>
      </c>
      <c r="D271" s="206">
        <v>4640242181349</v>
      </c>
      <c r="E271" s="207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52" t="s">
        <v>392</v>
      </c>
      <c r="Q271" s="204"/>
      <c r="R271" s="204"/>
      <c r="S271" s="204"/>
      <c r="T271" s="205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4301135307</v>
      </c>
      <c r="D272" s="206">
        <v>4640242181370</v>
      </c>
      <c r="E272" s="207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11" t="s">
        <v>395</v>
      </c>
      <c r="Q272" s="204"/>
      <c r="R272" s="204"/>
      <c r="S272" s="204"/>
      <c r="T272" s="205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4301135318</v>
      </c>
      <c r="D273" s="206">
        <v>4607111037480</v>
      </c>
      <c r="E273" s="207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72" t="s">
        <v>398</v>
      </c>
      <c r="Q273" s="204"/>
      <c r="R273" s="204"/>
      <c r="S273" s="204"/>
      <c r="T273" s="205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4301135319</v>
      </c>
      <c r="D274" s="206">
        <v>4607111037473</v>
      </c>
      <c r="E274" s="207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6" t="s">
        <v>401</v>
      </c>
      <c r="Q274" s="204"/>
      <c r="R274" s="204"/>
      <c r="S274" s="204"/>
      <c r="T274" s="205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402</v>
      </c>
      <c r="B275" s="54" t="s">
        <v>403</v>
      </c>
      <c r="C275" s="31">
        <v>4301135198</v>
      </c>
      <c r="D275" s="206">
        <v>4640242180663</v>
      </c>
      <c r="E275" s="207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3" t="s">
        <v>404</v>
      </c>
      <c r="Q275" s="204"/>
      <c r="R275" s="204"/>
      <c r="S275" s="204"/>
      <c r="T275" s="205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9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20"/>
      <c r="P276" s="213" t="s">
        <v>72</v>
      </c>
      <c r="Q276" s="214"/>
      <c r="R276" s="214"/>
      <c r="S276" s="214"/>
      <c r="T276" s="214"/>
      <c r="U276" s="214"/>
      <c r="V276" s="215"/>
      <c r="W276" s="37" t="s">
        <v>70</v>
      </c>
      <c r="X276" s="201">
        <f>IFERROR(SUM(X255:X275),"0")</f>
        <v>264</v>
      </c>
      <c r="Y276" s="201">
        <f>IFERROR(SUM(Y255:Y275),"0")</f>
        <v>264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2.5447199999999999</v>
      </c>
      <c r="AA276" s="202"/>
      <c r="AB276" s="202"/>
      <c r="AC276" s="202"/>
    </row>
    <row r="277" spans="1:68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0"/>
      <c r="P277" s="213" t="s">
        <v>72</v>
      </c>
      <c r="Q277" s="214"/>
      <c r="R277" s="214"/>
      <c r="S277" s="214"/>
      <c r="T277" s="214"/>
      <c r="U277" s="214"/>
      <c r="V277" s="215"/>
      <c r="W277" s="37" t="s">
        <v>73</v>
      </c>
      <c r="X277" s="201">
        <f>IFERROR(SUMPRODUCT(X255:X275*H255:H275),"0")</f>
        <v>978.80000000000007</v>
      </c>
      <c r="Y277" s="201">
        <f>IFERROR(SUMPRODUCT(Y255:Y275*H255:H275),"0")</f>
        <v>978.80000000000007</v>
      </c>
      <c r="Z277" s="37"/>
      <c r="AA277" s="202"/>
      <c r="AB277" s="202"/>
      <c r="AC277" s="202"/>
    </row>
    <row r="278" spans="1:68" ht="15" customHeight="1" x14ac:dyDescent="0.2">
      <c r="A278" s="371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318"/>
      <c r="P278" s="258" t="s">
        <v>405</v>
      </c>
      <c r="Q278" s="259"/>
      <c r="R278" s="259"/>
      <c r="S278" s="259"/>
      <c r="T278" s="259"/>
      <c r="U278" s="259"/>
      <c r="V278" s="26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3533.1200000000003</v>
      </c>
      <c r="Y278" s="201">
        <f>IFERROR(Y24+Y33+Y40+Y48+Y65+Y71+Y76+Y82+Y92+Y99+Y112+Y118+Y124+Y131+Y136+Y142+Y147+Y154+Y162+Y167+Y175+Y179+Y187+Y197+Y205+Y211+Y217+Y224+Y230+Y238+Y242+Y247+Y253+Y277,"0")</f>
        <v>3533.1200000000003</v>
      </c>
      <c r="Z278" s="37"/>
      <c r="AA278" s="202"/>
      <c r="AB278" s="202"/>
      <c r="AC278" s="202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8"/>
      <c r="P279" s="258" t="s">
        <v>406</v>
      </c>
      <c r="Q279" s="259"/>
      <c r="R279" s="259"/>
      <c r="S279" s="259"/>
      <c r="T279" s="259"/>
      <c r="U279" s="259"/>
      <c r="V279" s="260"/>
      <c r="W279" s="37" t="s">
        <v>73</v>
      </c>
      <c r="X279" s="201">
        <f>IFERROR(SUM(BM22:BM275),"0")</f>
        <v>3833.1976000000004</v>
      </c>
      <c r="Y279" s="201">
        <f>IFERROR(SUM(BN22:BN275),"0")</f>
        <v>3833.1976000000004</v>
      </c>
      <c r="Z279" s="37"/>
      <c r="AA279" s="202"/>
      <c r="AB279" s="202"/>
      <c r="AC279" s="202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8"/>
      <c r="P280" s="258" t="s">
        <v>407</v>
      </c>
      <c r="Q280" s="259"/>
      <c r="R280" s="259"/>
      <c r="S280" s="259"/>
      <c r="T280" s="259"/>
      <c r="U280" s="259"/>
      <c r="V280" s="260"/>
      <c r="W280" s="37" t="s">
        <v>408</v>
      </c>
      <c r="X280" s="38">
        <f>ROUNDUP(SUM(BO22:BO275),0)</f>
        <v>10</v>
      </c>
      <c r="Y280" s="38">
        <f>ROUNDUP(SUM(BP22:BP275),0)</f>
        <v>10</v>
      </c>
      <c r="Z280" s="37"/>
      <c r="AA280" s="202"/>
      <c r="AB280" s="202"/>
      <c r="AC280" s="202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8"/>
      <c r="P281" s="258" t="s">
        <v>409</v>
      </c>
      <c r="Q281" s="259"/>
      <c r="R281" s="259"/>
      <c r="S281" s="259"/>
      <c r="T281" s="259"/>
      <c r="U281" s="259"/>
      <c r="V281" s="260"/>
      <c r="W281" s="37" t="s">
        <v>73</v>
      </c>
      <c r="X281" s="201">
        <f>GrossWeightTotal+PalletQtyTotal*25</f>
        <v>4083.1976000000004</v>
      </c>
      <c r="Y281" s="201">
        <f>GrossWeightTotalR+PalletQtyTotalR*25</f>
        <v>4083.1976000000004</v>
      </c>
      <c r="Z281" s="37"/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8"/>
      <c r="P282" s="258" t="s">
        <v>410</v>
      </c>
      <c r="Q282" s="259"/>
      <c r="R282" s="259"/>
      <c r="S282" s="259"/>
      <c r="T282" s="259"/>
      <c r="U282" s="259"/>
      <c r="V282" s="26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884</v>
      </c>
      <c r="Y282" s="201">
        <f>IFERROR(Y23+Y32+Y39+Y47+Y64+Y70+Y75+Y81+Y91+Y98+Y111+Y117+Y123+Y130+Y135+Y141+Y146+Y153+Y161+Y166+Y174+Y178+Y186+Y196+Y204+Y210+Y216+Y223+Y229+Y237+Y241+Y246+Y252+Y276,"0")</f>
        <v>884</v>
      </c>
      <c r="Z282" s="37"/>
      <c r="AA282" s="202"/>
      <c r="AB282" s="202"/>
      <c r="AC282" s="202"/>
    </row>
    <row r="283" spans="1:68" ht="14.25" customHeight="1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8"/>
      <c r="P283" s="258" t="s">
        <v>411</v>
      </c>
      <c r="Q283" s="259"/>
      <c r="R283" s="259"/>
      <c r="S283" s="259"/>
      <c r="T283" s="259"/>
      <c r="U283" s="259"/>
      <c r="V283" s="26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11.212560000000002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16" t="s">
        <v>74</v>
      </c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3"/>
      <c r="T285" s="216" t="s">
        <v>226</v>
      </c>
      <c r="U285" s="243"/>
      <c r="V285" s="196" t="s">
        <v>251</v>
      </c>
      <c r="W285" s="216" t="s">
        <v>264</v>
      </c>
      <c r="X285" s="242"/>
      <c r="Y285" s="242"/>
      <c r="Z285" s="243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9" t="s">
        <v>414</v>
      </c>
      <c r="B286" s="216" t="s">
        <v>63</v>
      </c>
      <c r="C286" s="216" t="s">
        <v>75</v>
      </c>
      <c r="D286" s="216" t="s">
        <v>87</v>
      </c>
      <c r="E286" s="216" t="s">
        <v>95</v>
      </c>
      <c r="F286" s="216" t="s">
        <v>106</v>
      </c>
      <c r="G286" s="216" t="s">
        <v>135</v>
      </c>
      <c r="H286" s="216" t="s">
        <v>141</v>
      </c>
      <c r="I286" s="216" t="s">
        <v>145</v>
      </c>
      <c r="J286" s="216" t="s">
        <v>151</v>
      </c>
      <c r="K286" s="216" t="s">
        <v>164</v>
      </c>
      <c r="L286" s="216" t="s">
        <v>172</v>
      </c>
      <c r="M286" s="216" t="s">
        <v>195</v>
      </c>
      <c r="N286" s="197"/>
      <c r="O286" s="216" t="s">
        <v>200</v>
      </c>
      <c r="P286" s="216" t="s">
        <v>205</v>
      </c>
      <c r="Q286" s="216" t="s">
        <v>212</v>
      </c>
      <c r="R286" s="216" t="s">
        <v>215</v>
      </c>
      <c r="S286" s="216" t="s">
        <v>223</v>
      </c>
      <c r="T286" s="216" t="s">
        <v>227</v>
      </c>
      <c r="U286" s="216" t="s">
        <v>234</v>
      </c>
      <c r="V286" s="216" t="s">
        <v>252</v>
      </c>
      <c r="W286" s="216" t="s">
        <v>265</v>
      </c>
      <c r="X286" s="216" t="s">
        <v>272</v>
      </c>
      <c r="Y286" s="216" t="s">
        <v>285</v>
      </c>
      <c r="Z286" s="216" t="s">
        <v>294</v>
      </c>
      <c r="AA286" s="216" t="s">
        <v>301</v>
      </c>
      <c r="AB286" s="216" t="s">
        <v>306</v>
      </c>
      <c r="AC286" s="216" t="s">
        <v>312</v>
      </c>
      <c r="AD286" s="216" t="s">
        <v>227</v>
      </c>
      <c r="AF286" s="197"/>
    </row>
    <row r="287" spans="1:68" ht="13.5" customHeight="1" thickBot="1" x14ac:dyDescent="0.25">
      <c r="A287" s="360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19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63</v>
      </c>
      <c r="D288" s="46">
        <f>IFERROR(X36*H36,"0")+IFERROR(X37*H37,"0")+IFERROR(X38*H38,"0")</f>
        <v>0</v>
      </c>
      <c r="E288" s="46">
        <f>IFERROR(X43*H43,"0")+IFERROR(X44*H44,"0")+IFERROR(X45*H45,"0")+IFERROR(X46*H46,"0")</f>
        <v>0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8" s="46">
        <f>IFERROR(X68*H68,"0")+IFERROR(X69*H69,"0")</f>
        <v>120</v>
      </c>
      <c r="H288" s="46">
        <f>IFERROR(X74*H74,"0")</f>
        <v>0</v>
      </c>
      <c r="I288" s="46">
        <f>IFERROR(X79*H79,"0")+IFERROR(X80*H80,"0")</f>
        <v>151.19999999999999</v>
      </c>
      <c r="J288" s="46">
        <f>IFERROR(X85*H85,"0")+IFERROR(X86*H86,"0")+IFERROR(X87*H87,"0")+IFERROR(X88*H88,"0")+IFERROR(X89*H89,"0")+IFERROR(X90*H90,"0")</f>
        <v>100.8</v>
      </c>
      <c r="K288" s="46">
        <f>IFERROR(X95*H95,"0")+IFERROR(X96*H96,"0")+IFERROR(X97*H97,"0")</f>
        <v>0</v>
      </c>
      <c r="L288" s="46">
        <f>IFERROR(X102*H102,"0")+IFERROR(X103*H103,"0")+IFERROR(X104*H104,"0")+IFERROR(X105*H105,"0")+IFERROR(X106*H106,"0")+IFERROR(X107*H107,"0")+IFERROR(X108*H108,"0")+IFERROR(X109*H109,"0")+IFERROR(X110*H110,"0")</f>
        <v>424.32</v>
      </c>
      <c r="M288" s="46">
        <f>IFERROR(X115*H115,"0")+IFERROR(X116*H116,"0")</f>
        <v>210</v>
      </c>
      <c r="N288" s="197"/>
      <c r="O288" s="46">
        <f>IFERROR(X121*H121,"0")+IFERROR(X122*H122,"0")</f>
        <v>42</v>
      </c>
      <c r="P288" s="46">
        <f>IFERROR(X127*H127,"0")+IFERROR(X128*H128,"0")+IFERROR(X129*H129,"0")</f>
        <v>0</v>
      </c>
      <c r="Q288" s="46">
        <f>IFERROR(X134*H134,"0")</f>
        <v>0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480</v>
      </c>
      <c r="V288" s="46">
        <f>IFERROR(X171*H171,"0")+IFERROR(X172*H172,"0")+IFERROR(X173*H173,"0")+IFERROR(X177*H177,"0")</f>
        <v>294</v>
      </c>
      <c r="W288" s="46">
        <f>IFERROR(X183*H183,"0")+IFERROR(X184*H184,"0")+IFERROR(X185*H185,"0")</f>
        <v>0</v>
      </c>
      <c r="X288" s="46">
        <f>IFERROR(X190*H190,"0")+IFERROR(X191*H191,"0")+IFERROR(X192*H192,"0")+IFERROR(X193*H193,"0")+IFERROR(X194*H194,"0")+IFERROR(X195*H195,"0")</f>
        <v>0</v>
      </c>
      <c r="Y288" s="46">
        <f>IFERROR(X200*H200,"0")+IFERROR(X201*H201,"0")+IFERROR(X202*H202,"0")+IFERROR(X203*H203,"0")</f>
        <v>86.4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1561.4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1110.72</v>
      </c>
      <c r="B291" s="60">
        <f>SUMPRODUCT(--(BB:BB="ПГП"),--(W:W="кор"),H:H,Y:Y)+SUMPRODUCT(--(BB:BB="ПГП"),--(W:W="кг"),Y:Y)</f>
        <v>2422.4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A9:C9"/>
    <mergeCell ref="D202:E202"/>
    <mergeCell ref="D58:E58"/>
    <mergeCell ref="P39:V39"/>
    <mergeCell ref="P70:V70"/>
    <mergeCell ref="A156:Z156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H5:M5"/>
    <mergeCell ref="A27:Z27"/>
    <mergeCell ref="A214:Z214"/>
    <mergeCell ref="D6:M6"/>
    <mergeCell ref="A75:O76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85:E85"/>
    <mergeCell ref="D222:E222"/>
    <mergeCell ref="G17:G18"/>
    <mergeCell ref="A81:O82"/>
    <mergeCell ref="A278:O283"/>
    <mergeCell ref="A143:Z143"/>
    <mergeCell ref="P242:V242"/>
    <mergeCell ref="D159:E159"/>
    <mergeCell ref="A232:Z23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241:O242"/>
    <mergeCell ref="A227:Z227"/>
    <mergeCell ref="P61:T61"/>
    <mergeCell ref="D200:E200"/>
    <mergeCell ref="A178:O179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J9:M9"/>
    <mergeCell ref="D62:E62"/>
    <mergeCell ref="D56:E56"/>
    <mergeCell ref="D193:E193"/>
    <mergeCell ref="D127:E127"/>
    <mergeCell ref="P37:T37"/>
    <mergeCell ref="D51:E51"/>
    <mergeCell ref="P235:T235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P267:T267"/>
    <mergeCell ref="A186:O187"/>
    <mergeCell ref="D275:E275"/>
    <mergeCell ref="D104:E104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A188:Z188"/>
    <mergeCell ref="A135:O136"/>
    <mergeCell ref="A126:Z126"/>
    <mergeCell ref="D251:E251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A286:AA287"/>
    <mergeCell ref="D209:E209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285:Z285"/>
    <mergeCell ref="P209:T209"/>
    <mergeCell ref="A50:Z50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B17:B18"/>
    <mergeCell ref="A73:Z73"/>
    <mergeCell ref="D258:E258"/>
    <mergeCell ref="P56:T56"/>
    <mergeCell ref="D195:E195"/>
    <mergeCell ref="V10:W10"/>
    <mergeCell ref="A229:O230"/>
    <mergeCell ref="P145:T145"/>
    <mergeCell ref="D53:E53"/>
    <mergeCell ref="A84:Z84"/>
    <mergeCell ref="P160:T160"/>
    <mergeCell ref="A149:Z149"/>
    <mergeCell ref="P171:T171"/>
    <mergeCell ref="D55:E55"/>
    <mergeCell ref="D30:E30"/>
    <mergeCell ref="P273:T273"/>
    <mergeCell ref="D272:E272"/>
    <mergeCell ref="P272:T272"/>
    <mergeCell ref="D264:E264"/>
    <mergeCell ref="P122:T122"/>
    <mergeCell ref="A42:Z42"/>
    <mergeCell ref="P43:T43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P79:T79"/>
    <mergeCell ref="D60:E60"/>
    <mergeCell ref="P244:T244"/>
    <mergeCell ref="A83:Z83"/>
    <mergeCell ref="A34:Z34"/>
    <mergeCell ref="D45:E45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