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9,24 ПОКОМ ЗПФ филиалы\3 машина Гермес\"/>
    </mc:Choice>
  </mc:AlternateContent>
  <xr:revisionPtr revIDLastSave="0" documentId="13_ncr:1_{3B09052E-263D-417E-B89B-A16BF2BDBA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2" l="1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N275" i="2"/>
  <c r="BM275" i="2"/>
  <c r="Z275" i="2"/>
  <c r="Y275" i="2"/>
  <c r="BP275" i="2" s="1"/>
  <c r="BO274" i="2"/>
  <c r="BM274" i="2"/>
  <c r="Z274" i="2"/>
  <c r="Y274" i="2"/>
  <c r="BP274" i="2" s="1"/>
  <c r="BO273" i="2"/>
  <c r="BM273" i="2"/>
  <c r="Z273" i="2"/>
  <c r="Y273" i="2"/>
  <c r="BP273" i="2" s="1"/>
  <c r="BO272" i="2"/>
  <c r="BM272" i="2"/>
  <c r="Z272" i="2"/>
  <c r="Y272" i="2"/>
  <c r="BP272" i="2" s="1"/>
  <c r="BO271" i="2"/>
  <c r="BM271" i="2"/>
  <c r="Z271" i="2"/>
  <c r="Y271" i="2"/>
  <c r="BP271" i="2" s="1"/>
  <c r="BO270" i="2"/>
  <c r="BM270" i="2"/>
  <c r="Z270" i="2"/>
  <c r="Y270" i="2"/>
  <c r="BP270" i="2" s="1"/>
  <c r="BO269" i="2"/>
  <c r="BM269" i="2"/>
  <c r="Z269" i="2"/>
  <c r="Y269" i="2"/>
  <c r="BP269" i="2" s="1"/>
  <c r="BO268" i="2"/>
  <c r="BM268" i="2"/>
  <c r="Z268" i="2"/>
  <c r="Y268" i="2"/>
  <c r="BP268" i="2" s="1"/>
  <c r="BO267" i="2"/>
  <c r="BN267" i="2"/>
  <c r="BM267" i="2"/>
  <c r="Z267" i="2"/>
  <c r="Y267" i="2"/>
  <c r="BP267" i="2" s="1"/>
  <c r="BO266" i="2"/>
  <c r="BM266" i="2"/>
  <c r="Z266" i="2"/>
  <c r="Y266" i="2"/>
  <c r="BP266" i="2" s="1"/>
  <c r="BO265" i="2"/>
  <c r="BM265" i="2"/>
  <c r="Z265" i="2"/>
  <c r="Y265" i="2"/>
  <c r="BP265" i="2" s="1"/>
  <c r="BO264" i="2"/>
  <c r="BM264" i="2"/>
  <c r="Z264" i="2"/>
  <c r="Y264" i="2"/>
  <c r="BP264" i="2" s="1"/>
  <c r="BO263" i="2"/>
  <c r="BM263" i="2"/>
  <c r="Z263" i="2"/>
  <c r="Y263" i="2"/>
  <c r="BP263" i="2" s="1"/>
  <c r="BO262" i="2"/>
  <c r="BM262" i="2"/>
  <c r="Z262" i="2"/>
  <c r="Y262" i="2"/>
  <c r="BP262" i="2" s="1"/>
  <c r="BO261" i="2"/>
  <c r="BM261" i="2"/>
  <c r="Z261" i="2"/>
  <c r="Y261" i="2"/>
  <c r="BP261" i="2" s="1"/>
  <c r="BO260" i="2"/>
  <c r="BM260" i="2"/>
  <c r="Z260" i="2"/>
  <c r="Y260" i="2"/>
  <c r="BP260" i="2" s="1"/>
  <c r="BO259" i="2"/>
  <c r="BN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Y257" i="2"/>
  <c r="BP257" i="2" s="1"/>
  <c r="BO256" i="2"/>
  <c r="BM256" i="2"/>
  <c r="Z256" i="2"/>
  <c r="Y256" i="2"/>
  <c r="BP256" i="2" s="1"/>
  <c r="BO255" i="2"/>
  <c r="BM255" i="2"/>
  <c r="Z255" i="2"/>
  <c r="Y255" i="2"/>
  <c r="BN255" i="2" s="1"/>
  <c r="X253" i="2"/>
  <c r="X252" i="2"/>
  <c r="BO251" i="2"/>
  <c r="BM251" i="2"/>
  <c r="Z251" i="2"/>
  <c r="Y251" i="2"/>
  <c r="BP251" i="2" s="1"/>
  <c r="P251" i="2"/>
  <c r="BO250" i="2"/>
  <c r="BM250" i="2"/>
  <c r="Z250" i="2"/>
  <c r="Y250" i="2"/>
  <c r="BP250" i="2" s="1"/>
  <c r="BO249" i="2"/>
  <c r="BM249" i="2"/>
  <c r="Z249" i="2"/>
  <c r="Y249" i="2"/>
  <c r="BN249" i="2" s="1"/>
  <c r="X247" i="2"/>
  <c r="X246" i="2"/>
  <c r="BO245" i="2"/>
  <c r="BM245" i="2"/>
  <c r="Z245" i="2"/>
  <c r="Y245" i="2"/>
  <c r="BP245" i="2" s="1"/>
  <c r="BO244" i="2"/>
  <c r="BM244" i="2"/>
  <c r="Z244" i="2"/>
  <c r="Y244" i="2"/>
  <c r="BP244" i="2" s="1"/>
  <c r="X242" i="2"/>
  <c r="X241" i="2"/>
  <c r="BO240" i="2"/>
  <c r="BM240" i="2"/>
  <c r="Z240" i="2"/>
  <c r="Z241" i="2" s="1"/>
  <c r="Y240" i="2"/>
  <c r="BN240" i="2" s="1"/>
  <c r="X238" i="2"/>
  <c r="X237" i="2"/>
  <c r="BO236" i="2"/>
  <c r="BM236" i="2"/>
  <c r="Z236" i="2"/>
  <c r="Y236" i="2"/>
  <c r="BN236" i="2" s="1"/>
  <c r="BO235" i="2"/>
  <c r="BM235" i="2"/>
  <c r="Z235" i="2"/>
  <c r="Y235" i="2"/>
  <c r="BO234" i="2"/>
  <c r="BM234" i="2"/>
  <c r="Z234" i="2"/>
  <c r="Z237" i="2" s="1"/>
  <c r="Y234" i="2"/>
  <c r="BN234" i="2" s="1"/>
  <c r="X230" i="2"/>
  <c r="X229" i="2"/>
  <c r="BO228" i="2"/>
  <c r="BM228" i="2"/>
  <c r="Z228" i="2"/>
  <c r="Z229" i="2" s="1"/>
  <c r="Y228" i="2"/>
  <c r="Y229" i="2" s="1"/>
  <c r="X224" i="2"/>
  <c r="X223" i="2"/>
  <c r="BO222" i="2"/>
  <c r="BM222" i="2"/>
  <c r="Z222" i="2"/>
  <c r="Y222" i="2"/>
  <c r="BP222" i="2" s="1"/>
  <c r="P222" i="2"/>
  <c r="BO221" i="2"/>
  <c r="BM221" i="2"/>
  <c r="Z221" i="2"/>
  <c r="Z223" i="2" s="1"/>
  <c r="Y221" i="2"/>
  <c r="P221" i="2"/>
  <c r="X217" i="2"/>
  <c r="X216" i="2"/>
  <c r="BO215" i="2"/>
  <c r="BM215" i="2"/>
  <c r="Z215" i="2"/>
  <c r="Z216" i="2" s="1"/>
  <c r="Y215" i="2"/>
  <c r="Y216" i="2" s="1"/>
  <c r="X211" i="2"/>
  <c r="X210" i="2"/>
  <c r="BO209" i="2"/>
  <c r="BM209" i="2"/>
  <c r="Z209" i="2"/>
  <c r="Y209" i="2"/>
  <c r="BP209" i="2" s="1"/>
  <c r="P209" i="2"/>
  <c r="BO208" i="2"/>
  <c r="BM208" i="2"/>
  <c r="Z208" i="2"/>
  <c r="Y208" i="2"/>
  <c r="BN208" i="2" s="1"/>
  <c r="X205" i="2"/>
  <c r="X204" i="2"/>
  <c r="BP203" i="2"/>
  <c r="BO203" i="2"/>
  <c r="BN203" i="2"/>
  <c r="BM203" i="2"/>
  <c r="Z203" i="2"/>
  <c r="Y203" i="2"/>
  <c r="P203" i="2"/>
  <c r="BO202" i="2"/>
  <c r="BM202" i="2"/>
  <c r="Z202" i="2"/>
  <c r="Y202" i="2"/>
  <c r="BP202" i="2" s="1"/>
  <c r="P202" i="2"/>
  <c r="BO201" i="2"/>
  <c r="BM201" i="2"/>
  <c r="Z201" i="2"/>
  <c r="Y201" i="2"/>
  <c r="BN201" i="2" s="1"/>
  <c r="P201" i="2"/>
  <c r="BO200" i="2"/>
  <c r="BM200" i="2"/>
  <c r="Z200" i="2"/>
  <c r="Y200" i="2"/>
  <c r="P200" i="2"/>
  <c r="X197" i="2"/>
  <c r="X196" i="2"/>
  <c r="BO195" i="2"/>
  <c r="BM195" i="2"/>
  <c r="Z195" i="2"/>
  <c r="Y195" i="2"/>
  <c r="BP195" i="2" s="1"/>
  <c r="P195" i="2"/>
  <c r="BO194" i="2"/>
  <c r="BM194" i="2"/>
  <c r="Z194" i="2"/>
  <c r="Y194" i="2"/>
  <c r="P194" i="2"/>
  <c r="BO193" i="2"/>
  <c r="BM193" i="2"/>
  <c r="Z193" i="2"/>
  <c r="Y193" i="2"/>
  <c r="P193" i="2"/>
  <c r="BO192" i="2"/>
  <c r="BM192" i="2"/>
  <c r="Z192" i="2"/>
  <c r="Y192" i="2"/>
  <c r="BP192" i="2" s="1"/>
  <c r="P192" i="2"/>
  <c r="BO191" i="2"/>
  <c r="BM191" i="2"/>
  <c r="Z191" i="2"/>
  <c r="Y191" i="2"/>
  <c r="BN191" i="2" s="1"/>
  <c r="P191" i="2"/>
  <c r="BO190" i="2"/>
  <c r="BM190" i="2"/>
  <c r="Z190" i="2"/>
  <c r="Y190" i="2"/>
  <c r="P190" i="2"/>
  <c r="X187" i="2"/>
  <c r="X186" i="2"/>
  <c r="BO185" i="2"/>
  <c r="BM185" i="2"/>
  <c r="Z185" i="2"/>
  <c r="Y185" i="2"/>
  <c r="P185" i="2"/>
  <c r="BO184" i="2"/>
  <c r="BM184" i="2"/>
  <c r="Z184" i="2"/>
  <c r="Y184" i="2"/>
  <c r="P184" i="2"/>
  <c r="BP183" i="2"/>
  <c r="BO183" i="2"/>
  <c r="BN183" i="2"/>
  <c r="BM183" i="2"/>
  <c r="Z183" i="2"/>
  <c r="Z186" i="2" s="1"/>
  <c r="Y183" i="2"/>
  <c r="P183" i="2"/>
  <c r="X179" i="2"/>
  <c r="X178" i="2"/>
  <c r="BO177" i="2"/>
  <c r="BM177" i="2"/>
  <c r="Z177" i="2"/>
  <c r="Z178" i="2" s="1"/>
  <c r="Y177" i="2"/>
  <c r="P177" i="2"/>
  <c r="X175" i="2"/>
  <c r="X174" i="2"/>
  <c r="BP173" i="2"/>
  <c r="BO173" i="2"/>
  <c r="BN173" i="2"/>
  <c r="BM173" i="2"/>
  <c r="Z173" i="2"/>
  <c r="Y173" i="2"/>
  <c r="P173" i="2"/>
  <c r="BO172" i="2"/>
  <c r="BM172" i="2"/>
  <c r="Z172" i="2"/>
  <c r="Y172" i="2"/>
  <c r="BP172" i="2" s="1"/>
  <c r="P172" i="2"/>
  <c r="BP171" i="2"/>
  <c r="BO171" i="2"/>
  <c r="BN171" i="2"/>
  <c r="BM171" i="2"/>
  <c r="Z171" i="2"/>
  <c r="Y171" i="2"/>
  <c r="P171" i="2"/>
  <c r="X167" i="2"/>
  <c r="X166" i="2"/>
  <c r="BO165" i="2"/>
  <c r="BM165" i="2"/>
  <c r="Z165" i="2"/>
  <c r="Y165" i="2"/>
  <c r="BP165" i="2" s="1"/>
  <c r="P165" i="2"/>
  <c r="BO164" i="2"/>
  <c r="BM164" i="2"/>
  <c r="Z164" i="2"/>
  <c r="Y164" i="2"/>
  <c r="P164" i="2"/>
  <c r="X162" i="2"/>
  <c r="X161" i="2"/>
  <c r="BO160" i="2"/>
  <c r="BM160" i="2"/>
  <c r="Z160" i="2"/>
  <c r="Y160" i="2"/>
  <c r="BP160" i="2" s="1"/>
  <c r="BO159" i="2"/>
  <c r="BM159" i="2"/>
  <c r="Z159" i="2"/>
  <c r="Y159" i="2"/>
  <c r="BN159" i="2" s="1"/>
  <c r="P159" i="2"/>
  <c r="BO158" i="2"/>
  <c r="BM158" i="2"/>
  <c r="Z158" i="2"/>
  <c r="Y158" i="2"/>
  <c r="BN158" i="2" s="1"/>
  <c r="BO157" i="2"/>
  <c r="BM157" i="2"/>
  <c r="Z157" i="2"/>
  <c r="Y157" i="2"/>
  <c r="BN157" i="2" s="1"/>
  <c r="X154" i="2"/>
  <c r="X153" i="2"/>
  <c r="BO152" i="2"/>
  <c r="BM152" i="2"/>
  <c r="Z152" i="2"/>
  <c r="Y152" i="2"/>
  <c r="BN152" i="2" s="1"/>
  <c r="BO151" i="2"/>
  <c r="BM151" i="2"/>
  <c r="Z151" i="2"/>
  <c r="Z153" i="2" s="1"/>
  <c r="Y151" i="2"/>
  <c r="BP151" i="2" s="1"/>
  <c r="Y147" i="2"/>
  <c r="X147" i="2"/>
  <c r="Y146" i="2"/>
  <c r="X146" i="2"/>
  <c r="BP145" i="2"/>
  <c r="BO145" i="2"/>
  <c r="BN145" i="2"/>
  <c r="BM145" i="2"/>
  <c r="Z145" i="2"/>
  <c r="Z146" i="2" s="1"/>
  <c r="Y145" i="2"/>
  <c r="P145" i="2"/>
  <c r="X142" i="2"/>
  <c r="X141" i="2"/>
  <c r="BO140" i="2"/>
  <c r="BM140" i="2"/>
  <c r="Z140" i="2"/>
  <c r="Y140" i="2"/>
  <c r="BP140" i="2" s="1"/>
  <c r="P140" i="2"/>
  <c r="BO139" i="2"/>
  <c r="BM139" i="2"/>
  <c r="Z139" i="2"/>
  <c r="Y139" i="2"/>
  <c r="BN139" i="2" s="1"/>
  <c r="X136" i="2"/>
  <c r="X135" i="2"/>
  <c r="BO134" i="2"/>
  <c r="BM134" i="2"/>
  <c r="Z134" i="2"/>
  <c r="Z135" i="2" s="1"/>
  <c r="Y134" i="2"/>
  <c r="P134" i="2"/>
  <c r="X131" i="2"/>
  <c r="X130" i="2"/>
  <c r="BP129" i="2"/>
  <c r="BO129" i="2"/>
  <c r="BN129" i="2"/>
  <c r="BM129" i="2"/>
  <c r="Z129" i="2"/>
  <c r="Y129" i="2"/>
  <c r="P129" i="2"/>
  <c r="BO128" i="2"/>
  <c r="BM128" i="2"/>
  <c r="Z128" i="2"/>
  <c r="Y128" i="2"/>
  <c r="BP128" i="2" s="1"/>
  <c r="P128" i="2"/>
  <c r="BO127" i="2"/>
  <c r="BM127" i="2"/>
  <c r="Z127" i="2"/>
  <c r="Y127" i="2"/>
  <c r="BN127" i="2" s="1"/>
  <c r="P127" i="2"/>
  <c r="X124" i="2"/>
  <c r="X123" i="2"/>
  <c r="BO122" i="2"/>
  <c r="BM122" i="2"/>
  <c r="Z122" i="2"/>
  <c r="Y122" i="2"/>
  <c r="BN122" i="2" s="1"/>
  <c r="P122" i="2"/>
  <c r="BO121" i="2"/>
  <c r="BM121" i="2"/>
  <c r="Z121" i="2"/>
  <c r="Z123" i="2" s="1"/>
  <c r="Y121" i="2"/>
  <c r="P121" i="2"/>
  <c r="X118" i="2"/>
  <c r="X117" i="2"/>
  <c r="BO116" i="2"/>
  <c r="BM116" i="2"/>
  <c r="Z116" i="2"/>
  <c r="Y116" i="2"/>
  <c r="P116" i="2"/>
  <c r="BO115" i="2"/>
  <c r="BM115" i="2"/>
  <c r="Z115" i="2"/>
  <c r="Y115" i="2"/>
  <c r="P115" i="2"/>
  <c r="X112" i="2"/>
  <c r="X111" i="2"/>
  <c r="BO110" i="2"/>
  <c r="BN110" i="2"/>
  <c r="BM110" i="2"/>
  <c r="Z110" i="2"/>
  <c r="Y110" i="2"/>
  <c r="BP110" i="2" s="1"/>
  <c r="P110" i="2"/>
  <c r="BO109" i="2"/>
  <c r="BN109" i="2"/>
  <c r="BM109" i="2"/>
  <c r="Z109" i="2"/>
  <c r="Y109" i="2"/>
  <c r="BP109" i="2" s="1"/>
  <c r="P109" i="2"/>
  <c r="BO108" i="2"/>
  <c r="BM108" i="2"/>
  <c r="Z108" i="2"/>
  <c r="Y108" i="2"/>
  <c r="P108" i="2"/>
  <c r="BO107" i="2"/>
  <c r="BM107" i="2"/>
  <c r="Z107" i="2"/>
  <c r="Y107" i="2"/>
  <c r="BN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P105" i="2"/>
  <c r="BO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P102" i="2"/>
  <c r="X99" i="2"/>
  <c r="X98" i="2"/>
  <c r="BO97" i="2"/>
  <c r="BM97" i="2"/>
  <c r="Z97" i="2"/>
  <c r="Y97" i="2"/>
  <c r="P97" i="2"/>
  <c r="BO96" i="2"/>
  <c r="BM96" i="2"/>
  <c r="Z96" i="2"/>
  <c r="Y96" i="2"/>
  <c r="BP96" i="2" s="1"/>
  <c r="P96" i="2"/>
  <c r="BO95" i="2"/>
  <c r="BM95" i="2"/>
  <c r="Z95" i="2"/>
  <c r="Y95" i="2"/>
  <c r="BN95" i="2" s="1"/>
  <c r="P95" i="2"/>
  <c r="X92" i="2"/>
  <c r="X91" i="2"/>
  <c r="BO90" i="2"/>
  <c r="BM90" i="2"/>
  <c r="Z90" i="2"/>
  <c r="Y90" i="2"/>
  <c r="BN90" i="2" s="1"/>
  <c r="P90" i="2"/>
  <c r="BO89" i="2"/>
  <c r="BM89" i="2"/>
  <c r="Z89" i="2"/>
  <c r="Y89" i="2"/>
  <c r="P89" i="2"/>
  <c r="BO88" i="2"/>
  <c r="BM88" i="2"/>
  <c r="Z88" i="2"/>
  <c r="Y88" i="2"/>
  <c r="P88" i="2"/>
  <c r="BO87" i="2"/>
  <c r="BM87" i="2"/>
  <c r="Z87" i="2"/>
  <c r="Y87" i="2"/>
  <c r="P87" i="2"/>
  <c r="BO86" i="2"/>
  <c r="BM86" i="2"/>
  <c r="Z86" i="2"/>
  <c r="Y86" i="2"/>
  <c r="BN86" i="2" s="1"/>
  <c r="P86" i="2"/>
  <c r="BO85" i="2"/>
  <c r="BM85" i="2"/>
  <c r="Z85" i="2"/>
  <c r="Y85" i="2"/>
  <c r="BN85" i="2" s="1"/>
  <c r="P85" i="2"/>
  <c r="X82" i="2"/>
  <c r="X81" i="2"/>
  <c r="BO80" i="2"/>
  <c r="BM80" i="2"/>
  <c r="Z80" i="2"/>
  <c r="Y80" i="2"/>
  <c r="BN80" i="2" s="1"/>
  <c r="P80" i="2"/>
  <c r="BO79" i="2"/>
  <c r="BM79" i="2"/>
  <c r="Z79" i="2"/>
  <c r="Y79" i="2"/>
  <c r="Y82" i="2" s="1"/>
  <c r="P79" i="2"/>
  <c r="X76" i="2"/>
  <c r="X75" i="2"/>
  <c r="BO74" i="2"/>
  <c r="BM74" i="2"/>
  <c r="Z74" i="2"/>
  <c r="Z75" i="2" s="1"/>
  <c r="Y74" i="2"/>
  <c r="Y76" i="2" s="1"/>
  <c r="P74" i="2"/>
  <c r="X71" i="2"/>
  <c r="X70" i="2"/>
  <c r="BO69" i="2"/>
  <c r="BM69" i="2"/>
  <c r="Z69" i="2"/>
  <c r="Y69" i="2"/>
  <c r="Y71" i="2" s="1"/>
  <c r="P69" i="2"/>
  <c r="BP68" i="2"/>
  <c r="BO68" i="2"/>
  <c r="BN68" i="2"/>
  <c r="BM68" i="2"/>
  <c r="Z68" i="2"/>
  <c r="Z70" i="2" s="1"/>
  <c r="Y68" i="2"/>
  <c r="P68" i="2"/>
  <c r="X65" i="2"/>
  <c r="X64" i="2"/>
  <c r="BO63" i="2"/>
  <c r="BM63" i="2"/>
  <c r="Z63" i="2"/>
  <c r="Y63" i="2"/>
  <c r="P63" i="2"/>
  <c r="BP62" i="2"/>
  <c r="BO62" i="2"/>
  <c r="BN62" i="2"/>
  <c r="BM62" i="2"/>
  <c r="Z62" i="2"/>
  <c r="Y62" i="2"/>
  <c r="P62" i="2"/>
  <c r="BO61" i="2"/>
  <c r="BM61" i="2"/>
  <c r="Z61" i="2"/>
  <c r="Y61" i="2"/>
  <c r="BP61" i="2" s="1"/>
  <c r="P61" i="2"/>
  <c r="BP60" i="2"/>
  <c r="BO60" i="2"/>
  <c r="BN60" i="2"/>
  <c r="BM60" i="2"/>
  <c r="Z60" i="2"/>
  <c r="Y60" i="2"/>
  <c r="P60" i="2"/>
  <c r="BO59" i="2"/>
  <c r="BM59" i="2"/>
  <c r="Z59" i="2"/>
  <c r="Y59" i="2"/>
  <c r="BP59" i="2" s="1"/>
  <c r="P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P54" i="2"/>
  <c r="BO53" i="2"/>
  <c r="BM53" i="2"/>
  <c r="Z53" i="2"/>
  <c r="Y53" i="2"/>
  <c r="BN53" i="2" s="1"/>
  <c r="P53" i="2"/>
  <c r="BO52" i="2"/>
  <c r="BM52" i="2"/>
  <c r="Z52" i="2"/>
  <c r="Y52" i="2"/>
  <c r="BP52" i="2" s="1"/>
  <c r="P52" i="2"/>
  <c r="BO51" i="2"/>
  <c r="BM51" i="2"/>
  <c r="Z51" i="2"/>
  <c r="Y51" i="2"/>
  <c r="X48" i="2"/>
  <c r="X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P44" i="2"/>
  <c r="BO43" i="2"/>
  <c r="BM43" i="2"/>
  <c r="Z43" i="2"/>
  <c r="Y43" i="2"/>
  <c r="P43" i="2"/>
  <c r="X40" i="2"/>
  <c r="X39" i="2"/>
  <c r="BO38" i="2"/>
  <c r="BM38" i="2"/>
  <c r="Z38" i="2"/>
  <c r="Y38" i="2"/>
  <c r="BN38" i="2" s="1"/>
  <c r="P38" i="2"/>
  <c r="BO37" i="2"/>
  <c r="BM37" i="2"/>
  <c r="Z37" i="2"/>
  <c r="Y37" i="2"/>
  <c r="BO36" i="2"/>
  <c r="BM36" i="2"/>
  <c r="Z36" i="2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Y230" i="2" l="1"/>
  <c r="BN56" i="2"/>
  <c r="BP86" i="2"/>
  <c r="BN102" i="2"/>
  <c r="BN104" i="2"/>
  <c r="Z141" i="2"/>
  <c r="BN140" i="2"/>
  <c r="Y167" i="2"/>
  <c r="Z166" i="2"/>
  <c r="BN165" i="2"/>
  <c r="BN192" i="2"/>
  <c r="Z204" i="2"/>
  <c r="BN209" i="2"/>
  <c r="BN228" i="2"/>
  <c r="BP228" i="2"/>
  <c r="Y237" i="2"/>
  <c r="Y242" i="2"/>
  <c r="BN245" i="2"/>
  <c r="BN251" i="2"/>
  <c r="Z276" i="2"/>
  <c r="BN263" i="2"/>
  <c r="BN271" i="2"/>
  <c r="Y117" i="2"/>
  <c r="BN55" i="2"/>
  <c r="Z64" i="2"/>
  <c r="Y33" i="2"/>
  <c r="BN31" i="2"/>
  <c r="BN29" i="2"/>
  <c r="BP44" i="2"/>
  <c r="BN44" i="2"/>
  <c r="BP51" i="2"/>
  <c r="BN51" i="2"/>
  <c r="BP53" i="2"/>
  <c r="BP54" i="2"/>
  <c r="BN54" i="2"/>
  <c r="BP58" i="2"/>
  <c r="BP63" i="2"/>
  <c r="BN63" i="2"/>
  <c r="BP87" i="2"/>
  <c r="BN87" i="2"/>
  <c r="Y91" i="2"/>
  <c r="BP97" i="2"/>
  <c r="BN97" i="2"/>
  <c r="Z111" i="2"/>
  <c r="BP105" i="2"/>
  <c r="BN105" i="2"/>
  <c r="BP107" i="2"/>
  <c r="BP108" i="2"/>
  <c r="BN108" i="2"/>
  <c r="BP122" i="2"/>
  <c r="BP127" i="2"/>
  <c r="Y135" i="2"/>
  <c r="BP134" i="2"/>
  <c r="BN134" i="2"/>
  <c r="BP193" i="2"/>
  <c r="BN193" i="2"/>
  <c r="BP201" i="2"/>
  <c r="X278" i="2"/>
  <c r="BP36" i="2"/>
  <c r="BN36" i="2"/>
  <c r="BP37" i="2"/>
  <c r="BN37" i="2"/>
  <c r="Y40" i="2"/>
  <c r="Y48" i="2"/>
  <c r="BN43" i="2"/>
  <c r="Z91" i="2"/>
  <c r="BP88" i="2"/>
  <c r="BN88" i="2"/>
  <c r="Z98" i="2"/>
  <c r="Y118" i="2"/>
  <c r="BN115" i="2"/>
  <c r="Y136" i="2"/>
  <c r="Z161" i="2"/>
  <c r="Y162" i="2"/>
  <c r="Y179" i="2"/>
  <c r="BP177" i="2"/>
  <c r="BN177" i="2"/>
  <c r="BP184" i="2"/>
  <c r="BN184" i="2"/>
  <c r="Y197" i="2"/>
  <c r="BP194" i="2"/>
  <c r="BN194" i="2"/>
  <c r="Z210" i="2"/>
  <c r="BP236" i="2"/>
  <c r="Z246" i="2"/>
  <c r="X279" i="2"/>
  <c r="X282" i="2"/>
  <c r="Z32" i="2"/>
  <c r="X280" i="2"/>
  <c r="Z39" i="2"/>
  <c r="Y39" i="2"/>
  <c r="Z47" i="2"/>
  <c r="BP46" i="2"/>
  <c r="Z81" i="2"/>
  <c r="BP80" i="2"/>
  <c r="BP85" i="2"/>
  <c r="BP90" i="2"/>
  <c r="BP95" i="2"/>
  <c r="Y112" i="2"/>
  <c r="Y111" i="2"/>
  <c r="Z117" i="2"/>
  <c r="Y124" i="2"/>
  <c r="Z130" i="2"/>
  <c r="BP139" i="2"/>
  <c r="Y142" i="2"/>
  <c r="BP152" i="2"/>
  <c r="BP157" i="2"/>
  <c r="BP159" i="2"/>
  <c r="Y175" i="2"/>
  <c r="Z174" i="2"/>
  <c r="Y187" i="2"/>
  <c r="Y186" i="2"/>
  <c r="Z196" i="2"/>
  <c r="BP191" i="2"/>
  <c r="Y205" i="2"/>
  <c r="BP208" i="2"/>
  <c r="Y211" i="2"/>
  <c r="Y217" i="2"/>
  <c r="Y224" i="2"/>
  <c r="BN222" i="2"/>
  <c r="BP234" i="2"/>
  <c r="BP240" i="2"/>
  <c r="Y241" i="2"/>
  <c r="Y253" i="2"/>
  <c r="Z252" i="2"/>
  <c r="Y277" i="2"/>
  <c r="BN257" i="2"/>
  <c r="BN261" i="2"/>
  <c r="BN265" i="2"/>
  <c r="BN269" i="2"/>
  <c r="BN273" i="2"/>
  <c r="BN22" i="2"/>
  <c r="BN28" i="2"/>
  <c r="BP38" i="2"/>
  <c r="BP43" i="2"/>
  <c r="BN45" i="2"/>
  <c r="BN57" i="2"/>
  <c r="Y81" i="2"/>
  <c r="BN89" i="2"/>
  <c r="BN116" i="2"/>
  <c r="BN121" i="2"/>
  <c r="Y153" i="2"/>
  <c r="BN195" i="2"/>
  <c r="BN200" i="2"/>
  <c r="BP249" i="2"/>
  <c r="BP255" i="2"/>
  <c r="Y123" i="2"/>
  <c r="BN52" i="2"/>
  <c r="BN69" i="2"/>
  <c r="BN106" i="2"/>
  <c r="Y130" i="2"/>
  <c r="BN190" i="2"/>
  <c r="Y204" i="2"/>
  <c r="Y223" i="2"/>
  <c r="BN235" i="2"/>
  <c r="F9" i="2"/>
  <c r="BN59" i="2"/>
  <c r="BP89" i="2"/>
  <c r="BN96" i="2"/>
  <c r="BP116" i="2"/>
  <c r="BP121" i="2"/>
  <c r="BN128" i="2"/>
  <c r="BN151" i="2"/>
  <c r="BN160" i="2"/>
  <c r="BN164" i="2"/>
  <c r="BP200" i="2"/>
  <c r="BN202" i="2"/>
  <c r="BN215" i="2"/>
  <c r="BN221" i="2"/>
  <c r="Y238" i="2"/>
  <c r="Y276" i="2"/>
  <c r="Y64" i="2"/>
  <c r="Y47" i="2"/>
  <c r="Y65" i="2"/>
  <c r="BN79" i="2"/>
  <c r="Y98" i="2"/>
  <c r="BN185" i="2"/>
  <c r="BP22" i="2"/>
  <c r="BP28" i="2"/>
  <c r="BN30" i="2"/>
  <c r="Y92" i="2"/>
  <c r="H9" i="2"/>
  <c r="BP69" i="2"/>
  <c r="BP74" i="2"/>
  <c r="BP79" i="2"/>
  <c r="Y154" i="2"/>
  <c r="BP158" i="2"/>
  <c r="Y174" i="2"/>
  <c r="Y178" i="2"/>
  <c r="BP185" i="2"/>
  <c r="BP190" i="2"/>
  <c r="BP235" i="2"/>
  <c r="Y246" i="2"/>
  <c r="Y252" i="2"/>
  <c r="Y32" i="2"/>
  <c r="BN74" i="2"/>
  <c r="Y166" i="2"/>
  <c r="J9" i="2"/>
  <c r="Y23" i="2"/>
  <c r="BN61" i="2"/>
  <c r="Y99" i="2"/>
  <c r="BN103" i="2"/>
  <c r="Y131" i="2"/>
  <c r="BP164" i="2"/>
  <c r="BN172" i="2"/>
  <c r="Y196" i="2"/>
  <c r="BP215" i="2"/>
  <c r="BP221" i="2"/>
  <c r="BN250" i="2"/>
  <c r="BN256" i="2"/>
  <c r="BN258" i="2"/>
  <c r="BN260" i="2"/>
  <c r="BN262" i="2"/>
  <c r="BN264" i="2"/>
  <c r="BN266" i="2"/>
  <c r="BN268" i="2"/>
  <c r="BN270" i="2"/>
  <c r="BN272" i="2"/>
  <c r="BN274" i="2"/>
  <c r="BN244" i="2"/>
  <c r="A10" i="2"/>
  <c r="Y70" i="2"/>
  <c r="Y75" i="2"/>
  <c r="Y161" i="2"/>
  <c r="Y247" i="2"/>
  <c r="BP115" i="2"/>
  <c r="Y141" i="2"/>
  <c r="Y210" i="2"/>
  <c r="Z283" i="2" l="1"/>
  <c r="X281" i="2"/>
  <c r="Y278" i="2"/>
  <c r="Y282" i="2"/>
  <c r="Y279" i="2"/>
  <c r="Y280" i="2"/>
  <c r="Y281" i="2" l="1"/>
  <c r="B291" i="2" l="1"/>
  <c r="C291" i="2"/>
  <c r="A291" i="2"/>
</calcChain>
</file>

<file path=xl/sharedStrings.xml><?xml version="1.0" encoding="utf-8"?>
<sst xmlns="http://schemas.openxmlformats.org/spreadsheetml/2006/main" count="1891" uniqueCount="438">
  <si>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</si>
  <si>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</si>
  <si>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</si>
  <si>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</si>
  <si>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</si>
  <si>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</si>
  <si>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</si>
  <si>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</si>
  <si>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</si>
  <si>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</si>
  <si>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</si>
  <si>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</si>
  <si>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</si>
  <si>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</si>
  <si>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</si>
  <si>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</si>
  <si>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</si>
  <si>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</si>
  <si>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</si>
  <si>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</si>
  <si>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</si>
  <si>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</si>
  <si>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</si>
  <si>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</si>
  <si>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</si>
  <si>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</si>
  <si>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</si>
  <si>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</si>
  <si>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</si>
  <si>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</si>
  <si>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</si>
  <si>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</si>
  <si>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</si>
  <si>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</si>
  <si>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</si>
  <si>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</si>
  <si>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</si>
  <si>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</si>
  <si>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</si>
  <si>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</si>
  <si>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</si>
  <si>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</si>
  <si>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</si>
  <si>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</si>
  <si>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</si>
  <si>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</si>
  <si>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</si>
  <si>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</si>
  <si>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</si>
  <si>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</si>
  <si>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</si>
  <si>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</si>
  <si>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</si>
  <si>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</si>
  <si>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</si>
  <si>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</si>
  <si>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</si>
  <si>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</si>
  <si>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</si>
  <si>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</si>
  <si>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</si>
  <si>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</si>
  <si>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</si>
  <si>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</si>
  <si>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</si>
  <si>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</si>
  <si>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</si>
  <si>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</si>
  <si>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</si>
  <si>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</si>
  <si>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</si>
  <si>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</si>
  <si>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</si>
  <si>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</si>
  <si>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12.09.2024</t>
  </si>
  <si>
    <t>10.09.2024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</si>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</sst>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1" fontId="0" fillId="0" borderId="0" xfId="0" applyNumberFormat="1" applyFill="1" applyProtection="1">
      <protection locked="0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5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41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2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4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400" t="s">
        <v>29</v>
      </c>
      <c r="E1" s="400"/>
      <c r="F1" s="400"/>
      <c r="G1" s="14" t="s">
        <v>73</v>
      </c>
      <c r="H1" s="400" t="s">
        <v>50</v>
      </c>
      <c r="I1" s="400"/>
      <c r="J1" s="400"/>
      <c r="K1" s="400"/>
      <c r="L1" s="400"/>
      <c r="M1" s="400"/>
      <c r="N1" s="400"/>
      <c r="O1" s="400"/>
      <c r="P1" s="400"/>
      <c r="Q1" s="400"/>
      <c r="R1" s="401" t="s">
        <v>74</v>
      </c>
      <c r="S1" s="402"/>
      <c r="T1" s="402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03"/>
      <c r="Q3" s="403"/>
      <c r="R3" s="403"/>
      <c r="S3" s="403"/>
      <c r="T3" s="403"/>
      <c r="U3" s="403"/>
      <c r="V3" s="403"/>
      <c r="W3" s="403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81" t="s">
        <v>8</v>
      </c>
      <c r="B5" s="381"/>
      <c r="C5" s="381"/>
      <c r="D5" s="404"/>
      <c r="E5" s="404"/>
      <c r="F5" s="405" t="s">
        <v>14</v>
      </c>
      <c r="G5" s="405"/>
      <c r="H5" s="404"/>
      <c r="I5" s="404"/>
      <c r="J5" s="404"/>
      <c r="K5" s="404"/>
      <c r="L5" s="404"/>
      <c r="M5" s="404"/>
      <c r="N5" s="76"/>
      <c r="P5" s="27" t="s">
        <v>4</v>
      </c>
      <c r="Q5" s="406">
        <v>45548</v>
      </c>
      <c r="R5" s="406"/>
      <c r="T5" s="407" t="s">
        <v>3</v>
      </c>
      <c r="U5" s="408"/>
      <c r="V5" s="409" t="s">
        <v>424</v>
      </c>
      <c r="W5" s="410"/>
      <c r="AB5" s="60"/>
      <c r="AC5" s="60"/>
      <c r="AD5" s="60"/>
      <c r="AE5" s="60"/>
    </row>
    <row r="6" spans="1:32" s="17" customFormat="1" ht="24" customHeight="1" x14ac:dyDescent="0.2">
      <c r="A6" s="381" t="s">
        <v>1</v>
      </c>
      <c r="B6" s="381"/>
      <c r="C6" s="381"/>
      <c r="D6" s="382" t="s">
        <v>82</v>
      </c>
      <c r="E6" s="382"/>
      <c r="F6" s="382"/>
      <c r="G6" s="382"/>
      <c r="H6" s="382"/>
      <c r="I6" s="382"/>
      <c r="J6" s="382"/>
      <c r="K6" s="382"/>
      <c r="L6" s="382"/>
      <c r="M6" s="382"/>
      <c r="N6" s="77"/>
      <c r="P6" s="27" t="s">
        <v>30</v>
      </c>
      <c r="Q6" s="383" t="str">
        <f>IF(Q5=0," ",CHOOSE(WEEKDAY(Q5,2),"Понедельник","Вторник","Среда","Четверг","Пятница","Суббота","Воскресенье"))</f>
        <v>Пятница</v>
      </c>
      <c r="R6" s="383"/>
      <c r="T6" s="384" t="s">
        <v>5</v>
      </c>
      <c r="U6" s="385"/>
      <c r="V6" s="386" t="s">
        <v>76</v>
      </c>
      <c r="W6" s="387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78"/>
      <c r="P7" s="29"/>
      <c r="Q7" s="49"/>
      <c r="R7" s="49"/>
      <c r="T7" s="384"/>
      <c r="U7" s="385"/>
      <c r="V7" s="388"/>
      <c r="W7" s="389"/>
      <c r="AB7" s="60"/>
      <c r="AC7" s="60"/>
      <c r="AD7" s="60"/>
      <c r="AE7" s="60"/>
    </row>
    <row r="8" spans="1:32" s="17" customFormat="1" ht="25.5" customHeight="1" x14ac:dyDescent="0.2">
      <c r="A8" s="395" t="s">
        <v>61</v>
      </c>
      <c r="B8" s="395"/>
      <c r="C8" s="395"/>
      <c r="D8" s="396" t="s">
        <v>83</v>
      </c>
      <c r="E8" s="396"/>
      <c r="F8" s="396"/>
      <c r="G8" s="396"/>
      <c r="H8" s="396"/>
      <c r="I8" s="396"/>
      <c r="J8" s="396"/>
      <c r="K8" s="396"/>
      <c r="L8" s="396"/>
      <c r="M8" s="396"/>
      <c r="N8" s="79"/>
      <c r="P8" s="27" t="s">
        <v>11</v>
      </c>
      <c r="Q8" s="379">
        <v>0.41666666666666669</v>
      </c>
      <c r="R8" s="397"/>
      <c r="T8" s="384"/>
      <c r="U8" s="385"/>
      <c r="V8" s="388"/>
      <c r="W8" s="389"/>
      <c r="AB8" s="60"/>
      <c r="AC8" s="60"/>
      <c r="AD8" s="60"/>
      <c r="AE8" s="60"/>
    </row>
    <row r="9" spans="1:32" s="17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1"/>
      <c r="C9" s="371"/>
      <c r="D9" s="372" t="s">
        <v>49</v>
      </c>
      <c r="E9" s="373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74"/>
      <c r="P9" s="31" t="s">
        <v>15</v>
      </c>
      <c r="Q9" s="399"/>
      <c r="R9" s="399"/>
      <c r="T9" s="384"/>
      <c r="U9" s="385"/>
      <c r="V9" s="390"/>
      <c r="W9" s="391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1"/>
      <c r="C10" s="371"/>
      <c r="D10" s="372"/>
      <c r="E10" s="373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1"/>
      <c r="H10" s="374" t="str">
        <f>IFERROR(VLOOKUP($D$10,Proxy,2,FALSE),"")</f>
        <v/>
      </c>
      <c r="I10" s="374"/>
      <c r="J10" s="374"/>
      <c r="K10" s="374"/>
      <c r="L10" s="374"/>
      <c r="M10" s="374"/>
      <c r="N10" s="75"/>
      <c r="P10" s="31" t="s">
        <v>35</v>
      </c>
      <c r="Q10" s="375"/>
      <c r="R10" s="375"/>
      <c r="U10" s="29" t="s">
        <v>12</v>
      </c>
      <c r="V10" s="376" t="s">
        <v>77</v>
      </c>
      <c r="W10" s="377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8"/>
      <c r="R11" s="378"/>
      <c r="U11" s="29" t="s">
        <v>31</v>
      </c>
      <c r="V11" s="363" t="s">
        <v>58</v>
      </c>
      <c r="W11" s="363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62" t="s">
        <v>78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80"/>
      <c r="P12" s="27" t="s">
        <v>33</v>
      </c>
      <c r="Q12" s="379"/>
      <c r="R12" s="379"/>
      <c r="S12" s="28"/>
      <c r="T12"/>
      <c r="U12" s="29" t="s">
        <v>49</v>
      </c>
      <c r="V12" s="380"/>
      <c r="W12" s="380"/>
      <c r="X12"/>
      <c r="AB12" s="60"/>
      <c r="AC12" s="60"/>
      <c r="AD12" s="60"/>
      <c r="AE12" s="60"/>
    </row>
    <row r="13" spans="1:32" s="17" customFormat="1" ht="23.25" customHeight="1" x14ac:dyDescent="0.2">
      <c r="A13" s="362" t="s">
        <v>79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80"/>
      <c r="O13" s="31"/>
      <c r="P13" s="31" t="s">
        <v>34</v>
      </c>
      <c r="Q13" s="363"/>
      <c r="R13" s="363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62" t="s">
        <v>80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2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64" t="s">
        <v>81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4"/>
      <c r="N15" s="81"/>
      <c r="O15"/>
      <c r="P15" s="365" t="s">
        <v>64</v>
      </c>
      <c r="Q15" s="365"/>
      <c r="R15" s="365"/>
      <c r="S15" s="365"/>
      <c r="T15" s="36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6"/>
      <c r="Q16" s="366"/>
      <c r="R16" s="366"/>
      <c r="S16" s="366"/>
      <c r="T16" s="3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9" t="s">
        <v>62</v>
      </c>
      <c r="B17" s="349" t="s">
        <v>52</v>
      </c>
      <c r="C17" s="368" t="s">
        <v>51</v>
      </c>
      <c r="D17" s="349" t="s">
        <v>53</v>
      </c>
      <c r="E17" s="349"/>
      <c r="F17" s="349" t="s">
        <v>24</v>
      </c>
      <c r="G17" s="349" t="s">
        <v>27</v>
      </c>
      <c r="H17" s="349" t="s">
        <v>25</v>
      </c>
      <c r="I17" s="349" t="s">
        <v>26</v>
      </c>
      <c r="J17" s="369" t="s">
        <v>16</v>
      </c>
      <c r="K17" s="369" t="s">
        <v>69</v>
      </c>
      <c r="L17" s="369" t="s">
        <v>71</v>
      </c>
      <c r="M17" s="369" t="s">
        <v>2</v>
      </c>
      <c r="N17" s="369" t="s">
        <v>70</v>
      </c>
      <c r="O17" s="349" t="s">
        <v>28</v>
      </c>
      <c r="P17" s="349" t="s">
        <v>17</v>
      </c>
      <c r="Q17" s="349"/>
      <c r="R17" s="349"/>
      <c r="S17" s="349"/>
      <c r="T17" s="349"/>
      <c r="U17" s="367" t="s">
        <v>59</v>
      </c>
      <c r="V17" s="349"/>
      <c r="W17" s="349" t="s">
        <v>6</v>
      </c>
      <c r="X17" s="349" t="s">
        <v>44</v>
      </c>
      <c r="Y17" s="350" t="s">
        <v>57</v>
      </c>
      <c r="Z17" s="349" t="s">
        <v>18</v>
      </c>
      <c r="AA17" s="352" t="s">
        <v>63</v>
      </c>
      <c r="AB17" s="352" t="s">
        <v>19</v>
      </c>
      <c r="AC17" s="353" t="s">
        <v>72</v>
      </c>
      <c r="AD17" s="355" t="s">
        <v>60</v>
      </c>
      <c r="AE17" s="356"/>
      <c r="AF17" s="357"/>
      <c r="AG17" s="361"/>
      <c r="BD17" s="347" t="s">
        <v>67</v>
      </c>
    </row>
    <row r="18" spans="1:68" ht="14.25" customHeight="1" x14ac:dyDescent="0.2">
      <c r="A18" s="349"/>
      <c r="B18" s="349"/>
      <c r="C18" s="368"/>
      <c r="D18" s="349"/>
      <c r="E18" s="349"/>
      <c r="F18" s="349" t="s">
        <v>20</v>
      </c>
      <c r="G18" s="349" t="s">
        <v>21</v>
      </c>
      <c r="H18" s="349" t="s">
        <v>22</v>
      </c>
      <c r="I18" s="349" t="s">
        <v>22</v>
      </c>
      <c r="J18" s="370"/>
      <c r="K18" s="370"/>
      <c r="L18" s="370"/>
      <c r="M18" s="370"/>
      <c r="N18" s="370"/>
      <c r="O18" s="349"/>
      <c r="P18" s="349"/>
      <c r="Q18" s="349"/>
      <c r="R18" s="349"/>
      <c r="S18" s="349"/>
      <c r="T18" s="349"/>
      <c r="U18" s="36" t="s">
        <v>47</v>
      </c>
      <c r="V18" s="36" t="s">
        <v>46</v>
      </c>
      <c r="W18" s="349"/>
      <c r="X18" s="349"/>
      <c r="Y18" s="351"/>
      <c r="Z18" s="349"/>
      <c r="AA18" s="352"/>
      <c r="AB18" s="352"/>
      <c r="AC18" s="354"/>
      <c r="AD18" s="358"/>
      <c r="AE18" s="359"/>
      <c r="AF18" s="360"/>
      <c r="AG18" s="361"/>
      <c r="BD18" s="347"/>
    </row>
    <row r="19" spans="1:68" ht="27.75" customHeight="1" x14ac:dyDescent="0.2">
      <c r="A19" s="257" t="s">
        <v>84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55"/>
      <c r="AB19" s="55"/>
      <c r="AC19" s="55"/>
    </row>
    <row r="20" spans="1:68" ht="16.5" customHeight="1" x14ac:dyDescent="0.25">
      <c r="A20" s="253" t="s">
        <v>84</v>
      </c>
      <c r="B20" s="253"/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66"/>
      <c r="AB20" s="66"/>
      <c r="AC20" s="83"/>
    </row>
    <row r="21" spans="1:68" ht="14.25" customHeight="1" x14ac:dyDescent="0.25">
      <c r="A21" s="245" t="s">
        <v>85</v>
      </c>
      <c r="B21" s="245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18">
        <v>4607111035752</v>
      </c>
      <c r="E22" s="21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34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20"/>
      <c r="R22" s="220"/>
      <c r="S22" s="220"/>
      <c r="T22" s="221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D22" s="208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5"/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28"/>
      <c r="P23" s="225" t="s">
        <v>43</v>
      </c>
      <c r="Q23" s="226"/>
      <c r="R23" s="226"/>
      <c r="S23" s="226"/>
      <c r="T23" s="226"/>
      <c r="U23" s="226"/>
      <c r="V23" s="227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  <c r="AD23" s="208"/>
    </row>
    <row r="24" spans="1:68" x14ac:dyDescent="0.2">
      <c r="A24" s="215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28"/>
      <c r="P24" s="225" t="s">
        <v>43</v>
      </c>
      <c r="Q24" s="226"/>
      <c r="R24" s="226"/>
      <c r="S24" s="226"/>
      <c r="T24" s="226"/>
      <c r="U24" s="226"/>
      <c r="V24" s="227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  <c r="AD24" s="208"/>
    </row>
    <row r="25" spans="1:68" ht="27.75" customHeight="1" x14ac:dyDescent="0.2">
      <c r="A25" s="257" t="s">
        <v>48</v>
      </c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55"/>
      <c r="AB25" s="55"/>
      <c r="AC25" s="55"/>
      <c r="AD25" s="208"/>
    </row>
    <row r="26" spans="1:68" ht="16.5" customHeight="1" x14ac:dyDescent="0.25">
      <c r="A26" s="253" t="s">
        <v>92</v>
      </c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66"/>
      <c r="AB26" s="66"/>
      <c r="AC26" s="83"/>
      <c r="AD26" s="208"/>
    </row>
    <row r="27" spans="1:68" ht="14.25" customHeight="1" x14ac:dyDescent="0.25">
      <c r="A27" s="245" t="s">
        <v>93</v>
      </c>
      <c r="B27" s="245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45"/>
      <c r="S27" s="245"/>
      <c r="T27" s="245"/>
      <c r="U27" s="245"/>
      <c r="V27" s="245"/>
      <c r="W27" s="245"/>
      <c r="X27" s="245"/>
      <c r="Y27" s="245"/>
      <c r="Z27" s="245"/>
      <c r="AA27" s="67"/>
      <c r="AB27" s="67"/>
      <c r="AC27" s="84"/>
      <c r="AD27" s="208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18">
        <v>4607111036605</v>
      </c>
      <c r="E28" s="21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34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20"/>
      <c r="R28" s="220"/>
      <c r="S28" s="220"/>
      <c r="T28" s="221"/>
      <c r="U28" s="40" t="s">
        <v>49</v>
      </c>
      <c r="V28" s="40" t="s">
        <v>49</v>
      </c>
      <c r="W28" s="41" t="s">
        <v>42</v>
      </c>
      <c r="X28" s="59">
        <v>84</v>
      </c>
      <c r="Y28" s="56">
        <f>IFERROR(IF(X28="","",X28),"")</f>
        <v>84</v>
      </c>
      <c r="Z28" s="42">
        <f>IFERROR(IF(X28="","",X28*0.00936),"")</f>
        <v>0.78624000000000005</v>
      </c>
      <c r="AA28" s="69" t="s">
        <v>49</v>
      </c>
      <c r="AB28" s="70" t="s">
        <v>49</v>
      </c>
      <c r="AC28" s="85"/>
      <c r="AD28" s="208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161.43119999999999</v>
      </c>
      <c r="BN28" s="82">
        <f>IFERROR(Y28*I28,"0")</f>
        <v>161.43119999999999</v>
      </c>
      <c r="BO28" s="82">
        <f>IFERROR(X28/J28,"0")</f>
        <v>0.66666666666666663</v>
      </c>
      <c r="BP28" s="82">
        <f>IFERROR(Y28/J28,"0")</f>
        <v>0.66666666666666663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18">
        <v>4607111036520</v>
      </c>
      <c r="E29" s="21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34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20"/>
      <c r="R29" s="220"/>
      <c r="S29" s="220"/>
      <c r="T29" s="221"/>
      <c r="U29" s="40" t="s">
        <v>49</v>
      </c>
      <c r="V29" s="40" t="s">
        <v>49</v>
      </c>
      <c r="W29" s="41" t="s">
        <v>42</v>
      </c>
      <c r="X29" s="59">
        <v>42</v>
      </c>
      <c r="Y29" s="56">
        <f>IFERROR(IF(X29="","",X29),"")</f>
        <v>42</v>
      </c>
      <c r="Z29" s="42">
        <f>IFERROR(IF(X29="","",X29*0.00936),"")</f>
        <v>0.39312000000000002</v>
      </c>
      <c r="AA29" s="69" t="s">
        <v>49</v>
      </c>
      <c r="AB29" s="70" t="s">
        <v>49</v>
      </c>
      <c r="AC29" s="85"/>
      <c r="AD29" s="208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80.715599999999995</v>
      </c>
      <c r="BN29" s="82">
        <f>IFERROR(Y29*I29,"0")</f>
        <v>80.715599999999995</v>
      </c>
      <c r="BO29" s="82">
        <f>IFERROR(X29/J29,"0")</f>
        <v>0.33333333333333331</v>
      </c>
      <c r="BP29" s="82">
        <f>IFERROR(Y29/J29,"0")</f>
        <v>0.33333333333333331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18">
        <v>4607111036537</v>
      </c>
      <c r="E30" s="21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34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20"/>
      <c r="R30" s="220"/>
      <c r="S30" s="220"/>
      <c r="T30" s="221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D30" s="208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4301132094</v>
      </c>
      <c r="D31" s="218">
        <v>4607111036599</v>
      </c>
      <c r="E31" s="21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34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20"/>
      <c r="R31" s="220"/>
      <c r="S31" s="220"/>
      <c r="T31" s="221"/>
      <c r="U31" s="40" t="s">
        <v>49</v>
      </c>
      <c r="V31" s="40" t="s">
        <v>49</v>
      </c>
      <c r="W31" s="41" t="s">
        <v>42</v>
      </c>
      <c r="X31" s="59">
        <v>42</v>
      </c>
      <c r="Y31" s="56">
        <f>IFERROR(IF(X31="","",X31),"")</f>
        <v>42</v>
      </c>
      <c r="Z31" s="42">
        <f>IFERROR(IF(X31="","",X31*0.00936),"")</f>
        <v>0.39312000000000002</v>
      </c>
      <c r="AA31" s="69" t="s">
        <v>49</v>
      </c>
      <c r="AB31" s="70" t="s">
        <v>49</v>
      </c>
      <c r="AC31" s="85"/>
      <c r="AD31" s="208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80.715599999999995</v>
      </c>
      <c r="BN31" s="82">
        <f>IFERROR(Y31*I31,"0")</f>
        <v>80.715599999999995</v>
      </c>
      <c r="BO31" s="82">
        <f>IFERROR(X31/J31,"0")</f>
        <v>0.33333333333333331</v>
      </c>
      <c r="BP31" s="82">
        <f>IFERROR(Y31/J31,"0")</f>
        <v>0.33333333333333331</v>
      </c>
    </row>
    <row r="32" spans="1:68" x14ac:dyDescent="0.2">
      <c r="A32" s="215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28"/>
      <c r="P32" s="225" t="s">
        <v>43</v>
      </c>
      <c r="Q32" s="226"/>
      <c r="R32" s="226"/>
      <c r="S32" s="226"/>
      <c r="T32" s="226"/>
      <c r="U32" s="226"/>
      <c r="V32" s="227"/>
      <c r="W32" s="43" t="s">
        <v>42</v>
      </c>
      <c r="X32" s="44">
        <f>IFERROR(SUM(X28:X31),"0")</f>
        <v>168</v>
      </c>
      <c r="Y32" s="44">
        <f>IFERROR(SUM(Y28:Y31),"0")</f>
        <v>168</v>
      </c>
      <c r="Z32" s="44">
        <f>IFERROR(IF(Z28="",0,Z28),"0")+IFERROR(IF(Z29="",0,Z29),"0")+IFERROR(IF(Z30="",0,Z30),"0")+IFERROR(IF(Z31="",0,Z31),"0")</f>
        <v>1.5724800000000001</v>
      </c>
      <c r="AA32" s="68"/>
      <c r="AB32" s="68"/>
      <c r="AC32" s="68"/>
      <c r="AD32" s="208"/>
    </row>
    <row r="33" spans="1:68" x14ac:dyDescent="0.2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28"/>
      <c r="P33" s="225" t="s">
        <v>43</v>
      </c>
      <c r="Q33" s="226"/>
      <c r="R33" s="226"/>
      <c r="S33" s="226"/>
      <c r="T33" s="226"/>
      <c r="U33" s="226"/>
      <c r="V33" s="227"/>
      <c r="W33" s="43" t="s">
        <v>0</v>
      </c>
      <c r="X33" s="44">
        <f>IFERROR(SUMPRODUCT(X28:X31*H28:H31),"0")</f>
        <v>252</v>
      </c>
      <c r="Y33" s="44">
        <f>IFERROR(SUMPRODUCT(Y28:Y31*H28:H31),"0")</f>
        <v>252</v>
      </c>
      <c r="Z33" s="43"/>
      <c r="AA33" s="68"/>
      <c r="AB33" s="68"/>
      <c r="AC33" s="68"/>
      <c r="AD33" s="208"/>
    </row>
    <row r="34" spans="1:68" ht="16.5" customHeight="1" x14ac:dyDescent="0.25">
      <c r="A34" s="253" t="s">
        <v>104</v>
      </c>
      <c r="B34" s="253"/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66"/>
      <c r="AB34" s="66"/>
      <c r="AC34" s="83"/>
      <c r="AD34" s="208"/>
    </row>
    <row r="35" spans="1:68" ht="14.25" customHeight="1" x14ac:dyDescent="0.25">
      <c r="A35" s="245" t="s">
        <v>85</v>
      </c>
      <c r="B35" s="245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5"/>
      <c r="X35" s="245"/>
      <c r="Y35" s="245"/>
      <c r="Z35" s="245"/>
      <c r="AA35" s="67"/>
      <c r="AB35" s="67"/>
      <c r="AC35" s="84"/>
      <c r="AD35" s="208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18">
        <v>4607111036285</v>
      </c>
      <c r="E36" s="21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3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20"/>
      <c r="R36" s="220"/>
      <c r="S36" s="220"/>
      <c r="T36" s="221"/>
      <c r="U36" s="40" t="s">
        <v>49</v>
      </c>
      <c r="V36" s="40" t="s">
        <v>49</v>
      </c>
      <c r="W36" s="41" t="s">
        <v>42</v>
      </c>
      <c r="X36" s="59">
        <v>60</v>
      </c>
      <c r="Y36" s="56">
        <f>IFERROR(IF(X36="","",X36),"")</f>
        <v>60</v>
      </c>
      <c r="Z36" s="42">
        <f>IFERROR(IF(X36="","",X36*0.0155),"")</f>
        <v>0.92999999999999994</v>
      </c>
      <c r="AA36" s="69" t="s">
        <v>49</v>
      </c>
      <c r="AB36" s="70" t="s">
        <v>49</v>
      </c>
      <c r="AC36" s="85"/>
      <c r="AD36" s="208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376.2</v>
      </c>
      <c r="BN36" s="82">
        <f>IFERROR(Y36*I36,"0")</f>
        <v>376.2</v>
      </c>
      <c r="BO36" s="82">
        <f>IFERROR(X36/J36,"0")</f>
        <v>0.7142857142857143</v>
      </c>
      <c r="BP36" s="82">
        <f>IFERROR(Y36/J36,"0")</f>
        <v>0.7142857142857143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18">
        <v>4607111036308</v>
      </c>
      <c r="E37" s="21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340" t="s">
        <v>109</v>
      </c>
      <c r="Q37" s="220"/>
      <c r="R37" s="220"/>
      <c r="S37" s="220"/>
      <c r="T37" s="221"/>
      <c r="U37" s="40" t="s">
        <v>49</v>
      </c>
      <c r="V37" s="40" t="s">
        <v>49</v>
      </c>
      <c r="W37" s="41" t="s">
        <v>42</v>
      </c>
      <c r="X37" s="59">
        <v>60</v>
      </c>
      <c r="Y37" s="56">
        <f>IFERROR(IF(X37="","",X37),"")</f>
        <v>60</v>
      </c>
      <c r="Z37" s="42">
        <f>IFERROR(IF(X37="","",X37*0.0155),"")</f>
        <v>0.92999999999999994</v>
      </c>
      <c r="AA37" s="69" t="s">
        <v>49</v>
      </c>
      <c r="AB37" s="70" t="s">
        <v>49</v>
      </c>
      <c r="AC37" s="85"/>
      <c r="AD37" s="208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376.2</v>
      </c>
      <c r="BN37" s="82">
        <f>IFERROR(Y37*I37,"0")</f>
        <v>376.2</v>
      </c>
      <c r="BO37" s="82">
        <f>IFERROR(X37/J37,"0")</f>
        <v>0.7142857142857143</v>
      </c>
      <c r="BP37" s="82">
        <f>IFERROR(Y37/J37,"0")</f>
        <v>0.7142857142857143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18">
        <v>4607111036292</v>
      </c>
      <c r="E38" s="21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3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20"/>
      <c r="R38" s="220"/>
      <c r="S38" s="220"/>
      <c r="T38" s="221"/>
      <c r="U38" s="40" t="s">
        <v>49</v>
      </c>
      <c r="V38" s="40" t="s">
        <v>49</v>
      </c>
      <c r="W38" s="41" t="s">
        <v>42</v>
      </c>
      <c r="X38" s="59">
        <v>60</v>
      </c>
      <c r="Y38" s="56">
        <f>IFERROR(IF(X38="","",X38),"")</f>
        <v>60</v>
      </c>
      <c r="Z38" s="42">
        <f>IFERROR(IF(X38="","",X38*0.0155),"")</f>
        <v>0.92999999999999994</v>
      </c>
      <c r="AA38" s="69" t="s">
        <v>49</v>
      </c>
      <c r="AB38" s="70" t="s">
        <v>49</v>
      </c>
      <c r="AC38" s="85"/>
      <c r="AD38" s="208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376.2</v>
      </c>
      <c r="BN38" s="82">
        <f>IFERROR(Y38*I38,"0")</f>
        <v>376.2</v>
      </c>
      <c r="BO38" s="82">
        <f>IFERROR(X38/J38,"0")</f>
        <v>0.7142857142857143</v>
      </c>
      <c r="BP38" s="82">
        <f>IFERROR(Y38/J38,"0")</f>
        <v>0.7142857142857143</v>
      </c>
    </row>
    <row r="39" spans="1:68" x14ac:dyDescent="0.2">
      <c r="A39" s="215"/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28"/>
      <c r="P39" s="225" t="s">
        <v>43</v>
      </c>
      <c r="Q39" s="226"/>
      <c r="R39" s="226"/>
      <c r="S39" s="226"/>
      <c r="T39" s="226"/>
      <c r="U39" s="226"/>
      <c r="V39" s="227"/>
      <c r="W39" s="43" t="s">
        <v>42</v>
      </c>
      <c r="X39" s="44">
        <f>IFERROR(SUM(X36:X38),"0")</f>
        <v>180</v>
      </c>
      <c r="Y39" s="44">
        <f>IFERROR(SUM(Y36:Y38),"0")</f>
        <v>180</v>
      </c>
      <c r="Z39" s="44">
        <f>IFERROR(IF(Z36="",0,Z36),"0")+IFERROR(IF(Z37="",0,Z37),"0")+IFERROR(IF(Z38="",0,Z38),"0")</f>
        <v>2.79</v>
      </c>
      <c r="AA39" s="68"/>
      <c r="AB39" s="68"/>
      <c r="AC39" s="68"/>
      <c r="AD39" s="208"/>
    </row>
    <row r="40" spans="1:68" x14ac:dyDescent="0.2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28"/>
      <c r="P40" s="225" t="s">
        <v>43</v>
      </c>
      <c r="Q40" s="226"/>
      <c r="R40" s="226"/>
      <c r="S40" s="226"/>
      <c r="T40" s="226"/>
      <c r="U40" s="226"/>
      <c r="V40" s="227"/>
      <c r="W40" s="43" t="s">
        <v>0</v>
      </c>
      <c r="X40" s="44">
        <f>IFERROR(SUMPRODUCT(X36:X38*H36:H38),"0")</f>
        <v>1080</v>
      </c>
      <c r="Y40" s="44">
        <f>IFERROR(SUMPRODUCT(Y36:Y38*H36:H38),"0")</f>
        <v>1080</v>
      </c>
      <c r="Z40" s="43"/>
      <c r="AA40" s="68"/>
      <c r="AB40" s="68"/>
      <c r="AC40" s="68"/>
      <c r="AD40" s="208"/>
    </row>
    <row r="41" spans="1:68" ht="16.5" customHeight="1" x14ac:dyDescent="0.25">
      <c r="A41" s="253" t="s">
        <v>112</v>
      </c>
      <c r="B41" s="253"/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66"/>
      <c r="AB41" s="66"/>
      <c r="AC41" s="83"/>
      <c r="AD41" s="208"/>
    </row>
    <row r="42" spans="1:68" ht="14.25" customHeight="1" x14ac:dyDescent="0.25">
      <c r="A42" s="245" t="s">
        <v>113</v>
      </c>
      <c r="B42" s="245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A42" s="67"/>
      <c r="AB42" s="67"/>
      <c r="AC42" s="84"/>
      <c r="AD42" s="208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18">
        <v>4607111038951</v>
      </c>
      <c r="E43" s="218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33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20"/>
      <c r="R43" s="220"/>
      <c r="S43" s="220"/>
      <c r="T43" s="221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D43" s="208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18">
        <v>4607111037596</v>
      </c>
      <c r="E44" s="21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33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20"/>
      <c r="R44" s="220"/>
      <c r="S44" s="220"/>
      <c r="T44" s="221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D44" s="208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18">
        <v>4607111037053</v>
      </c>
      <c r="E45" s="21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33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20"/>
      <c r="R45" s="220"/>
      <c r="S45" s="220"/>
      <c r="T45" s="221"/>
      <c r="U45" s="40" t="s">
        <v>49</v>
      </c>
      <c r="V45" s="40" t="s">
        <v>49</v>
      </c>
      <c r="W45" s="41" t="s">
        <v>42</v>
      </c>
      <c r="X45" s="59">
        <v>40</v>
      </c>
      <c r="Y45" s="56">
        <f>IFERROR(IF(X45="","",X45),"")</f>
        <v>40</v>
      </c>
      <c r="Z45" s="42">
        <f>IFERROR(IF(X45="","",X45*0.0095),"")</f>
        <v>0.38</v>
      </c>
      <c r="AA45" s="69" t="s">
        <v>49</v>
      </c>
      <c r="AB45" s="70" t="s">
        <v>49</v>
      </c>
      <c r="AC45" s="85"/>
      <c r="AD45" s="208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63.672000000000004</v>
      </c>
      <c r="BN45" s="82">
        <f>IFERROR(Y45*I45,"0")</f>
        <v>63.672000000000004</v>
      </c>
      <c r="BO45" s="82">
        <f>IFERROR(X45/J45,"0")</f>
        <v>0.30769230769230771</v>
      </c>
      <c r="BP45" s="82">
        <f>IFERROR(Y45/J45,"0")</f>
        <v>0.30769230769230771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18">
        <v>4607111037060</v>
      </c>
      <c r="E46" s="218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33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20"/>
      <c r="R46" s="220"/>
      <c r="S46" s="220"/>
      <c r="T46" s="221"/>
      <c r="U46" s="40" t="s">
        <v>49</v>
      </c>
      <c r="V46" s="40" t="s">
        <v>49</v>
      </c>
      <c r="W46" s="41" t="s">
        <v>42</v>
      </c>
      <c r="X46" s="59">
        <v>60</v>
      </c>
      <c r="Y46" s="56">
        <f>IFERROR(IF(X46="","",X46),"")</f>
        <v>60</v>
      </c>
      <c r="Z46" s="42">
        <f>IFERROR(IF(X46="","",X46*0.0095),"")</f>
        <v>0.56999999999999995</v>
      </c>
      <c r="AA46" s="69" t="s">
        <v>49</v>
      </c>
      <c r="AB46" s="70" t="s">
        <v>49</v>
      </c>
      <c r="AC46" s="85"/>
      <c r="AD46" s="208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95.50800000000001</v>
      </c>
      <c r="BN46" s="82">
        <f>IFERROR(Y46*I46,"0")</f>
        <v>95.50800000000001</v>
      </c>
      <c r="BO46" s="82">
        <f>IFERROR(X46/J46,"0")</f>
        <v>0.46153846153846156</v>
      </c>
      <c r="BP46" s="82">
        <f>IFERROR(Y46/J46,"0")</f>
        <v>0.46153846153846156</v>
      </c>
    </row>
    <row r="47" spans="1:68" x14ac:dyDescent="0.2">
      <c r="A47" s="215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28"/>
      <c r="P47" s="225" t="s">
        <v>43</v>
      </c>
      <c r="Q47" s="226"/>
      <c r="R47" s="226"/>
      <c r="S47" s="226"/>
      <c r="T47" s="226"/>
      <c r="U47" s="226"/>
      <c r="V47" s="227"/>
      <c r="W47" s="43" t="s">
        <v>42</v>
      </c>
      <c r="X47" s="44">
        <f>IFERROR(SUM(X43:X46),"0")</f>
        <v>100</v>
      </c>
      <c r="Y47" s="44">
        <f>IFERROR(SUM(Y43:Y46),"0")</f>
        <v>100</v>
      </c>
      <c r="Z47" s="44">
        <f>IFERROR(IF(Z43="",0,Z43),"0")+IFERROR(IF(Z44="",0,Z44),"0")+IFERROR(IF(Z45="",0,Z45),"0")+IFERROR(IF(Z46="",0,Z46),"0")</f>
        <v>0.95</v>
      </c>
      <c r="AA47" s="68"/>
      <c r="AB47" s="68"/>
      <c r="AC47" s="68"/>
      <c r="AD47" s="208"/>
    </row>
    <row r="48" spans="1:68" x14ac:dyDescent="0.2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28"/>
      <c r="P48" s="225" t="s">
        <v>43</v>
      </c>
      <c r="Q48" s="226"/>
      <c r="R48" s="226"/>
      <c r="S48" s="226"/>
      <c r="T48" s="226"/>
      <c r="U48" s="226"/>
      <c r="V48" s="227"/>
      <c r="W48" s="43" t="s">
        <v>0</v>
      </c>
      <c r="X48" s="44">
        <f>IFERROR(SUMPRODUCT(X43:X46*H43:H46),"0")</f>
        <v>120</v>
      </c>
      <c r="Y48" s="44">
        <f>IFERROR(SUMPRODUCT(Y43:Y46*H43:H46),"0")</f>
        <v>120</v>
      </c>
      <c r="Z48" s="43"/>
      <c r="AA48" s="68"/>
      <c r="AB48" s="68"/>
      <c r="AC48" s="68"/>
      <c r="AD48" s="208"/>
    </row>
    <row r="49" spans="1:68" ht="16.5" customHeight="1" x14ac:dyDescent="0.25">
      <c r="A49" s="253" t="s">
        <v>123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66"/>
      <c r="AB49" s="66"/>
      <c r="AC49" s="83"/>
      <c r="AD49" s="208"/>
    </row>
    <row r="50" spans="1:68" ht="14.25" customHeight="1" x14ac:dyDescent="0.25">
      <c r="A50" s="245" t="s">
        <v>85</v>
      </c>
      <c r="B50" s="245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67"/>
      <c r="AB50" s="67"/>
      <c r="AC50" s="84"/>
      <c r="AD50" s="208"/>
    </row>
    <row r="51" spans="1:68" ht="27" customHeight="1" x14ac:dyDescent="0.25">
      <c r="A51" s="64" t="s">
        <v>124</v>
      </c>
      <c r="B51" s="64" t="s">
        <v>125</v>
      </c>
      <c r="C51" s="37">
        <v>4301071045</v>
      </c>
      <c r="D51" s="218">
        <v>4607111039392</v>
      </c>
      <c r="E51" s="218"/>
      <c r="F51" s="63">
        <v>0.4</v>
      </c>
      <c r="G51" s="38">
        <v>16</v>
      </c>
      <c r="H51" s="63">
        <v>6.4</v>
      </c>
      <c r="I51" s="63">
        <v>6.7195999999999998</v>
      </c>
      <c r="J51" s="38">
        <v>84</v>
      </c>
      <c r="K51" s="38" t="s">
        <v>89</v>
      </c>
      <c r="L51" s="38" t="s">
        <v>90</v>
      </c>
      <c r="M51" s="39" t="s">
        <v>88</v>
      </c>
      <c r="N51" s="39"/>
      <c r="O51" s="38">
        <v>180</v>
      </c>
      <c r="P51" s="332" t="s">
        <v>126</v>
      </c>
      <c r="Q51" s="220"/>
      <c r="R51" s="220"/>
      <c r="S51" s="220"/>
      <c r="T51" s="221"/>
      <c r="U51" s="40" t="s">
        <v>49</v>
      </c>
      <c r="V51" s="40" t="s">
        <v>49</v>
      </c>
      <c r="W51" s="41" t="s">
        <v>42</v>
      </c>
      <c r="X51" s="59">
        <v>24</v>
      </c>
      <c r="Y51" s="56">
        <f t="shared" ref="Y51:Y63" si="0">IFERROR(IF(X51="","",X51),"")</f>
        <v>24</v>
      </c>
      <c r="Z51" s="42">
        <f t="shared" ref="Z51:Z63" si="1">IFERROR(IF(X51="","",X51*0.0155),"")</f>
        <v>0.372</v>
      </c>
      <c r="AA51" s="69" t="s">
        <v>49</v>
      </c>
      <c r="AB51" s="70" t="s">
        <v>127</v>
      </c>
      <c r="AC51" s="85"/>
      <c r="AD51" s="208"/>
      <c r="AG51" s="82"/>
      <c r="AJ51" s="87" t="s">
        <v>91</v>
      </c>
      <c r="AK51" s="87">
        <v>1</v>
      </c>
      <c r="BB51" s="100" t="s">
        <v>73</v>
      </c>
      <c r="BM51" s="82">
        <f t="shared" ref="BM51:BM63" si="2">IFERROR(X51*I51,"0")</f>
        <v>161.2704</v>
      </c>
      <c r="BN51" s="82">
        <f t="shared" ref="BN51:BN63" si="3">IFERROR(Y51*I51,"0")</f>
        <v>161.2704</v>
      </c>
      <c r="BO51" s="82">
        <f t="shared" ref="BO51:BO63" si="4">IFERROR(X51/J51,"0")</f>
        <v>0.2857142857142857</v>
      </c>
      <c r="BP51" s="82">
        <f t="shared" ref="BP51:BP63" si="5">IFERROR(Y51/J51,"0")</f>
        <v>0.2857142857142857</v>
      </c>
    </row>
    <row r="52" spans="1:68" ht="27" customHeight="1" x14ac:dyDescent="0.25">
      <c r="A52" s="64" t="s">
        <v>128</v>
      </c>
      <c r="B52" s="64" t="s">
        <v>129</v>
      </c>
      <c r="C52" s="37">
        <v>4301070989</v>
      </c>
      <c r="D52" s="218">
        <v>4607111037190</v>
      </c>
      <c r="E52" s="218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3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20"/>
      <c r="R52" s="220"/>
      <c r="S52" s="220"/>
      <c r="T52" s="221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D52" s="208"/>
      <c r="AG52" s="82"/>
      <c r="AJ52" s="87" t="s">
        <v>91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130</v>
      </c>
      <c r="B53" s="64" t="s">
        <v>131</v>
      </c>
      <c r="C53" s="37">
        <v>4301071032</v>
      </c>
      <c r="D53" s="218">
        <v>4607111038999</v>
      </c>
      <c r="E53" s="218"/>
      <c r="F53" s="63">
        <v>0.4</v>
      </c>
      <c r="G53" s="38">
        <v>16</v>
      </c>
      <c r="H53" s="63">
        <v>6.4</v>
      </c>
      <c r="I53" s="63">
        <v>6.7195999999999998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33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20"/>
      <c r="R53" s="220"/>
      <c r="S53" s="220"/>
      <c r="T53" s="221"/>
      <c r="U53" s="40" t="s">
        <v>49</v>
      </c>
      <c r="V53" s="40" t="s">
        <v>49</v>
      </c>
      <c r="W53" s="41" t="s">
        <v>42</v>
      </c>
      <c r="X53" s="59">
        <v>24</v>
      </c>
      <c r="Y53" s="56">
        <f t="shared" si="0"/>
        <v>24</v>
      </c>
      <c r="Z53" s="42">
        <f t="shared" si="1"/>
        <v>0.372</v>
      </c>
      <c r="AA53" s="69" t="s">
        <v>49</v>
      </c>
      <c r="AB53" s="70" t="s">
        <v>49</v>
      </c>
      <c r="AC53" s="85"/>
      <c r="AD53" s="208"/>
      <c r="AG53" s="82"/>
      <c r="AJ53" s="87" t="s">
        <v>91</v>
      </c>
      <c r="AK53" s="87">
        <v>1</v>
      </c>
      <c r="BB53" s="102" t="s">
        <v>73</v>
      </c>
      <c r="BM53" s="82">
        <f t="shared" si="2"/>
        <v>161.2704</v>
      </c>
      <c r="BN53" s="82">
        <f t="shared" si="3"/>
        <v>161.2704</v>
      </c>
      <c r="BO53" s="82">
        <f t="shared" si="4"/>
        <v>0.2857142857142857</v>
      </c>
      <c r="BP53" s="82">
        <f t="shared" si="5"/>
        <v>0.2857142857142857</v>
      </c>
    </row>
    <row r="54" spans="1:68" ht="27" customHeight="1" x14ac:dyDescent="0.25">
      <c r="A54" s="64" t="s">
        <v>132</v>
      </c>
      <c r="B54" s="64" t="s">
        <v>133</v>
      </c>
      <c r="C54" s="37">
        <v>4301070972</v>
      </c>
      <c r="D54" s="218">
        <v>4607111037183</v>
      </c>
      <c r="E54" s="218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3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20"/>
      <c r="R54" s="220"/>
      <c r="S54" s="220"/>
      <c r="T54" s="221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D54" s="208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134</v>
      </c>
      <c r="B55" s="64" t="s">
        <v>135</v>
      </c>
      <c r="C55" s="37">
        <v>4301071044</v>
      </c>
      <c r="D55" s="218">
        <v>4607111039385</v>
      </c>
      <c r="E55" s="218"/>
      <c r="F55" s="63">
        <v>0.7</v>
      </c>
      <c r="G55" s="38">
        <v>10</v>
      </c>
      <c r="H55" s="63">
        <v>7</v>
      </c>
      <c r="I55" s="63">
        <v>7.3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3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20"/>
      <c r="R55" s="220"/>
      <c r="S55" s="220"/>
      <c r="T55" s="221"/>
      <c r="U55" s="40" t="s">
        <v>49</v>
      </c>
      <c r="V55" s="40" t="s">
        <v>49</v>
      </c>
      <c r="W55" s="41" t="s">
        <v>42</v>
      </c>
      <c r="X55" s="59">
        <v>48</v>
      </c>
      <c r="Y55" s="56">
        <f t="shared" si="0"/>
        <v>48</v>
      </c>
      <c r="Z55" s="42">
        <f t="shared" si="1"/>
        <v>0.74399999999999999</v>
      </c>
      <c r="AA55" s="69" t="s">
        <v>49</v>
      </c>
      <c r="AB55" s="70" t="s">
        <v>49</v>
      </c>
      <c r="AC55" s="85"/>
      <c r="AD55" s="208"/>
      <c r="AG55" s="82"/>
      <c r="AJ55" s="87" t="s">
        <v>91</v>
      </c>
      <c r="AK55" s="87">
        <v>1</v>
      </c>
      <c r="BB55" s="104" t="s">
        <v>73</v>
      </c>
      <c r="BM55" s="82">
        <f t="shared" si="2"/>
        <v>350.4</v>
      </c>
      <c r="BN55" s="82">
        <f t="shared" si="3"/>
        <v>350.4</v>
      </c>
      <c r="BO55" s="82">
        <f t="shared" si="4"/>
        <v>0.5714285714285714</v>
      </c>
      <c r="BP55" s="82">
        <f t="shared" si="5"/>
        <v>0.5714285714285714</v>
      </c>
    </row>
    <row r="56" spans="1:68" ht="27" customHeight="1" x14ac:dyDescent="0.25">
      <c r="A56" s="64" t="s">
        <v>136</v>
      </c>
      <c r="B56" s="64" t="s">
        <v>137</v>
      </c>
      <c r="C56" s="37">
        <v>4301070970</v>
      </c>
      <c r="D56" s="218">
        <v>4607111037091</v>
      </c>
      <c r="E56" s="218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20"/>
      <c r="R56" s="220"/>
      <c r="S56" s="220"/>
      <c r="T56" s="221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D56" s="208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138</v>
      </c>
      <c r="B57" s="64" t="s">
        <v>139</v>
      </c>
      <c r="C57" s="37">
        <v>4301070971</v>
      </c>
      <c r="D57" s="218">
        <v>4607111036902</v>
      </c>
      <c r="E57" s="218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20"/>
      <c r="R57" s="220"/>
      <c r="S57" s="220"/>
      <c r="T57" s="221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D57" s="208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140</v>
      </c>
      <c r="B58" s="64" t="s">
        <v>141</v>
      </c>
      <c r="C58" s="37">
        <v>4301071031</v>
      </c>
      <c r="D58" s="218">
        <v>4607111038982</v>
      </c>
      <c r="E58" s="218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20"/>
      <c r="R58" s="220"/>
      <c r="S58" s="220"/>
      <c r="T58" s="221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D58" s="208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142</v>
      </c>
      <c r="B59" s="64" t="s">
        <v>143</v>
      </c>
      <c r="C59" s="37">
        <v>4301070969</v>
      </c>
      <c r="D59" s="218">
        <v>4607111036858</v>
      </c>
      <c r="E59" s="218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33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20"/>
      <c r="R59" s="220"/>
      <c r="S59" s="220"/>
      <c r="T59" s="221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D59" s="208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144</v>
      </c>
      <c r="B60" s="64" t="s">
        <v>145</v>
      </c>
      <c r="C60" s="37">
        <v>4301071046</v>
      </c>
      <c r="D60" s="218">
        <v>4607111039354</v>
      </c>
      <c r="E60" s="218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2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20"/>
      <c r="R60" s="220"/>
      <c r="S60" s="220"/>
      <c r="T60" s="221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D60" s="208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146</v>
      </c>
      <c r="B61" s="64" t="s">
        <v>147</v>
      </c>
      <c r="C61" s="37">
        <v>4301070968</v>
      </c>
      <c r="D61" s="218">
        <v>4607111036889</v>
      </c>
      <c r="E61" s="218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20"/>
      <c r="R61" s="220"/>
      <c r="S61" s="220"/>
      <c r="T61" s="221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D61" s="208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148</v>
      </c>
      <c r="B62" s="64" t="s">
        <v>149</v>
      </c>
      <c r="C62" s="37">
        <v>4301071047</v>
      </c>
      <c r="D62" s="218">
        <v>4607111039330</v>
      </c>
      <c r="E62" s="218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20"/>
      <c r="R62" s="220"/>
      <c r="S62" s="220"/>
      <c r="T62" s="221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D62" s="208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customHeight="1" x14ac:dyDescent="0.25">
      <c r="A63" s="64" t="s">
        <v>150</v>
      </c>
      <c r="B63" s="64" t="s">
        <v>151</v>
      </c>
      <c r="C63" s="37">
        <v>4301070947</v>
      </c>
      <c r="D63" s="218">
        <v>4607111037510</v>
      </c>
      <c r="E63" s="218"/>
      <c r="F63" s="63">
        <v>0.8</v>
      </c>
      <c r="G63" s="38">
        <v>8</v>
      </c>
      <c r="H63" s="63">
        <v>6.4</v>
      </c>
      <c r="I63" s="63">
        <v>6.6859999999999999</v>
      </c>
      <c r="J63" s="38">
        <v>84</v>
      </c>
      <c r="K63" s="38" t="s">
        <v>89</v>
      </c>
      <c r="L63" s="38" t="s">
        <v>90</v>
      </c>
      <c r="M63" s="39" t="s">
        <v>88</v>
      </c>
      <c r="N63" s="39"/>
      <c r="O63" s="38">
        <v>150</v>
      </c>
      <c r="P63" s="326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20"/>
      <c r="R63" s="220"/>
      <c r="S63" s="220"/>
      <c r="T63" s="221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D63" s="208"/>
      <c r="AG63" s="82"/>
      <c r="AJ63" s="87" t="s">
        <v>91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x14ac:dyDescent="0.2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28"/>
      <c r="P64" s="225" t="s">
        <v>43</v>
      </c>
      <c r="Q64" s="226"/>
      <c r="R64" s="226"/>
      <c r="S64" s="226"/>
      <c r="T64" s="226"/>
      <c r="U64" s="226"/>
      <c r="V64" s="227"/>
      <c r="W64" s="43" t="s">
        <v>42</v>
      </c>
      <c r="X64" s="44">
        <f>IFERROR(SUM(X51:X63),"0")</f>
        <v>96</v>
      </c>
      <c r="Y64" s="44">
        <f>IFERROR(SUM(Y51:Y63),"0")</f>
        <v>96</v>
      </c>
      <c r="Z64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1.488</v>
      </c>
      <c r="AA64" s="68"/>
      <c r="AB64" s="68"/>
      <c r="AC64" s="68"/>
      <c r="AD64" s="208"/>
    </row>
    <row r="65" spans="1:68" x14ac:dyDescent="0.2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28"/>
      <c r="P65" s="225" t="s">
        <v>43</v>
      </c>
      <c r="Q65" s="226"/>
      <c r="R65" s="226"/>
      <c r="S65" s="226"/>
      <c r="T65" s="226"/>
      <c r="U65" s="226"/>
      <c r="V65" s="227"/>
      <c r="W65" s="43" t="s">
        <v>0</v>
      </c>
      <c r="X65" s="44">
        <f>IFERROR(SUMPRODUCT(X51:X63*H51:H63),"0")</f>
        <v>643.20000000000005</v>
      </c>
      <c r="Y65" s="44">
        <f>IFERROR(SUMPRODUCT(Y51:Y63*H51:H63),"0")</f>
        <v>643.20000000000005</v>
      </c>
      <c r="Z65" s="43"/>
      <c r="AA65" s="68"/>
      <c r="AB65" s="68"/>
      <c r="AC65" s="68"/>
      <c r="AD65" s="208"/>
    </row>
    <row r="66" spans="1:68" ht="16.5" customHeight="1" x14ac:dyDescent="0.25">
      <c r="A66" s="253" t="s">
        <v>152</v>
      </c>
      <c r="B66" s="253"/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66"/>
      <c r="AB66" s="66"/>
      <c r="AC66" s="83"/>
      <c r="AD66" s="208"/>
    </row>
    <row r="67" spans="1:68" ht="14.25" customHeight="1" x14ac:dyDescent="0.25">
      <c r="A67" s="245" t="s">
        <v>85</v>
      </c>
      <c r="B67" s="245"/>
      <c r="C67" s="245"/>
      <c r="D67" s="245"/>
      <c r="E67" s="245"/>
      <c r="F67" s="245"/>
      <c r="G67" s="245"/>
      <c r="H67" s="245"/>
      <c r="I67" s="245"/>
      <c r="J67" s="245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67"/>
      <c r="AB67" s="67"/>
      <c r="AC67" s="84"/>
      <c r="AD67" s="208"/>
    </row>
    <row r="68" spans="1:68" ht="27" customHeight="1" x14ac:dyDescent="0.25">
      <c r="A68" s="64" t="s">
        <v>153</v>
      </c>
      <c r="B68" s="64" t="s">
        <v>154</v>
      </c>
      <c r="C68" s="37">
        <v>4301070977</v>
      </c>
      <c r="D68" s="218">
        <v>4607111037411</v>
      </c>
      <c r="E68" s="218"/>
      <c r="F68" s="63">
        <v>2.7</v>
      </c>
      <c r="G68" s="38">
        <v>1</v>
      </c>
      <c r="H68" s="63">
        <v>2.7</v>
      </c>
      <c r="I68" s="63">
        <v>2.8132000000000001</v>
      </c>
      <c r="J68" s="38">
        <v>234</v>
      </c>
      <c r="K68" s="38" t="s">
        <v>155</v>
      </c>
      <c r="L68" s="38" t="s">
        <v>90</v>
      </c>
      <c r="M68" s="39" t="s">
        <v>88</v>
      </c>
      <c r="N68" s="39"/>
      <c r="O68" s="38">
        <v>180</v>
      </c>
      <c r="P68" s="32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20"/>
      <c r="R68" s="220"/>
      <c r="S68" s="220"/>
      <c r="T68" s="221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IFERROR(IF(X68="","",X68*0.00502),"")</f>
        <v>0</v>
      </c>
      <c r="AA68" s="69" t="s">
        <v>49</v>
      </c>
      <c r="AB68" s="70" t="s">
        <v>49</v>
      </c>
      <c r="AC68" s="85"/>
      <c r="AD68" s="208"/>
      <c r="AG68" s="82"/>
      <c r="AJ68" s="87" t="s">
        <v>91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ht="27" customHeight="1" x14ac:dyDescent="0.25">
      <c r="A69" s="64" t="s">
        <v>156</v>
      </c>
      <c r="B69" s="64" t="s">
        <v>157</v>
      </c>
      <c r="C69" s="37">
        <v>4301070981</v>
      </c>
      <c r="D69" s="218">
        <v>4607111036728</v>
      </c>
      <c r="E69" s="218"/>
      <c r="F69" s="63">
        <v>5</v>
      </c>
      <c r="G69" s="38">
        <v>1</v>
      </c>
      <c r="H69" s="63">
        <v>5</v>
      </c>
      <c r="I69" s="63">
        <v>5.2131999999999996</v>
      </c>
      <c r="J69" s="38">
        <v>144</v>
      </c>
      <c r="K69" s="38" t="s">
        <v>89</v>
      </c>
      <c r="L69" s="38" t="s">
        <v>90</v>
      </c>
      <c r="M69" s="39" t="s">
        <v>88</v>
      </c>
      <c r="N69" s="39"/>
      <c r="O69" s="38">
        <v>180</v>
      </c>
      <c r="P69" s="3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20"/>
      <c r="R69" s="220"/>
      <c r="S69" s="220"/>
      <c r="T69" s="221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IFERROR(IF(X69="","",X69*0.00866),"")</f>
        <v>0</v>
      </c>
      <c r="AA69" s="69" t="s">
        <v>49</v>
      </c>
      <c r="AB69" s="70" t="s">
        <v>49</v>
      </c>
      <c r="AC69" s="85"/>
      <c r="AD69" s="208"/>
      <c r="AG69" s="82"/>
      <c r="AJ69" s="87" t="s">
        <v>91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x14ac:dyDescent="0.2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28"/>
      <c r="P70" s="225" t="s">
        <v>43</v>
      </c>
      <c r="Q70" s="226"/>
      <c r="R70" s="226"/>
      <c r="S70" s="226"/>
      <c r="T70" s="226"/>
      <c r="U70" s="226"/>
      <c r="V70" s="227"/>
      <c r="W70" s="43" t="s">
        <v>42</v>
      </c>
      <c r="X70" s="44">
        <f>IFERROR(SUM(X68:X69),"0")</f>
        <v>0</v>
      </c>
      <c r="Y70" s="44">
        <f>IFERROR(SUM(Y68:Y69),"0")</f>
        <v>0</v>
      </c>
      <c r="Z70" s="44">
        <f>IFERROR(IF(Z68="",0,Z68),"0")+IFERROR(IF(Z69="",0,Z69),"0")</f>
        <v>0</v>
      </c>
      <c r="AA70" s="68"/>
      <c r="AB70" s="68"/>
      <c r="AC70" s="68"/>
      <c r="AD70" s="208"/>
    </row>
    <row r="71" spans="1:68" x14ac:dyDescent="0.2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28"/>
      <c r="P71" s="225" t="s">
        <v>43</v>
      </c>
      <c r="Q71" s="226"/>
      <c r="R71" s="226"/>
      <c r="S71" s="226"/>
      <c r="T71" s="226"/>
      <c r="U71" s="226"/>
      <c r="V71" s="227"/>
      <c r="W71" s="43" t="s">
        <v>0</v>
      </c>
      <c r="X71" s="44">
        <f>IFERROR(SUMPRODUCT(X68:X69*H68:H69),"0")</f>
        <v>0</v>
      </c>
      <c r="Y71" s="44">
        <f>IFERROR(SUMPRODUCT(Y68:Y69*H68:H69),"0")</f>
        <v>0</v>
      </c>
      <c r="Z71" s="43"/>
      <c r="AA71" s="68"/>
      <c r="AB71" s="68"/>
      <c r="AC71" s="68"/>
      <c r="AD71" s="208"/>
    </row>
    <row r="72" spans="1:68" ht="16.5" customHeight="1" x14ac:dyDescent="0.25">
      <c r="A72" s="253" t="s">
        <v>158</v>
      </c>
      <c r="B72" s="253"/>
      <c r="C72" s="253"/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66"/>
      <c r="AB72" s="66"/>
      <c r="AC72" s="83"/>
      <c r="AD72" s="208"/>
    </row>
    <row r="73" spans="1:68" ht="14.25" customHeight="1" x14ac:dyDescent="0.25">
      <c r="A73" s="245" t="s">
        <v>159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67"/>
      <c r="AB73" s="67"/>
      <c r="AC73" s="84"/>
      <c r="AD73" s="208"/>
    </row>
    <row r="74" spans="1:68" ht="27" customHeight="1" x14ac:dyDescent="0.25">
      <c r="A74" s="64" t="s">
        <v>160</v>
      </c>
      <c r="B74" s="64" t="s">
        <v>161</v>
      </c>
      <c r="C74" s="37">
        <v>4301135271</v>
      </c>
      <c r="D74" s="218">
        <v>4607111033659</v>
      </c>
      <c r="E74" s="218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97</v>
      </c>
      <c r="L74" s="38" t="s">
        <v>90</v>
      </c>
      <c r="M74" s="39" t="s">
        <v>88</v>
      </c>
      <c r="N74" s="39"/>
      <c r="O74" s="38">
        <v>180</v>
      </c>
      <c r="P74" s="32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20"/>
      <c r="R74" s="220"/>
      <c r="S74" s="220"/>
      <c r="T74" s="221"/>
      <c r="U74" s="40" t="s">
        <v>49</v>
      </c>
      <c r="V74" s="40" t="s">
        <v>49</v>
      </c>
      <c r="W74" s="41" t="s">
        <v>42</v>
      </c>
      <c r="X74" s="59">
        <v>14</v>
      </c>
      <c r="Y74" s="56">
        <f>IFERROR(IF(X74="","",X74),"")</f>
        <v>14</v>
      </c>
      <c r="Z74" s="42">
        <f>IFERROR(IF(X74="","",X74*0.01788),"")</f>
        <v>0.25031999999999999</v>
      </c>
      <c r="AA74" s="69" t="s">
        <v>49</v>
      </c>
      <c r="AB74" s="70" t="s">
        <v>49</v>
      </c>
      <c r="AC74" s="85"/>
      <c r="AD74" s="208"/>
      <c r="AG74" s="82"/>
      <c r="AJ74" s="87" t="s">
        <v>91</v>
      </c>
      <c r="AK74" s="87">
        <v>1</v>
      </c>
      <c r="BB74" s="115" t="s">
        <v>96</v>
      </c>
      <c r="BM74" s="82">
        <f>IFERROR(X74*I74,"0")</f>
        <v>60.250400000000006</v>
      </c>
      <c r="BN74" s="82">
        <f>IFERROR(Y74*I74,"0")</f>
        <v>60.250400000000006</v>
      </c>
      <c r="BO74" s="82">
        <f>IFERROR(X74/J74,"0")</f>
        <v>0.2</v>
      </c>
      <c r="BP74" s="82">
        <f>IFERROR(Y74/J74,"0")</f>
        <v>0.2</v>
      </c>
    </row>
    <row r="75" spans="1:68" x14ac:dyDescent="0.2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28"/>
      <c r="P75" s="225" t="s">
        <v>43</v>
      </c>
      <c r="Q75" s="226"/>
      <c r="R75" s="226"/>
      <c r="S75" s="226"/>
      <c r="T75" s="226"/>
      <c r="U75" s="226"/>
      <c r="V75" s="227"/>
      <c r="W75" s="43" t="s">
        <v>42</v>
      </c>
      <c r="X75" s="44">
        <f>IFERROR(SUM(X74:X74),"0")</f>
        <v>14</v>
      </c>
      <c r="Y75" s="44">
        <f>IFERROR(SUM(Y74:Y74),"0")</f>
        <v>14</v>
      </c>
      <c r="Z75" s="44">
        <f>IFERROR(IF(Z74="",0,Z74),"0")</f>
        <v>0.25031999999999999</v>
      </c>
      <c r="AA75" s="68"/>
      <c r="AB75" s="68"/>
      <c r="AC75" s="68"/>
      <c r="AD75" s="208"/>
    </row>
    <row r="76" spans="1:68" x14ac:dyDescent="0.2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28"/>
      <c r="P76" s="225" t="s">
        <v>43</v>
      </c>
      <c r="Q76" s="226"/>
      <c r="R76" s="226"/>
      <c r="S76" s="226"/>
      <c r="T76" s="226"/>
      <c r="U76" s="226"/>
      <c r="V76" s="227"/>
      <c r="W76" s="43" t="s">
        <v>0</v>
      </c>
      <c r="X76" s="44">
        <f>IFERROR(SUMPRODUCT(X74:X74*H74:H74),"0")</f>
        <v>50.4</v>
      </c>
      <c r="Y76" s="44">
        <f>IFERROR(SUMPRODUCT(Y74:Y74*H74:H74),"0")</f>
        <v>50.4</v>
      </c>
      <c r="Z76" s="43"/>
      <c r="AA76" s="68"/>
      <c r="AB76" s="68"/>
      <c r="AC76" s="68"/>
      <c r="AD76" s="208"/>
    </row>
    <row r="77" spans="1:68" ht="16.5" customHeight="1" x14ac:dyDescent="0.25">
      <c r="A77" s="253" t="s">
        <v>162</v>
      </c>
      <c r="B77" s="253"/>
      <c r="C77" s="253"/>
      <c r="D77" s="253"/>
      <c r="E77" s="253"/>
      <c r="F77" s="253"/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66"/>
      <c r="AB77" s="66"/>
      <c r="AC77" s="83"/>
      <c r="AD77" s="208"/>
    </row>
    <row r="78" spans="1:68" ht="14.25" customHeight="1" x14ac:dyDescent="0.25">
      <c r="A78" s="245" t="s">
        <v>163</v>
      </c>
      <c r="B78" s="245"/>
      <c r="C78" s="245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67"/>
      <c r="AB78" s="67"/>
      <c r="AC78" s="84"/>
      <c r="AD78" s="208"/>
    </row>
    <row r="79" spans="1:68" ht="27" customHeight="1" x14ac:dyDescent="0.25">
      <c r="A79" s="64" t="s">
        <v>164</v>
      </c>
      <c r="B79" s="64" t="s">
        <v>165</v>
      </c>
      <c r="C79" s="37">
        <v>4301131021</v>
      </c>
      <c r="D79" s="218">
        <v>4607111034137</v>
      </c>
      <c r="E79" s="218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97</v>
      </c>
      <c r="L79" s="38" t="s">
        <v>90</v>
      </c>
      <c r="M79" s="39" t="s">
        <v>88</v>
      </c>
      <c r="N79" s="39"/>
      <c r="O79" s="38">
        <v>180</v>
      </c>
      <c r="P79" s="31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20"/>
      <c r="R79" s="220"/>
      <c r="S79" s="220"/>
      <c r="T79" s="221"/>
      <c r="U79" s="40" t="s">
        <v>49</v>
      </c>
      <c r="V79" s="40" t="s">
        <v>49</v>
      </c>
      <c r="W79" s="41" t="s">
        <v>42</v>
      </c>
      <c r="X79" s="59">
        <v>56</v>
      </c>
      <c r="Y79" s="56">
        <f>IFERROR(IF(X79="","",X79),"")</f>
        <v>56</v>
      </c>
      <c r="Z79" s="42">
        <f>IFERROR(IF(X79="","",X79*0.01788),"")</f>
        <v>1.0012799999999999</v>
      </c>
      <c r="AA79" s="69" t="s">
        <v>49</v>
      </c>
      <c r="AB79" s="70" t="s">
        <v>49</v>
      </c>
      <c r="AC79" s="85"/>
      <c r="AD79" s="208"/>
      <c r="AG79" s="82"/>
      <c r="AJ79" s="87" t="s">
        <v>91</v>
      </c>
      <c r="AK79" s="87">
        <v>1</v>
      </c>
      <c r="BB79" s="116" t="s">
        <v>96</v>
      </c>
      <c r="BM79" s="82">
        <f>IFERROR(X79*I79,"0")</f>
        <v>241.00160000000002</v>
      </c>
      <c r="BN79" s="82">
        <f>IFERROR(Y79*I79,"0")</f>
        <v>241.00160000000002</v>
      </c>
      <c r="BO79" s="82">
        <f>IFERROR(X79/J79,"0")</f>
        <v>0.8</v>
      </c>
      <c r="BP79" s="82">
        <f>IFERROR(Y79/J79,"0")</f>
        <v>0.8</v>
      </c>
    </row>
    <row r="80" spans="1:68" ht="27" customHeight="1" x14ac:dyDescent="0.25">
      <c r="A80" s="64" t="s">
        <v>166</v>
      </c>
      <c r="B80" s="64" t="s">
        <v>167</v>
      </c>
      <c r="C80" s="37">
        <v>4301131022</v>
      </c>
      <c r="D80" s="218">
        <v>4607111034120</v>
      </c>
      <c r="E80" s="218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31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20"/>
      <c r="R80" s="220"/>
      <c r="S80" s="220"/>
      <c r="T80" s="221"/>
      <c r="U80" s="40" t="s">
        <v>49</v>
      </c>
      <c r="V80" s="40" t="s">
        <v>49</v>
      </c>
      <c r="W80" s="41" t="s">
        <v>42</v>
      </c>
      <c r="X80" s="59">
        <v>84</v>
      </c>
      <c r="Y80" s="56">
        <f>IFERROR(IF(X80="","",X80),"")</f>
        <v>84</v>
      </c>
      <c r="Z80" s="42">
        <f>IFERROR(IF(X80="","",X80*0.01788),"")</f>
        <v>1.5019199999999999</v>
      </c>
      <c r="AA80" s="69" t="s">
        <v>49</v>
      </c>
      <c r="AB80" s="70" t="s">
        <v>49</v>
      </c>
      <c r="AC80" s="85"/>
      <c r="AD80" s="208"/>
      <c r="AG80" s="82"/>
      <c r="AJ80" s="87" t="s">
        <v>91</v>
      </c>
      <c r="AK80" s="87">
        <v>1</v>
      </c>
      <c r="BB80" s="117" t="s">
        <v>96</v>
      </c>
      <c r="BM80" s="82">
        <f>IFERROR(X80*I80,"0")</f>
        <v>361.50240000000002</v>
      </c>
      <c r="BN80" s="82">
        <f>IFERROR(Y80*I80,"0")</f>
        <v>361.50240000000002</v>
      </c>
      <c r="BO80" s="82">
        <f>IFERROR(X80/J80,"0")</f>
        <v>1.2</v>
      </c>
      <c r="BP80" s="82">
        <f>IFERROR(Y80/J80,"0")</f>
        <v>1.2</v>
      </c>
    </row>
    <row r="81" spans="1:68" x14ac:dyDescent="0.2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28"/>
      <c r="P81" s="225" t="s">
        <v>43</v>
      </c>
      <c r="Q81" s="226"/>
      <c r="R81" s="226"/>
      <c r="S81" s="226"/>
      <c r="T81" s="226"/>
      <c r="U81" s="226"/>
      <c r="V81" s="227"/>
      <c r="W81" s="43" t="s">
        <v>42</v>
      </c>
      <c r="X81" s="44">
        <f>IFERROR(SUM(X79:X80),"0")</f>
        <v>140</v>
      </c>
      <c r="Y81" s="44">
        <f>IFERROR(SUM(Y79:Y80),"0")</f>
        <v>140</v>
      </c>
      <c r="Z81" s="44">
        <f>IFERROR(IF(Z79="",0,Z79),"0")+IFERROR(IF(Z80="",0,Z80),"0")</f>
        <v>2.5031999999999996</v>
      </c>
      <c r="AA81" s="68"/>
      <c r="AB81" s="68"/>
      <c r="AC81" s="68"/>
      <c r="AD81" s="208"/>
    </row>
    <row r="82" spans="1:68" x14ac:dyDescent="0.2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28"/>
      <c r="P82" s="225" t="s">
        <v>43</v>
      </c>
      <c r="Q82" s="226"/>
      <c r="R82" s="226"/>
      <c r="S82" s="226"/>
      <c r="T82" s="226"/>
      <c r="U82" s="226"/>
      <c r="V82" s="227"/>
      <c r="W82" s="43" t="s">
        <v>0</v>
      </c>
      <c r="X82" s="44">
        <f>IFERROR(SUMPRODUCT(X79:X80*H79:H80),"0")</f>
        <v>504</v>
      </c>
      <c r="Y82" s="44">
        <f>IFERROR(SUMPRODUCT(Y79:Y80*H79:H80),"0")</f>
        <v>504</v>
      </c>
      <c r="Z82" s="43"/>
      <c r="AA82" s="68"/>
      <c r="AB82" s="68"/>
      <c r="AC82" s="68"/>
      <c r="AD82" s="208"/>
    </row>
    <row r="83" spans="1:68" ht="16.5" customHeight="1" x14ac:dyDescent="0.25">
      <c r="A83" s="253" t="s">
        <v>168</v>
      </c>
      <c r="B83" s="253"/>
      <c r="C83" s="253"/>
      <c r="D83" s="253"/>
      <c r="E83" s="253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66"/>
      <c r="AB83" s="66"/>
      <c r="AC83" s="83"/>
      <c r="AD83" s="208"/>
    </row>
    <row r="84" spans="1:68" ht="14.25" customHeight="1" x14ac:dyDescent="0.25">
      <c r="A84" s="245" t="s">
        <v>159</v>
      </c>
      <c r="B84" s="245"/>
      <c r="C84" s="245"/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67"/>
      <c r="AB84" s="67"/>
      <c r="AC84" s="84"/>
      <c r="AD84" s="208"/>
    </row>
    <row r="85" spans="1:68" ht="27" customHeight="1" x14ac:dyDescent="0.25">
      <c r="A85" s="64" t="s">
        <v>169</v>
      </c>
      <c r="B85" s="64" t="s">
        <v>170</v>
      </c>
      <c r="C85" s="37">
        <v>4301135285</v>
      </c>
      <c r="D85" s="218">
        <v>4607111036407</v>
      </c>
      <c r="E85" s="218"/>
      <c r="F85" s="63">
        <v>0.3</v>
      </c>
      <c r="G85" s="38">
        <v>14</v>
      </c>
      <c r="H85" s="63">
        <v>4.2</v>
      </c>
      <c r="I85" s="63">
        <v>4.5292000000000003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3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20"/>
      <c r="R85" s="220"/>
      <c r="S85" s="220"/>
      <c r="T85" s="221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ref="Y85:Y90" si="6">IFERROR(IF(X85="","",X85),"")</f>
        <v>0</v>
      </c>
      <c r="Z85" s="42">
        <f t="shared" ref="Z85:Z90" si="7">IFERROR(IF(X85="","",X85*0.01788),"")</f>
        <v>0</v>
      </c>
      <c r="AA85" s="69" t="s">
        <v>49</v>
      </c>
      <c r="AB85" s="70" t="s">
        <v>49</v>
      </c>
      <c r="AC85" s="85"/>
      <c r="AD85" s="208"/>
      <c r="AG85" s="82"/>
      <c r="AJ85" s="87" t="s">
        <v>91</v>
      </c>
      <c r="AK85" s="87">
        <v>1</v>
      </c>
      <c r="BB85" s="118" t="s">
        <v>96</v>
      </c>
      <c r="BM85" s="82">
        <f t="shared" ref="BM85:BM90" si="8">IFERROR(X85*I85,"0")</f>
        <v>0</v>
      </c>
      <c r="BN85" s="82">
        <f t="shared" ref="BN85:BN90" si="9">IFERROR(Y85*I85,"0")</f>
        <v>0</v>
      </c>
      <c r="BO85" s="82">
        <f t="shared" ref="BO85:BO90" si="10">IFERROR(X85/J85,"0")</f>
        <v>0</v>
      </c>
      <c r="BP85" s="82">
        <f t="shared" ref="BP85:BP90" si="11">IFERROR(Y85/J85,"0")</f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4301135286</v>
      </c>
      <c r="D86" s="218">
        <v>4607111033628</v>
      </c>
      <c r="E86" s="218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1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20"/>
      <c r="R86" s="220"/>
      <c r="S86" s="220"/>
      <c r="T86" s="221"/>
      <c r="U86" s="40" t="s">
        <v>49</v>
      </c>
      <c r="V86" s="40" t="s">
        <v>49</v>
      </c>
      <c r="W86" s="41" t="s">
        <v>42</v>
      </c>
      <c r="X86" s="59">
        <v>84</v>
      </c>
      <c r="Y86" s="56">
        <f t="shared" si="6"/>
        <v>84</v>
      </c>
      <c r="Z86" s="42">
        <f t="shared" si="7"/>
        <v>1.5019199999999999</v>
      </c>
      <c r="AA86" s="69" t="s">
        <v>49</v>
      </c>
      <c r="AB86" s="70" t="s">
        <v>49</v>
      </c>
      <c r="AC86" s="85"/>
      <c r="AD86" s="208"/>
      <c r="AG86" s="82"/>
      <c r="AJ86" s="87" t="s">
        <v>91</v>
      </c>
      <c r="AK86" s="87">
        <v>1</v>
      </c>
      <c r="BB86" s="119" t="s">
        <v>96</v>
      </c>
      <c r="BM86" s="82">
        <f t="shared" si="8"/>
        <v>361.50240000000002</v>
      </c>
      <c r="BN86" s="82">
        <f t="shared" si="9"/>
        <v>361.50240000000002</v>
      </c>
      <c r="BO86" s="82">
        <f t="shared" si="10"/>
        <v>1.2</v>
      </c>
      <c r="BP86" s="82">
        <f t="shared" si="11"/>
        <v>1.2</v>
      </c>
    </row>
    <row r="87" spans="1:68" ht="27" customHeight="1" x14ac:dyDescent="0.25">
      <c r="A87" s="64" t="s">
        <v>173</v>
      </c>
      <c r="B87" s="64" t="s">
        <v>174</v>
      </c>
      <c r="C87" s="37">
        <v>4301135292</v>
      </c>
      <c r="D87" s="218">
        <v>4607111033451</v>
      </c>
      <c r="E87" s="218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20"/>
      <c r="R87" s="220"/>
      <c r="S87" s="220"/>
      <c r="T87" s="221"/>
      <c r="U87" s="40" t="s">
        <v>49</v>
      </c>
      <c r="V87" s="40" t="s">
        <v>49</v>
      </c>
      <c r="W87" s="41" t="s">
        <v>42</v>
      </c>
      <c r="X87" s="59">
        <v>84</v>
      </c>
      <c r="Y87" s="56">
        <f t="shared" si="6"/>
        <v>84</v>
      </c>
      <c r="Z87" s="42">
        <f t="shared" si="7"/>
        <v>1.5019199999999999</v>
      </c>
      <c r="AA87" s="69" t="s">
        <v>49</v>
      </c>
      <c r="AB87" s="70" t="s">
        <v>49</v>
      </c>
      <c r="AC87" s="85"/>
      <c r="AD87" s="208"/>
      <c r="AG87" s="82"/>
      <c r="AJ87" s="87" t="s">
        <v>91</v>
      </c>
      <c r="AK87" s="87">
        <v>1</v>
      </c>
      <c r="BB87" s="120" t="s">
        <v>96</v>
      </c>
      <c r="BM87" s="82">
        <f t="shared" si="8"/>
        <v>361.50240000000002</v>
      </c>
      <c r="BN87" s="82">
        <f t="shared" si="9"/>
        <v>361.50240000000002</v>
      </c>
      <c r="BO87" s="82">
        <f t="shared" si="10"/>
        <v>1.2</v>
      </c>
      <c r="BP87" s="82">
        <f t="shared" si="11"/>
        <v>1.2</v>
      </c>
    </row>
    <row r="88" spans="1:68" ht="27" customHeight="1" x14ac:dyDescent="0.25">
      <c r="A88" s="64" t="s">
        <v>175</v>
      </c>
      <c r="B88" s="64" t="s">
        <v>176</v>
      </c>
      <c r="C88" s="37">
        <v>4301135295</v>
      </c>
      <c r="D88" s="218">
        <v>4607111035141</v>
      </c>
      <c r="E88" s="218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20"/>
      <c r="R88" s="220"/>
      <c r="S88" s="220"/>
      <c r="T88" s="221"/>
      <c r="U88" s="40" t="s">
        <v>49</v>
      </c>
      <c r="V88" s="40" t="s">
        <v>49</v>
      </c>
      <c r="W88" s="41" t="s">
        <v>42</v>
      </c>
      <c r="X88" s="59">
        <v>84</v>
      </c>
      <c r="Y88" s="56">
        <f t="shared" si="6"/>
        <v>84</v>
      </c>
      <c r="Z88" s="42">
        <f t="shared" si="7"/>
        <v>1.5019199999999999</v>
      </c>
      <c r="AA88" s="69" t="s">
        <v>49</v>
      </c>
      <c r="AB88" s="70" t="s">
        <v>49</v>
      </c>
      <c r="AC88" s="85"/>
      <c r="AD88" s="208"/>
      <c r="AG88" s="82"/>
      <c r="AJ88" s="87" t="s">
        <v>91</v>
      </c>
      <c r="AK88" s="87">
        <v>1</v>
      </c>
      <c r="BB88" s="121" t="s">
        <v>96</v>
      </c>
      <c r="BM88" s="82">
        <f t="shared" si="8"/>
        <v>361.50240000000002</v>
      </c>
      <c r="BN88" s="82">
        <f t="shared" si="9"/>
        <v>361.50240000000002</v>
      </c>
      <c r="BO88" s="82">
        <f t="shared" si="10"/>
        <v>1.2</v>
      </c>
      <c r="BP88" s="82">
        <f t="shared" si="11"/>
        <v>1.2</v>
      </c>
    </row>
    <row r="89" spans="1:68" ht="27" customHeight="1" x14ac:dyDescent="0.25">
      <c r="A89" s="64" t="s">
        <v>177</v>
      </c>
      <c r="B89" s="64" t="s">
        <v>178</v>
      </c>
      <c r="C89" s="37">
        <v>4301135296</v>
      </c>
      <c r="D89" s="218">
        <v>4607111033444</v>
      </c>
      <c r="E89" s="218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1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20"/>
      <c r="R89" s="220"/>
      <c r="S89" s="220"/>
      <c r="T89" s="221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D89" s="208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customHeight="1" x14ac:dyDescent="0.25">
      <c r="A90" s="64" t="s">
        <v>179</v>
      </c>
      <c r="B90" s="64" t="s">
        <v>180</v>
      </c>
      <c r="C90" s="37">
        <v>4301135290</v>
      </c>
      <c r="D90" s="218">
        <v>4607111035028</v>
      </c>
      <c r="E90" s="218"/>
      <c r="F90" s="63">
        <v>0.48</v>
      </c>
      <c r="G90" s="38">
        <v>8</v>
      </c>
      <c r="H90" s="63">
        <v>3.84</v>
      </c>
      <c r="I90" s="63">
        <v>4.4488000000000003</v>
      </c>
      <c r="J90" s="38">
        <v>70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3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20"/>
      <c r="R90" s="220"/>
      <c r="S90" s="220"/>
      <c r="T90" s="221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D90" s="208"/>
      <c r="AG90" s="82"/>
      <c r="AJ90" s="87" t="s">
        <v>91</v>
      </c>
      <c r="AK90" s="87">
        <v>1</v>
      </c>
      <c r="BB90" s="123" t="s">
        <v>96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x14ac:dyDescent="0.2">
      <c r="A91" s="215"/>
      <c r="B91" s="215"/>
      <c r="C91" s="215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5"/>
      <c r="O91" s="228"/>
      <c r="P91" s="225" t="s">
        <v>43</v>
      </c>
      <c r="Q91" s="226"/>
      <c r="R91" s="226"/>
      <c r="S91" s="226"/>
      <c r="T91" s="226"/>
      <c r="U91" s="226"/>
      <c r="V91" s="227"/>
      <c r="W91" s="43" t="s">
        <v>42</v>
      </c>
      <c r="X91" s="44">
        <f>IFERROR(SUM(X85:X90),"0")</f>
        <v>252</v>
      </c>
      <c r="Y91" s="44">
        <f>IFERROR(SUM(Y85:Y90),"0")</f>
        <v>252</v>
      </c>
      <c r="Z91" s="44">
        <f>IFERROR(IF(Z85="",0,Z85),"0")+IFERROR(IF(Z86="",0,Z86),"0")+IFERROR(IF(Z87="",0,Z87),"0")+IFERROR(IF(Z88="",0,Z88),"0")+IFERROR(IF(Z89="",0,Z89),"0")+IFERROR(IF(Z90="",0,Z90),"0")</f>
        <v>4.5057599999999995</v>
      </c>
      <c r="AA91" s="68"/>
      <c r="AB91" s="68"/>
      <c r="AC91" s="68"/>
      <c r="AD91" s="208"/>
    </row>
    <row r="92" spans="1:68" x14ac:dyDescent="0.2">
      <c r="A92" s="215"/>
      <c r="B92" s="215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28"/>
      <c r="P92" s="225" t="s">
        <v>43</v>
      </c>
      <c r="Q92" s="226"/>
      <c r="R92" s="226"/>
      <c r="S92" s="226"/>
      <c r="T92" s="226"/>
      <c r="U92" s="226"/>
      <c r="V92" s="227"/>
      <c r="W92" s="43" t="s">
        <v>0</v>
      </c>
      <c r="X92" s="44">
        <f>IFERROR(SUMPRODUCT(X85:X90*H85:H90),"0")</f>
        <v>907.2</v>
      </c>
      <c r="Y92" s="44">
        <f>IFERROR(SUMPRODUCT(Y85:Y90*H85:H90),"0")</f>
        <v>907.2</v>
      </c>
      <c r="Z92" s="43"/>
      <c r="AA92" s="68"/>
      <c r="AB92" s="68"/>
      <c r="AC92" s="68"/>
      <c r="AD92" s="208"/>
    </row>
    <row r="93" spans="1:68" ht="16.5" customHeight="1" x14ac:dyDescent="0.25">
      <c r="A93" s="253" t="s">
        <v>181</v>
      </c>
      <c r="B93" s="253"/>
      <c r="C93" s="253"/>
      <c r="D93" s="253"/>
      <c r="E93" s="253"/>
      <c r="F93" s="253"/>
      <c r="G93" s="253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66"/>
      <c r="AB93" s="66"/>
      <c r="AC93" s="83"/>
      <c r="AD93" s="208"/>
    </row>
    <row r="94" spans="1:68" ht="14.25" customHeight="1" x14ac:dyDescent="0.25">
      <c r="A94" s="245" t="s">
        <v>182</v>
      </c>
      <c r="B94" s="245"/>
      <c r="C94" s="245"/>
      <c r="D94" s="245"/>
      <c r="E94" s="245"/>
      <c r="F94" s="245"/>
      <c r="G94" s="245"/>
      <c r="H94" s="245"/>
      <c r="I94" s="245"/>
      <c r="J94" s="245"/>
      <c r="K94" s="245"/>
      <c r="L94" s="245"/>
      <c r="M94" s="245"/>
      <c r="N94" s="245"/>
      <c r="O94" s="245"/>
      <c r="P94" s="245"/>
      <c r="Q94" s="245"/>
      <c r="R94" s="245"/>
      <c r="S94" s="245"/>
      <c r="T94" s="245"/>
      <c r="U94" s="245"/>
      <c r="V94" s="245"/>
      <c r="W94" s="245"/>
      <c r="X94" s="245"/>
      <c r="Y94" s="245"/>
      <c r="Z94" s="245"/>
      <c r="AA94" s="67"/>
      <c r="AB94" s="67"/>
      <c r="AC94" s="84"/>
      <c r="AD94" s="208"/>
    </row>
    <row r="95" spans="1:68" ht="27" customHeight="1" x14ac:dyDescent="0.25">
      <c r="A95" s="64" t="s">
        <v>183</v>
      </c>
      <c r="B95" s="64" t="s">
        <v>184</v>
      </c>
      <c r="C95" s="37">
        <v>4301136042</v>
      </c>
      <c r="D95" s="218">
        <v>4607025784012</v>
      </c>
      <c r="E95" s="218"/>
      <c r="F95" s="63">
        <v>0.09</v>
      </c>
      <c r="G95" s="38">
        <v>24</v>
      </c>
      <c r="H95" s="63">
        <v>2.16</v>
      </c>
      <c r="I95" s="63">
        <v>2.4912000000000001</v>
      </c>
      <c r="J95" s="38">
        <v>126</v>
      </c>
      <c r="K95" s="38" t="s">
        <v>97</v>
      </c>
      <c r="L95" s="38" t="s">
        <v>90</v>
      </c>
      <c r="M95" s="39" t="s">
        <v>88</v>
      </c>
      <c r="N95" s="39"/>
      <c r="O95" s="38">
        <v>180</v>
      </c>
      <c r="P95" s="31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20"/>
      <c r="R95" s="220"/>
      <c r="S95" s="220"/>
      <c r="T95" s="221"/>
      <c r="U95" s="40" t="s">
        <v>49</v>
      </c>
      <c r="V95" s="40" t="s">
        <v>49</v>
      </c>
      <c r="W95" s="41" t="s">
        <v>42</v>
      </c>
      <c r="X95" s="59">
        <v>70</v>
      </c>
      <c r="Y95" s="56">
        <f>IFERROR(IF(X95="","",X95),"")</f>
        <v>70</v>
      </c>
      <c r="Z95" s="42">
        <f>IFERROR(IF(X95="","",X95*0.00936),"")</f>
        <v>0.6552</v>
      </c>
      <c r="AA95" s="69" t="s">
        <v>49</v>
      </c>
      <c r="AB95" s="70" t="s">
        <v>49</v>
      </c>
      <c r="AC95" s="85"/>
      <c r="AD95" s="208"/>
      <c r="AG95" s="82"/>
      <c r="AJ95" s="87" t="s">
        <v>91</v>
      </c>
      <c r="AK95" s="87">
        <v>1</v>
      </c>
      <c r="BB95" s="124" t="s">
        <v>96</v>
      </c>
      <c r="BM95" s="82">
        <f>IFERROR(X95*I95,"0")</f>
        <v>174.38400000000001</v>
      </c>
      <c r="BN95" s="82">
        <f>IFERROR(Y95*I95,"0")</f>
        <v>174.38400000000001</v>
      </c>
      <c r="BO95" s="82">
        <f>IFERROR(X95/J95,"0")</f>
        <v>0.55555555555555558</v>
      </c>
      <c r="BP95" s="82">
        <f>IFERROR(Y95/J95,"0")</f>
        <v>0.55555555555555558</v>
      </c>
    </row>
    <row r="96" spans="1:68" ht="27" customHeight="1" x14ac:dyDescent="0.25">
      <c r="A96" s="64" t="s">
        <v>185</v>
      </c>
      <c r="B96" s="64" t="s">
        <v>186</v>
      </c>
      <c r="C96" s="37">
        <v>4301136040</v>
      </c>
      <c r="D96" s="218">
        <v>4607025784319</v>
      </c>
      <c r="E96" s="218"/>
      <c r="F96" s="63">
        <v>0.36</v>
      </c>
      <c r="G96" s="38">
        <v>10</v>
      </c>
      <c r="H96" s="63">
        <v>3.6</v>
      </c>
      <c r="I96" s="63">
        <v>4.2439999999999998</v>
      </c>
      <c r="J96" s="38">
        <v>70</v>
      </c>
      <c r="K96" s="38" t="s">
        <v>97</v>
      </c>
      <c r="L96" s="38" t="s">
        <v>90</v>
      </c>
      <c r="M96" s="39" t="s">
        <v>88</v>
      </c>
      <c r="N96" s="39"/>
      <c r="O96" s="38">
        <v>180</v>
      </c>
      <c r="P96" s="30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20"/>
      <c r="R96" s="220"/>
      <c r="S96" s="220"/>
      <c r="T96" s="221"/>
      <c r="U96" s="40" t="s">
        <v>49</v>
      </c>
      <c r="V96" s="40" t="s">
        <v>49</v>
      </c>
      <c r="W96" s="41" t="s">
        <v>42</v>
      </c>
      <c r="X96" s="59">
        <v>238</v>
      </c>
      <c r="Y96" s="56">
        <f>IFERROR(IF(X96="","",X96),"")</f>
        <v>238</v>
      </c>
      <c r="Z96" s="42">
        <f>IFERROR(IF(X96="","",X96*0.01788),"")</f>
        <v>4.2554400000000001</v>
      </c>
      <c r="AA96" s="69" t="s">
        <v>49</v>
      </c>
      <c r="AB96" s="70" t="s">
        <v>49</v>
      </c>
      <c r="AC96" s="85"/>
      <c r="AD96" s="208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1010.0719999999999</v>
      </c>
      <c r="BN96" s="82">
        <f>IFERROR(Y96*I96,"0")</f>
        <v>1010.0719999999999</v>
      </c>
      <c r="BO96" s="82">
        <f>IFERROR(X96/J96,"0")</f>
        <v>3.4</v>
      </c>
      <c r="BP96" s="82">
        <f>IFERROR(Y96/J96,"0")</f>
        <v>3.4</v>
      </c>
    </row>
    <row r="97" spans="1:68" ht="16.5" customHeight="1" x14ac:dyDescent="0.25">
      <c r="A97" s="64" t="s">
        <v>187</v>
      </c>
      <c r="B97" s="64" t="s">
        <v>188</v>
      </c>
      <c r="C97" s="37">
        <v>4301136039</v>
      </c>
      <c r="D97" s="218">
        <v>4607111035370</v>
      </c>
      <c r="E97" s="218"/>
      <c r="F97" s="63">
        <v>0.14000000000000001</v>
      </c>
      <c r="G97" s="38">
        <v>22</v>
      </c>
      <c r="H97" s="63">
        <v>3.08</v>
      </c>
      <c r="I97" s="63">
        <v>3.464</v>
      </c>
      <c r="J97" s="38">
        <v>84</v>
      </c>
      <c r="K97" s="38" t="s">
        <v>89</v>
      </c>
      <c r="L97" s="38" t="s">
        <v>90</v>
      </c>
      <c r="M97" s="39" t="s">
        <v>88</v>
      </c>
      <c r="N97" s="39"/>
      <c r="O97" s="38">
        <v>180</v>
      </c>
      <c r="P97" s="31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20"/>
      <c r="R97" s="220"/>
      <c r="S97" s="220"/>
      <c r="T97" s="221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IFERROR(IF(X97="","",X97*0.0155),"")</f>
        <v>0</v>
      </c>
      <c r="AA97" s="69" t="s">
        <v>49</v>
      </c>
      <c r="AB97" s="70" t="s">
        <v>49</v>
      </c>
      <c r="AC97" s="85"/>
      <c r="AD97" s="208"/>
      <c r="AG97" s="82"/>
      <c r="AJ97" s="87" t="s">
        <v>91</v>
      </c>
      <c r="AK97" s="87">
        <v>1</v>
      </c>
      <c r="BB97" s="126" t="s">
        <v>96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x14ac:dyDescent="0.2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28"/>
      <c r="P98" s="225" t="s">
        <v>43</v>
      </c>
      <c r="Q98" s="226"/>
      <c r="R98" s="226"/>
      <c r="S98" s="226"/>
      <c r="T98" s="226"/>
      <c r="U98" s="226"/>
      <c r="V98" s="227"/>
      <c r="W98" s="43" t="s">
        <v>42</v>
      </c>
      <c r="X98" s="44">
        <f>IFERROR(SUM(X95:X97),"0")</f>
        <v>308</v>
      </c>
      <c r="Y98" s="44">
        <f>IFERROR(SUM(Y95:Y97),"0")</f>
        <v>308</v>
      </c>
      <c r="Z98" s="44">
        <f>IFERROR(IF(Z95="",0,Z95),"0")+IFERROR(IF(Z96="",0,Z96),"0")+IFERROR(IF(Z97="",0,Z97),"0")</f>
        <v>4.9106399999999999</v>
      </c>
      <c r="AA98" s="68"/>
      <c r="AB98" s="68"/>
      <c r="AC98" s="68"/>
      <c r="AD98" s="208"/>
    </row>
    <row r="99" spans="1:68" x14ac:dyDescent="0.2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28"/>
      <c r="P99" s="225" t="s">
        <v>43</v>
      </c>
      <c r="Q99" s="226"/>
      <c r="R99" s="226"/>
      <c r="S99" s="226"/>
      <c r="T99" s="226"/>
      <c r="U99" s="226"/>
      <c r="V99" s="227"/>
      <c r="W99" s="43" t="s">
        <v>0</v>
      </c>
      <c r="X99" s="44">
        <f>IFERROR(SUMPRODUCT(X95:X97*H95:H97),"0")</f>
        <v>1008.0000000000001</v>
      </c>
      <c r="Y99" s="44">
        <f>IFERROR(SUMPRODUCT(Y95:Y97*H95:H97),"0")</f>
        <v>1008.0000000000001</v>
      </c>
      <c r="Z99" s="43"/>
      <c r="AA99" s="68"/>
      <c r="AB99" s="68"/>
      <c r="AC99" s="68"/>
      <c r="AD99" s="208"/>
    </row>
    <row r="100" spans="1:68" ht="16.5" customHeight="1" x14ac:dyDescent="0.25">
      <c r="A100" s="253" t="s">
        <v>189</v>
      </c>
      <c r="B100" s="253"/>
      <c r="C100" s="253"/>
      <c r="D100" s="253"/>
      <c r="E100" s="253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66"/>
      <c r="AB100" s="66"/>
      <c r="AC100" s="83"/>
      <c r="AD100" s="208"/>
    </row>
    <row r="101" spans="1:68" ht="14.25" customHeight="1" x14ac:dyDescent="0.25">
      <c r="A101" s="245" t="s">
        <v>85</v>
      </c>
      <c r="B101" s="245"/>
      <c r="C101" s="245"/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5"/>
      <c r="Q101" s="245"/>
      <c r="R101" s="245"/>
      <c r="S101" s="245"/>
      <c r="T101" s="245"/>
      <c r="U101" s="245"/>
      <c r="V101" s="245"/>
      <c r="W101" s="245"/>
      <c r="X101" s="245"/>
      <c r="Y101" s="245"/>
      <c r="Z101" s="245"/>
      <c r="AA101" s="67"/>
      <c r="AB101" s="67"/>
      <c r="AC101" s="84"/>
      <c r="AD101" s="208"/>
    </row>
    <row r="102" spans="1:68" ht="27" customHeight="1" x14ac:dyDescent="0.25">
      <c r="A102" s="64" t="s">
        <v>190</v>
      </c>
      <c r="B102" s="64" t="s">
        <v>191</v>
      </c>
      <c r="C102" s="37">
        <v>4301070975</v>
      </c>
      <c r="D102" s="218">
        <v>4607111033970</v>
      </c>
      <c r="E102" s="218"/>
      <c r="F102" s="63">
        <v>0.43</v>
      </c>
      <c r="G102" s="38">
        <v>16</v>
      </c>
      <c r="H102" s="63">
        <v>6.88</v>
      </c>
      <c r="I102" s="63">
        <v>7.1996000000000002</v>
      </c>
      <c r="J102" s="38">
        <v>84</v>
      </c>
      <c r="K102" s="38" t="s">
        <v>89</v>
      </c>
      <c r="L102" s="38" t="s">
        <v>192</v>
      </c>
      <c r="M102" s="39" t="s">
        <v>88</v>
      </c>
      <c r="N102" s="39"/>
      <c r="O102" s="38">
        <v>180</v>
      </c>
      <c r="P102" s="30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20"/>
      <c r="R102" s="220"/>
      <c r="S102" s="220"/>
      <c r="T102" s="221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ref="Y102:Y110" si="12">IFERROR(IF(X102="","",X102),"")</f>
        <v>0</v>
      </c>
      <c r="Z102" s="42">
        <f t="shared" ref="Z102:Z110" si="13">IFERROR(IF(X102="","",X102*0.0155),"")</f>
        <v>0</v>
      </c>
      <c r="AA102" s="69" t="s">
        <v>49</v>
      </c>
      <c r="AB102" s="70" t="s">
        <v>49</v>
      </c>
      <c r="AC102" s="85"/>
      <c r="AD102" s="208"/>
      <c r="AG102" s="82"/>
      <c r="AJ102" s="87" t="s">
        <v>193</v>
      </c>
      <c r="AK102" s="87">
        <v>12</v>
      </c>
      <c r="BB102" s="127" t="s">
        <v>73</v>
      </c>
      <c r="BM102" s="82">
        <f t="shared" ref="BM102:BM110" si="14">IFERROR(X102*I102,"0")</f>
        <v>0</v>
      </c>
      <c r="BN102" s="82">
        <f t="shared" ref="BN102:BN110" si="15">IFERROR(Y102*I102,"0")</f>
        <v>0</v>
      </c>
      <c r="BO102" s="82">
        <f t="shared" ref="BO102:BO110" si="16">IFERROR(X102/J102,"0")</f>
        <v>0</v>
      </c>
      <c r="BP102" s="82">
        <f t="shared" ref="BP102:BP110" si="17">IFERROR(Y102/J102,"0")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4301071051</v>
      </c>
      <c r="D103" s="218">
        <v>4607111039262</v>
      </c>
      <c r="E103" s="218"/>
      <c r="F103" s="63">
        <v>0.4</v>
      </c>
      <c r="G103" s="38">
        <v>16</v>
      </c>
      <c r="H103" s="63">
        <v>6.4</v>
      </c>
      <c r="I103" s="63">
        <v>6.7195999999999998</v>
      </c>
      <c r="J103" s="38">
        <v>84</v>
      </c>
      <c r="K103" s="38" t="s">
        <v>89</v>
      </c>
      <c r="L103" s="38" t="s">
        <v>90</v>
      </c>
      <c r="M103" s="39" t="s">
        <v>88</v>
      </c>
      <c r="N103" s="39"/>
      <c r="O103" s="38">
        <v>180</v>
      </c>
      <c r="P103" s="3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20"/>
      <c r="R103" s="220"/>
      <c r="S103" s="220"/>
      <c r="T103" s="221"/>
      <c r="U103" s="40" t="s">
        <v>49</v>
      </c>
      <c r="V103" s="40" t="s">
        <v>49</v>
      </c>
      <c r="W103" s="41" t="s">
        <v>42</v>
      </c>
      <c r="X103" s="59">
        <v>36</v>
      </c>
      <c r="Y103" s="56">
        <f t="shared" si="12"/>
        <v>36</v>
      </c>
      <c r="Z103" s="42">
        <f t="shared" si="13"/>
        <v>0.55800000000000005</v>
      </c>
      <c r="AA103" s="69" t="s">
        <v>49</v>
      </c>
      <c r="AB103" s="70" t="s">
        <v>49</v>
      </c>
      <c r="AC103" s="85"/>
      <c r="AD103" s="208"/>
      <c r="AG103" s="82"/>
      <c r="AJ103" s="87" t="s">
        <v>91</v>
      </c>
      <c r="AK103" s="87">
        <v>1</v>
      </c>
      <c r="BB103" s="128" t="s">
        <v>73</v>
      </c>
      <c r="BM103" s="82">
        <f t="shared" si="14"/>
        <v>241.90559999999999</v>
      </c>
      <c r="BN103" s="82">
        <f t="shared" si="15"/>
        <v>241.90559999999999</v>
      </c>
      <c r="BO103" s="82">
        <f t="shared" si="16"/>
        <v>0.42857142857142855</v>
      </c>
      <c r="BP103" s="82">
        <f t="shared" si="17"/>
        <v>0.42857142857142855</v>
      </c>
    </row>
    <row r="104" spans="1:68" ht="27" customHeight="1" x14ac:dyDescent="0.25">
      <c r="A104" s="64" t="s">
        <v>196</v>
      </c>
      <c r="B104" s="64" t="s">
        <v>197</v>
      </c>
      <c r="C104" s="37">
        <v>4301070976</v>
      </c>
      <c r="D104" s="218">
        <v>4607111034144</v>
      </c>
      <c r="E104" s="218"/>
      <c r="F104" s="63">
        <v>0.9</v>
      </c>
      <c r="G104" s="38">
        <v>8</v>
      </c>
      <c r="H104" s="63">
        <v>7.2</v>
      </c>
      <c r="I104" s="63">
        <v>7.4859999999999998</v>
      </c>
      <c r="J104" s="38">
        <v>84</v>
      </c>
      <c r="K104" s="38" t="s">
        <v>89</v>
      </c>
      <c r="L104" s="38" t="s">
        <v>198</v>
      </c>
      <c r="M104" s="39" t="s">
        <v>88</v>
      </c>
      <c r="N104" s="39"/>
      <c r="O104" s="38">
        <v>180</v>
      </c>
      <c r="P104" s="3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20"/>
      <c r="R104" s="220"/>
      <c r="S104" s="220"/>
      <c r="T104" s="221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D104" s="208"/>
      <c r="AG104" s="82"/>
      <c r="AJ104" s="87" t="s">
        <v>199</v>
      </c>
      <c r="AK104" s="87">
        <v>84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200</v>
      </c>
      <c r="B105" s="64" t="s">
        <v>201</v>
      </c>
      <c r="C105" s="37">
        <v>4301071038</v>
      </c>
      <c r="D105" s="218">
        <v>4607111039248</v>
      </c>
      <c r="E105" s="218"/>
      <c r="F105" s="63">
        <v>0.7</v>
      </c>
      <c r="G105" s="38">
        <v>10</v>
      </c>
      <c r="H105" s="63">
        <v>7</v>
      </c>
      <c r="I105" s="63">
        <v>7.3</v>
      </c>
      <c r="J105" s="38">
        <v>84</v>
      </c>
      <c r="K105" s="38" t="s">
        <v>89</v>
      </c>
      <c r="L105" s="38" t="s">
        <v>90</v>
      </c>
      <c r="M105" s="39" t="s">
        <v>88</v>
      </c>
      <c r="N105" s="39"/>
      <c r="O105" s="38">
        <v>180</v>
      </c>
      <c r="P105" s="30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20"/>
      <c r="R105" s="220"/>
      <c r="S105" s="220"/>
      <c r="T105" s="221"/>
      <c r="U105" s="40" t="s">
        <v>49</v>
      </c>
      <c r="V105" s="40" t="s">
        <v>49</v>
      </c>
      <c r="W105" s="41" t="s">
        <v>42</v>
      </c>
      <c r="X105" s="59">
        <v>180</v>
      </c>
      <c r="Y105" s="56">
        <f t="shared" si="12"/>
        <v>180</v>
      </c>
      <c r="Z105" s="42">
        <f t="shared" si="13"/>
        <v>2.79</v>
      </c>
      <c r="AA105" s="69" t="s">
        <v>49</v>
      </c>
      <c r="AB105" s="70" t="s">
        <v>49</v>
      </c>
      <c r="AC105" s="85"/>
      <c r="AD105" s="208"/>
      <c r="AG105" s="82"/>
      <c r="AJ105" s="87" t="s">
        <v>91</v>
      </c>
      <c r="AK105" s="87">
        <v>1</v>
      </c>
      <c r="BB105" s="130" t="s">
        <v>73</v>
      </c>
      <c r="BM105" s="82">
        <f t="shared" si="14"/>
        <v>1314</v>
      </c>
      <c r="BN105" s="82">
        <f t="shared" si="15"/>
        <v>1314</v>
      </c>
      <c r="BO105" s="82">
        <f t="shared" si="16"/>
        <v>2.1428571428571428</v>
      </c>
      <c r="BP105" s="82">
        <f t="shared" si="17"/>
        <v>2.1428571428571428</v>
      </c>
    </row>
    <row r="106" spans="1:68" ht="27" customHeight="1" x14ac:dyDescent="0.25">
      <c r="A106" s="64" t="s">
        <v>202</v>
      </c>
      <c r="B106" s="64" t="s">
        <v>203</v>
      </c>
      <c r="C106" s="37">
        <v>4301070973</v>
      </c>
      <c r="D106" s="218">
        <v>4607111033987</v>
      </c>
      <c r="E106" s="218"/>
      <c r="F106" s="63">
        <v>0.43</v>
      </c>
      <c r="G106" s="38">
        <v>16</v>
      </c>
      <c r="H106" s="63">
        <v>6.88</v>
      </c>
      <c r="I106" s="63">
        <v>7.1996000000000002</v>
      </c>
      <c r="J106" s="38">
        <v>84</v>
      </c>
      <c r="K106" s="38" t="s">
        <v>89</v>
      </c>
      <c r="L106" s="38" t="s">
        <v>192</v>
      </c>
      <c r="M106" s="39" t="s">
        <v>88</v>
      </c>
      <c r="N106" s="39"/>
      <c r="O106" s="38">
        <v>180</v>
      </c>
      <c r="P106" s="30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20"/>
      <c r="R106" s="220"/>
      <c r="S106" s="220"/>
      <c r="T106" s="221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D106" s="208"/>
      <c r="AG106" s="82"/>
      <c r="AJ106" s="87" t="s">
        <v>193</v>
      </c>
      <c r="AK106" s="87">
        <v>12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204</v>
      </c>
      <c r="B107" s="64" t="s">
        <v>205</v>
      </c>
      <c r="C107" s="37">
        <v>4301071049</v>
      </c>
      <c r="D107" s="218">
        <v>4607111039293</v>
      </c>
      <c r="E107" s="218"/>
      <c r="F107" s="63">
        <v>0.4</v>
      </c>
      <c r="G107" s="38">
        <v>16</v>
      </c>
      <c r="H107" s="63">
        <v>6.4</v>
      </c>
      <c r="I107" s="63">
        <v>6.7195999999999998</v>
      </c>
      <c r="J107" s="38">
        <v>84</v>
      </c>
      <c r="K107" s="38" t="s">
        <v>89</v>
      </c>
      <c r="L107" s="38" t="s">
        <v>90</v>
      </c>
      <c r="M107" s="39" t="s">
        <v>88</v>
      </c>
      <c r="N107" s="39"/>
      <c r="O107" s="38">
        <v>180</v>
      </c>
      <c r="P107" s="3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20"/>
      <c r="R107" s="220"/>
      <c r="S107" s="220"/>
      <c r="T107" s="221"/>
      <c r="U107" s="40" t="s">
        <v>49</v>
      </c>
      <c r="V107" s="40" t="s">
        <v>49</v>
      </c>
      <c r="W107" s="41" t="s">
        <v>42</v>
      </c>
      <c r="X107" s="59">
        <v>60</v>
      </c>
      <c r="Y107" s="56">
        <f t="shared" si="12"/>
        <v>60</v>
      </c>
      <c r="Z107" s="42">
        <f t="shared" si="13"/>
        <v>0.92999999999999994</v>
      </c>
      <c r="AA107" s="69" t="s">
        <v>49</v>
      </c>
      <c r="AB107" s="70" t="s">
        <v>49</v>
      </c>
      <c r="AC107" s="85"/>
      <c r="AD107" s="208"/>
      <c r="AG107" s="82"/>
      <c r="AJ107" s="87" t="s">
        <v>91</v>
      </c>
      <c r="AK107" s="87">
        <v>1</v>
      </c>
      <c r="BB107" s="132" t="s">
        <v>73</v>
      </c>
      <c r="BM107" s="82">
        <f t="shared" si="14"/>
        <v>403.17599999999999</v>
      </c>
      <c r="BN107" s="82">
        <f t="shared" si="15"/>
        <v>403.17599999999999</v>
      </c>
      <c r="BO107" s="82">
        <f t="shared" si="16"/>
        <v>0.7142857142857143</v>
      </c>
      <c r="BP107" s="82">
        <f t="shared" si="17"/>
        <v>0.7142857142857143</v>
      </c>
    </row>
    <row r="108" spans="1:68" ht="27" customHeight="1" x14ac:dyDescent="0.25">
      <c r="A108" s="64" t="s">
        <v>206</v>
      </c>
      <c r="B108" s="64" t="s">
        <v>207</v>
      </c>
      <c r="C108" s="37">
        <v>4301070974</v>
      </c>
      <c r="D108" s="218">
        <v>4607111034151</v>
      </c>
      <c r="E108" s="218"/>
      <c r="F108" s="63">
        <v>0.9</v>
      </c>
      <c r="G108" s="38">
        <v>8</v>
      </c>
      <c r="H108" s="63">
        <v>7.2</v>
      </c>
      <c r="I108" s="63">
        <v>7.4859999999999998</v>
      </c>
      <c r="J108" s="38">
        <v>84</v>
      </c>
      <c r="K108" s="38" t="s">
        <v>89</v>
      </c>
      <c r="L108" s="38" t="s">
        <v>198</v>
      </c>
      <c r="M108" s="39" t="s">
        <v>88</v>
      </c>
      <c r="N108" s="39"/>
      <c r="O108" s="38">
        <v>180</v>
      </c>
      <c r="P108" s="30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20"/>
      <c r="R108" s="220"/>
      <c r="S108" s="220"/>
      <c r="T108" s="221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D108" s="208"/>
      <c r="AG108" s="82"/>
      <c r="AJ108" s="87" t="s">
        <v>199</v>
      </c>
      <c r="AK108" s="87">
        <v>84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208</v>
      </c>
      <c r="B109" s="64" t="s">
        <v>209</v>
      </c>
      <c r="C109" s="37">
        <v>4301071039</v>
      </c>
      <c r="D109" s="218">
        <v>4607111039279</v>
      </c>
      <c r="E109" s="218"/>
      <c r="F109" s="63">
        <v>0.7</v>
      </c>
      <c r="G109" s="38">
        <v>10</v>
      </c>
      <c r="H109" s="63">
        <v>7</v>
      </c>
      <c r="I109" s="63">
        <v>7.3</v>
      </c>
      <c r="J109" s="38">
        <v>84</v>
      </c>
      <c r="K109" s="38" t="s">
        <v>89</v>
      </c>
      <c r="L109" s="38" t="s">
        <v>90</v>
      </c>
      <c r="M109" s="39" t="s">
        <v>88</v>
      </c>
      <c r="N109" s="39"/>
      <c r="O109" s="38">
        <v>180</v>
      </c>
      <c r="P109" s="3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20"/>
      <c r="R109" s="220"/>
      <c r="S109" s="220"/>
      <c r="T109" s="221"/>
      <c r="U109" s="40" t="s">
        <v>49</v>
      </c>
      <c r="V109" s="40" t="s">
        <v>49</v>
      </c>
      <c r="W109" s="41" t="s">
        <v>42</v>
      </c>
      <c r="X109" s="59">
        <v>180</v>
      </c>
      <c r="Y109" s="56">
        <f t="shared" si="12"/>
        <v>180</v>
      </c>
      <c r="Z109" s="42">
        <f t="shared" si="13"/>
        <v>2.79</v>
      </c>
      <c r="AA109" s="69" t="s">
        <v>49</v>
      </c>
      <c r="AB109" s="70" t="s">
        <v>49</v>
      </c>
      <c r="AC109" s="85"/>
      <c r="AD109" s="208"/>
      <c r="AG109" s="82"/>
      <c r="AJ109" s="87" t="s">
        <v>91</v>
      </c>
      <c r="AK109" s="87">
        <v>1</v>
      </c>
      <c r="BB109" s="134" t="s">
        <v>73</v>
      </c>
      <c r="BM109" s="82">
        <f t="shared" si="14"/>
        <v>1314</v>
      </c>
      <c r="BN109" s="82">
        <f t="shared" si="15"/>
        <v>1314</v>
      </c>
      <c r="BO109" s="82">
        <f t="shared" si="16"/>
        <v>2.1428571428571428</v>
      </c>
      <c r="BP109" s="82">
        <f t="shared" si="17"/>
        <v>2.1428571428571428</v>
      </c>
    </row>
    <row r="110" spans="1:68" ht="27" customHeight="1" x14ac:dyDescent="0.25">
      <c r="A110" s="64" t="s">
        <v>210</v>
      </c>
      <c r="B110" s="64" t="s">
        <v>211</v>
      </c>
      <c r="C110" s="37">
        <v>4301070945</v>
      </c>
      <c r="D110" s="218">
        <v>4607111037435</v>
      </c>
      <c r="E110" s="218"/>
      <c r="F110" s="63">
        <v>0.8</v>
      </c>
      <c r="G110" s="38">
        <v>8</v>
      </c>
      <c r="H110" s="63">
        <v>6.4</v>
      </c>
      <c r="I110" s="63">
        <v>6.6859999999999999</v>
      </c>
      <c r="J110" s="38">
        <v>84</v>
      </c>
      <c r="K110" s="38" t="s">
        <v>89</v>
      </c>
      <c r="L110" s="38" t="s">
        <v>90</v>
      </c>
      <c r="M110" s="39" t="s">
        <v>88</v>
      </c>
      <c r="N110" s="39"/>
      <c r="O110" s="38">
        <v>150</v>
      </c>
      <c r="P110" s="30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20"/>
      <c r="R110" s="220"/>
      <c r="S110" s="220"/>
      <c r="T110" s="221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D110" s="208"/>
      <c r="AG110" s="82"/>
      <c r="AJ110" s="87" t="s">
        <v>91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x14ac:dyDescent="0.2">
      <c r="A111" s="215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28"/>
      <c r="P111" s="225" t="s">
        <v>43</v>
      </c>
      <c r="Q111" s="226"/>
      <c r="R111" s="226"/>
      <c r="S111" s="226"/>
      <c r="T111" s="226"/>
      <c r="U111" s="226"/>
      <c r="V111" s="227"/>
      <c r="W111" s="43" t="s">
        <v>42</v>
      </c>
      <c r="X111" s="44">
        <f>IFERROR(SUM(X102:X110),"0")</f>
        <v>456</v>
      </c>
      <c r="Y111" s="44">
        <f>IFERROR(SUM(Y102:Y110),"0")</f>
        <v>456</v>
      </c>
      <c r="Z111" s="44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7.0679999999999996</v>
      </c>
      <c r="AA111" s="68"/>
      <c r="AB111" s="68"/>
      <c r="AC111" s="68"/>
      <c r="AD111" s="208"/>
    </row>
    <row r="112" spans="1:68" x14ac:dyDescent="0.2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28"/>
      <c r="P112" s="225" t="s">
        <v>43</v>
      </c>
      <c r="Q112" s="226"/>
      <c r="R112" s="226"/>
      <c r="S112" s="226"/>
      <c r="T112" s="226"/>
      <c r="U112" s="226"/>
      <c r="V112" s="227"/>
      <c r="W112" s="43" t="s">
        <v>0</v>
      </c>
      <c r="X112" s="44">
        <f>IFERROR(SUMPRODUCT(X102:X110*H102:H110),"0")</f>
        <v>3134.4</v>
      </c>
      <c r="Y112" s="44">
        <f>IFERROR(SUMPRODUCT(Y102:Y110*H102:H110),"0")</f>
        <v>3134.4</v>
      </c>
      <c r="Z112" s="43"/>
      <c r="AA112" s="68"/>
      <c r="AB112" s="68"/>
      <c r="AC112" s="68"/>
      <c r="AD112" s="208"/>
    </row>
    <row r="113" spans="1:68" ht="16.5" customHeight="1" x14ac:dyDescent="0.25">
      <c r="A113" s="253" t="s">
        <v>212</v>
      </c>
      <c r="B113" s="253"/>
      <c r="C113" s="253"/>
      <c r="D113" s="253"/>
      <c r="E113" s="253"/>
      <c r="F113" s="253"/>
      <c r="G113" s="253"/>
      <c r="H113" s="253"/>
      <c r="I113" s="253"/>
      <c r="J113" s="253"/>
      <c r="K113" s="253"/>
      <c r="L113" s="253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53"/>
      <c r="AA113" s="66"/>
      <c r="AB113" s="66"/>
      <c r="AC113" s="83"/>
      <c r="AD113" s="208"/>
    </row>
    <row r="114" spans="1:68" ht="14.25" customHeight="1" x14ac:dyDescent="0.25">
      <c r="A114" s="245" t="s">
        <v>159</v>
      </c>
      <c r="B114" s="245"/>
      <c r="C114" s="245"/>
      <c r="D114" s="245"/>
      <c r="E114" s="245"/>
      <c r="F114" s="245"/>
      <c r="G114" s="245"/>
      <c r="H114" s="245"/>
      <c r="I114" s="245"/>
      <c r="J114" s="245"/>
      <c r="K114" s="245"/>
      <c r="L114" s="245"/>
      <c r="M114" s="245"/>
      <c r="N114" s="245"/>
      <c r="O114" s="245"/>
      <c r="P114" s="245"/>
      <c r="Q114" s="245"/>
      <c r="R114" s="245"/>
      <c r="S114" s="245"/>
      <c r="T114" s="245"/>
      <c r="U114" s="245"/>
      <c r="V114" s="245"/>
      <c r="W114" s="245"/>
      <c r="X114" s="245"/>
      <c r="Y114" s="245"/>
      <c r="Z114" s="245"/>
      <c r="AA114" s="67"/>
      <c r="AB114" s="67"/>
      <c r="AC114" s="84"/>
      <c r="AD114" s="208"/>
    </row>
    <row r="115" spans="1:68" ht="27" customHeight="1" x14ac:dyDescent="0.25">
      <c r="A115" s="64" t="s">
        <v>213</v>
      </c>
      <c r="B115" s="64" t="s">
        <v>214</v>
      </c>
      <c r="C115" s="37">
        <v>4301135289</v>
      </c>
      <c r="D115" s="218">
        <v>4607111034014</v>
      </c>
      <c r="E115" s="218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97</v>
      </c>
      <c r="L115" s="38" t="s">
        <v>90</v>
      </c>
      <c r="M115" s="39" t="s">
        <v>88</v>
      </c>
      <c r="N115" s="39"/>
      <c r="O115" s="38">
        <v>180</v>
      </c>
      <c r="P115" s="29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20"/>
      <c r="R115" s="220"/>
      <c r="S115" s="220"/>
      <c r="T115" s="221"/>
      <c r="U115" s="40" t="s">
        <v>49</v>
      </c>
      <c r="V115" s="40" t="s">
        <v>49</v>
      </c>
      <c r="W115" s="41" t="s">
        <v>42</v>
      </c>
      <c r="X115" s="59">
        <v>140</v>
      </c>
      <c r="Y115" s="56">
        <f>IFERROR(IF(X115="","",X115),"")</f>
        <v>140</v>
      </c>
      <c r="Z115" s="42">
        <f>IFERROR(IF(X115="","",X115*0.01788),"")</f>
        <v>2.5032000000000001</v>
      </c>
      <c r="AA115" s="69" t="s">
        <v>49</v>
      </c>
      <c r="AB115" s="70" t="s">
        <v>49</v>
      </c>
      <c r="AC115" s="85"/>
      <c r="AD115" s="208"/>
      <c r="AG115" s="82"/>
      <c r="AJ115" s="87" t="s">
        <v>91</v>
      </c>
      <c r="AK115" s="87">
        <v>1</v>
      </c>
      <c r="BB115" s="136" t="s">
        <v>96</v>
      </c>
      <c r="BM115" s="82">
        <f>IFERROR(X115*I115,"0")</f>
        <v>518.50400000000002</v>
      </c>
      <c r="BN115" s="82">
        <f>IFERROR(Y115*I115,"0")</f>
        <v>518.50400000000002</v>
      </c>
      <c r="BO115" s="82">
        <f>IFERROR(X115/J115,"0")</f>
        <v>2</v>
      </c>
      <c r="BP115" s="82">
        <f>IFERROR(Y115/J115,"0")</f>
        <v>2</v>
      </c>
    </row>
    <row r="116" spans="1:68" ht="27" customHeight="1" x14ac:dyDescent="0.25">
      <c r="A116" s="64" t="s">
        <v>215</v>
      </c>
      <c r="B116" s="64" t="s">
        <v>216</v>
      </c>
      <c r="C116" s="37">
        <v>4301135299</v>
      </c>
      <c r="D116" s="218">
        <v>4607111033994</v>
      </c>
      <c r="E116" s="218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97</v>
      </c>
      <c r="L116" s="38" t="s">
        <v>90</v>
      </c>
      <c r="M116" s="39" t="s">
        <v>88</v>
      </c>
      <c r="N116" s="39"/>
      <c r="O116" s="38">
        <v>180</v>
      </c>
      <c r="P116" s="29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20"/>
      <c r="R116" s="220"/>
      <c r="S116" s="220"/>
      <c r="T116" s="221"/>
      <c r="U116" s="40" t="s">
        <v>49</v>
      </c>
      <c r="V116" s="40" t="s">
        <v>49</v>
      </c>
      <c r="W116" s="41" t="s">
        <v>42</v>
      </c>
      <c r="X116" s="59">
        <v>182</v>
      </c>
      <c r="Y116" s="56">
        <f>IFERROR(IF(X116="","",X116),"")</f>
        <v>182</v>
      </c>
      <c r="Z116" s="42">
        <f>IFERROR(IF(X116="","",X116*0.01788),"")</f>
        <v>3.2541600000000002</v>
      </c>
      <c r="AA116" s="69" t="s">
        <v>49</v>
      </c>
      <c r="AB116" s="70" t="s">
        <v>49</v>
      </c>
      <c r="AC116" s="85"/>
      <c r="AD116" s="208"/>
      <c r="AG116" s="82"/>
      <c r="AJ116" s="87" t="s">
        <v>91</v>
      </c>
      <c r="AK116" s="87">
        <v>1</v>
      </c>
      <c r="BB116" s="137" t="s">
        <v>96</v>
      </c>
      <c r="BM116" s="82">
        <f>IFERROR(X116*I116,"0")</f>
        <v>674.05520000000001</v>
      </c>
      <c r="BN116" s="82">
        <f>IFERROR(Y116*I116,"0")</f>
        <v>674.05520000000001</v>
      </c>
      <c r="BO116" s="82">
        <f>IFERROR(X116/J116,"0")</f>
        <v>2.6</v>
      </c>
      <c r="BP116" s="82">
        <f>IFERROR(Y116/J116,"0")</f>
        <v>2.6</v>
      </c>
    </row>
    <row r="117" spans="1:68" x14ac:dyDescent="0.2">
      <c r="A117" s="215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28"/>
      <c r="P117" s="225" t="s">
        <v>43</v>
      </c>
      <c r="Q117" s="226"/>
      <c r="R117" s="226"/>
      <c r="S117" s="226"/>
      <c r="T117" s="226"/>
      <c r="U117" s="226"/>
      <c r="V117" s="227"/>
      <c r="W117" s="43" t="s">
        <v>42</v>
      </c>
      <c r="X117" s="44">
        <f>IFERROR(SUM(X115:X116),"0")</f>
        <v>322</v>
      </c>
      <c r="Y117" s="44">
        <f>IFERROR(SUM(Y115:Y116),"0")</f>
        <v>322</v>
      </c>
      <c r="Z117" s="44">
        <f>IFERROR(IF(Z115="",0,Z115),"0")+IFERROR(IF(Z116="",0,Z116),"0")</f>
        <v>5.7573600000000003</v>
      </c>
      <c r="AA117" s="68"/>
      <c r="AB117" s="68"/>
      <c r="AC117" s="68"/>
      <c r="AD117" s="208"/>
    </row>
    <row r="118" spans="1:68" x14ac:dyDescent="0.2">
      <c r="A118" s="215"/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28"/>
      <c r="P118" s="225" t="s">
        <v>43</v>
      </c>
      <c r="Q118" s="226"/>
      <c r="R118" s="226"/>
      <c r="S118" s="226"/>
      <c r="T118" s="226"/>
      <c r="U118" s="226"/>
      <c r="V118" s="227"/>
      <c r="W118" s="43" t="s">
        <v>0</v>
      </c>
      <c r="X118" s="44">
        <f>IFERROR(SUMPRODUCT(X115:X116*H115:H116),"0")</f>
        <v>966</v>
      </c>
      <c r="Y118" s="44">
        <f>IFERROR(SUMPRODUCT(Y115:Y116*H115:H116),"0")</f>
        <v>966</v>
      </c>
      <c r="Z118" s="43"/>
      <c r="AA118" s="68"/>
      <c r="AB118" s="68"/>
      <c r="AC118" s="68"/>
      <c r="AD118" s="208"/>
    </row>
    <row r="119" spans="1:68" ht="16.5" customHeight="1" x14ac:dyDescent="0.25">
      <c r="A119" s="253" t="s">
        <v>217</v>
      </c>
      <c r="B119" s="253"/>
      <c r="C119" s="253"/>
      <c r="D119" s="253"/>
      <c r="E119" s="253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  <c r="AA119" s="66"/>
      <c r="AB119" s="66"/>
      <c r="AC119" s="83"/>
      <c r="AD119" s="208"/>
    </row>
    <row r="120" spans="1:68" ht="14.25" customHeight="1" x14ac:dyDescent="0.25">
      <c r="A120" s="245" t="s">
        <v>159</v>
      </c>
      <c r="B120" s="245"/>
      <c r="C120" s="245"/>
      <c r="D120" s="245"/>
      <c r="E120" s="245"/>
      <c r="F120" s="245"/>
      <c r="G120" s="245"/>
      <c r="H120" s="245"/>
      <c r="I120" s="245"/>
      <c r="J120" s="245"/>
      <c r="K120" s="245"/>
      <c r="L120" s="245"/>
      <c r="M120" s="245"/>
      <c r="N120" s="245"/>
      <c r="O120" s="245"/>
      <c r="P120" s="245"/>
      <c r="Q120" s="245"/>
      <c r="R120" s="245"/>
      <c r="S120" s="245"/>
      <c r="T120" s="245"/>
      <c r="U120" s="245"/>
      <c r="V120" s="245"/>
      <c r="W120" s="245"/>
      <c r="X120" s="245"/>
      <c r="Y120" s="245"/>
      <c r="Z120" s="245"/>
      <c r="AA120" s="67"/>
      <c r="AB120" s="67"/>
      <c r="AC120" s="84"/>
      <c r="AD120" s="208"/>
    </row>
    <row r="121" spans="1:68" ht="27" customHeight="1" x14ac:dyDescent="0.25">
      <c r="A121" s="64" t="s">
        <v>218</v>
      </c>
      <c r="B121" s="64" t="s">
        <v>219</v>
      </c>
      <c r="C121" s="37">
        <v>4301135311</v>
      </c>
      <c r="D121" s="218">
        <v>4607111039095</v>
      </c>
      <c r="E121" s="218"/>
      <c r="F121" s="63">
        <v>0.25</v>
      </c>
      <c r="G121" s="38">
        <v>12</v>
      </c>
      <c r="H121" s="63">
        <v>3</v>
      </c>
      <c r="I121" s="63">
        <v>3.7480000000000002</v>
      </c>
      <c r="J121" s="38">
        <v>70</v>
      </c>
      <c r="K121" s="38" t="s">
        <v>97</v>
      </c>
      <c r="L121" s="38" t="s">
        <v>90</v>
      </c>
      <c r="M121" s="39" t="s">
        <v>88</v>
      </c>
      <c r="N121" s="39"/>
      <c r="O121" s="38">
        <v>180</v>
      </c>
      <c r="P121" s="2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20"/>
      <c r="R121" s="220"/>
      <c r="S121" s="220"/>
      <c r="T121" s="221"/>
      <c r="U121" s="40" t="s">
        <v>49</v>
      </c>
      <c r="V121" s="40" t="s">
        <v>49</v>
      </c>
      <c r="W121" s="41" t="s">
        <v>42</v>
      </c>
      <c r="X121" s="59">
        <v>0</v>
      </c>
      <c r="Y121" s="56">
        <f>IFERROR(IF(X121="","",X121),"")</f>
        <v>0</v>
      </c>
      <c r="Z121" s="42">
        <f>IFERROR(IF(X121="","",X121*0.01788),"")</f>
        <v>0</v>
      </c>
      <c r="AA121" s="69" t="s">
        <v>49</v>
      </c>
      <c r="AB121" s="70" t="s">
        <v>49</v>
      </c>
      <c r="AC121" s="85"/>
      <c r="AD121" s="208"/>
      <c r="AG121" s="82"/>
      <c r="AJ121" s="87" t="s">
        <v>91</v>
      </c>
      <c r="AK121" s="87">
        <v>1</v>
      </c>
      <c r="BB121" s="138" t="s">
        <v>96</v>
      </c>
      <c r="BM121" s="82">
        <f>IFERROR(X121*I121,"0")</f>
        <v>0</v>
      </c>
      <c r="BN121" s="82">
        <f>IFERROR(Y121*I121,"0")</f>
        <v>0</v>
      </c>
      <c r="BO121" s="82">
        <f>IFERROR(X121/J121,"0")</f>
        <v>0</v>
      </c>
      <c r="BP121" s="82">
        <f>IFERROR(Y121/J121,"0")</f>
        <v>0</v>
      </c>
    </row>
    <row r="122" spans="1:68" ht="27" customHeight="1" x14ac:dyDescent="0.25">
      <c r="A122" s="64" t="s">
        <v>220</v>
      </c>
      <c r="B122" s="64" t="s">
        <v>221</v>
      </c>
      <c r="C122" s="37">
        <v>4301135282</v>
      </c>
      <c r="D122" s="218">
        <v>4607111034199</v>
      </c>
      <c r="E122" s="218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97</v>
      </c>
      <c r="L122" s="38" t="s">
        <v>90</v>
      </c>
      <c r="M122" s="39" t="s">
        <v>88</v>
      </c>
      <c r="N122" s="39"/>
      <c r="O122" s="38">
        <v>180</v>
      </c>
      <c r="P122" s="29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20"/>
      <c r="R122" s="220"/>
      <c r="S122" s="220"/>
      <c r="T122" s="221"/>
      <c r="U122" s="40" t="s">
        <v>49</v>
      </c>
      <c r="V122" s="40" t="s">
        <v>49</v>
      </c>
      <c r="W122" s="41" t="s">
        <v>42</v>
      </c>
      <c r="X122" s="59">
        <v>168</v>
      </c>
      <c r="Y122" s="56">
        <f>IFERROR(IF(X122="","",X122),"")</f>
        <v>168</v>
      </c>
      <c r="Z122" s="42">
        <f>IFERROR(IF(X122="","",X122*0.01788),"")</f>
        <v>3.0038399999999998</v>
      </c>
      <c r="AA122" s="69" t="s">
        <v>49</v>
      </c>
      <c r="AB122" s="70" t="s">
        <v>49</v>
      </c>
      <c r="AC122" s="85"/>
      <c r="AD122" s="208"/>
      <c r="AG122" s="82"/>
      <c r="AJ122" s="87" t="s">
        <v>91</v>
      </c>
      <c r="AK122" s="87">
        <v>1</v>
      </c>
      <c r="BB122" s="139" t="s">
        <v>96</v>
      </c>
      <c r="BM122" s="82">
        <f>IFERROR(X122*I122,"0")</f>
        <v>622.20479999999998</v>
      </c>
      <c r="BN122" s="82">
        <f>IFERROR(Y122*I122,"0")</f>
        <v>622.20479999999998</v>
      </c>
      <c r="BO122" s="82">
        <f>IFERROR(X122/J122,"0")</f>
        <v>2.4</v>
      </c>
      <c r="BP122" s="82">
        <f>IFERROR(Y122/J122,"0")</f>
        <v>2.4</v>
      </c>
    </row>
    <row r="123" spans="1:68" x14ac:dyDescent="0.2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28"/>
      <c r="P123" s="225" t="s">
        <v>43</v>
      </c>
      <c r="Q123" s="226"/>
      <c r="R123" s="226"/>
      <c r="S123" s="226"/>
      <c r="T123" s="226"/>
      <c r="U123" s="226"/>
      <c r="V123" s="227"/>
      <c r="W123" s="43" t="s">
        <v>42</v>
      </c>
      <c r="X123" s="44">
        <f>IFERROR(SUM(X121:X122),"0")</f>
        <v>168</v>
      </c>
      <c r="Y123" s="44">
        <f>IFERROR(SUM(Y121:Y122),"0")</f>
        <v>168</v>
      </c>
      <c r="Z123" s="44">
        <f>IFERROR(IF(Z121="",0,Z121),"0")+IFERROR(IF(Z122="",0,Z122),"0")</f>
        <v>3.0038399999999998</v>
      </c>
      <c r="AA123" s="68"/>
      <c r="AB123" s="68"/>
      <c r="AC123" s="68"/>
      <c r="AD123" s="208"/>
    </row>
    <row r="124" spans="1:68" x14ac:dyDescent="0.2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28"/>
      <c r="P124" s="225" t="s">
        <v>43</v>
      </c>
      <c r="Q124" s="226"/>
      <c r="R124" s="226"/>
      <c r="S124" s="226"/>
      <c r="T124" s="226"/>
      <c r="U124" s="226"/>
      <c r="V124" s="227"/>
      <c r="W124" s="43" t="s">
        <v>0</v>
      </c>
      <c r="X124" s="44">
        <f>IFERROR(SUMPRODUCT(X121:X122*H121:H122),"0")</f>
        <v>504</v>
      </c>
      <c r="Y124" s="44">
        <f>IFERROR(SUMPRODUCT(Y121:Y122*H121:H122),"0")</f>
        <v>504</v>
      </c>
      <c r="Z124" s="43"/>
      <c r="AA124" s="68"/>
      <c r="AB124" s="68"/>
      <c r="AC124" s="68"/>
      <c r="AD124" s="208"/>
    </row>
    <row r="125" spans="1:68" ht="16.5" customHeight="1" x14ac:dyDescent="0.25">
      <c r="A125" s="253" t="s">
        <v>222</v>
      </c>
      <c r="B125" s="253"/>
      <c r="C125" s="253"/>
      <c r="D125" s="253"/>
      <c r="E125" s="253"/>
      <c r="F125" s="253"/>
      <c r="G125" s="253"/>
      <c r="H125" s="253"/>
      <c r="I125" s="253"/>
      <c r="J125" s="253"/>
      <c r="K125" s="253"/>
      <c r="L125" s="253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66"/>
      <c r="AB125" s="66"/>
      <c r="AC125" s="83"/>
      <c r="AD125" s="208"/>
    </row>
    <row r="126" spans="1:68" ht="14.25" customHeight="1" x14ac:dyDescent="0.25">
      <c r="A126" s="245" t="s">
        <v>159</v>
      </c>
      <c r="B126" s="245"/>
      <c r="C126" s="245"/>
      <c r="D126" s="245"/>
      <c r="E126" s="245"/>
      <c r="F126" s="245"/>
      <c r="G126" s="245"/>
      <c r="H126" s="245"/>
      <c r="I126" s="245"/>
      <c r="J126" s="245"/>
      <c r="K126" s="245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245"/>
      <c r="AA126" s="67"/>
      <c r="AB126" s="67"/>
      <c r="AC126" s="84"/>
      <c r="AD126" s="208"/>
    </row>
    <row r="127" spans="1:68" ht="27" customHeight="1" x14ac:dyDescent="0.25">
      <c r="A127" s="64" t="s">
        <v>223</v>
      </c>
      <c r="B127" s="64" t="s">
        <v>224</v>
      </c>
      <c r="C127" s="37">
        <v>4301135178</v>
      </c>
      <c r="D127" s="218">
        <v>4607111034816</v>
      </c>
      <c r="E127" s="218"/>
      <c r="F127" s="63">
        <v>0.25</v>
      </c>
      <c r="G127" s="38">
        <v>6</v>
      </c>
      <c r="H127" s="63">
        <v>1.5</v>
      </c>
      <c r="I127" s="63">
        <v>1.9218</v>
      </c>
      <c r="J127" s="38">
        <v>126</v>
      </c>
      <c r="K127" s="38" t="s">
        <v>97</v>
      </c>
      <c r="L127" s="38" t="s">
        <v>90</v>
      </c>
      <c r="M127" s="39" t="s">
        <v>88</v>
      </c>
      <c r="N127" s="39"/>
      <c r="O127" s="38">
        <v>180</v>
      </c>
      <c r="P127" s="29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20"/>
      <c r="R127" s="220"/>
      <c r="S127" s="220"/>
      <c r="T127" s="221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IFERROR(IF(X127="","",X127*0.00936),"")</f>
        <v>0</v>
      </c>
      <c r="AA127" s="69" t="s">
        <v>49</v>
      </c>
      <c r="AB127" s="70" t="s">
        <v>49</v>
      </c>
      <c r="AC127" s="85"/>
      <c r="AD127" s="208"/>
      <c r="AG127" s="82"/>
      <c r="AJ127" s="87" t="s">
        <v>91</v>
      </c>
      <c r="AK127" s="87">
        <v>1</v>
      </c>
      <c r="BB127" s="140" t="s">
        <v>96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ht="27" customHeight="1" x14ac:dyDescent="0.25">
      <c r="A128" s="64" t="s">
        <v>225</v>
      </c>
      <c r="B128" s="64" t="s">
        <v>226</v>
      </c>
      <c r="C128" s="37">
        <v>4301135275</v>
      </c>
      <c r="D128" s="218">
        <v>4607111034380</v>
      </c>
      <c r="E128" s="218"/>
      <c r="F128" s="63">
        <v>0.25</v>
      </c>
      <c r="G128" s="38">
        <v>12</v>
      </c>
      <c r="H128" s="63">
        <v>3</v>
      </c>
      <c r="I128" s="63">
        <v>3.28</v>
      </c>
      <c r="J128" s="38">
        <v>70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29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20"/>
      <c r="R128" s="220"/>
      <c r="S128" s="220"/>
      <c r="T128" s="221"/>
      <c r="U128" s="40" t="s">
        <v>49</v>
      </c>
      <c r="V128" s="40" t="s">
        <v>49</v>
      </c>
      <c r="W128" s="41" t="s">
        <v>42</v>
      </c>
      <c r="X128" s="59">
        <v>70</v>
      </c>
      <c r="Y128" s="56">
        <f>IFERROR(IF(X128="","",X128),"")</f>
        <v>70</v>
      </c>
      <c r="Z128" s="42">
        <f>IFERROR(IF(X128="","",X128*0.01788),"")</f>
        <v>1.2516</v>
      </c>
      <c r="AA128" s="69" t="s">
        <v>49</v>
      </c>
      <c r="AB128" s="70" t="s">
        <v>49</v>
      </c>
      <c r="AC128" s="85"/>
      <c r="AD128" s="208"/>
      <c r="AG128" s="82"/>
      <c r="AJ128" s="87" t="s">
        <v>91</v>
      </c>
      <c r="AK128" s="87">
        <v>1</v>
      </c>
      <c r="BB128" s="141" t="s">
        <v>96</v>
      </c>
      <c r="BM128" s="82">
        <f>IFERROR(X128*I128,"0")</f>
        <v>229.6</v>
      </c>
      <c r="BN128" s="82">
        <f>IFERROR(Y128*I128,"0")</f>
        <v>229.6</v>
      </c>
      <c r="BO128" s="82">
        <f>IFERROR(X128/J128,"0")</f>
        <v>1</v>
      </c>
      <c r="BP128" s="82">
        <f>IFERROR(Y128/J128,"0")</f>
        <v>1</v>
      </c>
    </row>
    <row r="129" spans="1:68" ht="27" customHeight="1" x14ac:dyDescent="0.25">
      <c r="A129" s="64" t="s">
        <v>227</v>
      </c>
      <c r="B129" s="64" t="s">
        <v>228</v>
      </c>
      <c r="C129" s="37">
        <v>4301135277</v>
      </c>
      <c r="D129" s="218">
        <v>4607111034397</v>
      </c>
      <c r="E129" s="218"/>
      <c r="F129" s="63">
        <v>0.25</v>
      </c>
      <c r="G129" s="38">
        <v>12</v>
      </c>
      <c r="H129" s="63">
        <v>3</v>
      </c>
      <c r="I129" s="63">
        <v>3.28</v>
      </c>
      <c r="J129" s="38">
        <v>70</v>
      </c>
      <c r="K129" s="38" t="s">
        <v>97</v>
      </c>
      <c r="L129" s="38" t="s">
        <v>90</v>
      </c>
      <c r="M129" s="39" t="s">
        <v>88</v>
      </c>
      <c r="N129" s="39"/>
      <c r="O129" s="38">
        <v>180</v>
      </c>
      <c r="P129" s="29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20"/>
      <c r="R129" s="220"/>
      <c r="S129" s="220"/>
      <c r="T129" s="221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IFERROR(IF(X129="","",X129*0.01788),"")</f>
        <v>0</v>
      </c>
      <c r="AA129" s="69" t="s">
        <v>49</v>
      </c>
      <c r="AB129" s="70" t="s">
        <v>49</v>
      </c>
      <c r="AC129" s="85"/>
      <c r="AD129" s="208"/>
      <c r="AG129" s="82"/>
      <c r="AJ129" s="87" t="s">
        <v>91</v>
      </c>
      <c r="AK129" s="87">
        <v>1</v>
      </c>
      <c r="BB129" s="142" t="s">
        <v>96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x14ac:dyDescent="0.2">
      <c r="A130" s="215"/>
      <c r="B130" s="215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28"/>
      <c r="P130" s="225" t="s">
        <v>43</v>
      </c>
      <c r="Q130" s="226"/>
      <c r="R130" s="226"/>
      <c r="S130" s="226"/>
      <c r="T130" s="226"/>
      <c r="U130" s="226"/>
      <c r="V130" s="227"/>
      <c r="W130" s="43" t="s">
        <v>42</v>
      </c>
      <c r="X130" s="44">
        <f>IFERROR(SUM(X127:X129),"0")</f>
        <v>70</v>
      </c>
      <c r="Y130" s="44">
        <f>IFERROR(SUM(Y127:Y129),"0")</f>
        <v>70</v>
      </c>
      <c r="Z130" s="44">
        <f>IFERROR(IF(Z127="",0,Z127),"0")+IFERROR(IF(Z128="",0,Z128),"0")+IFERROR(IF(Z129="",0,Z129),"0")</f>
        <v>1.2516</v>
      </c>
      <c r="AA130" s="68"/>
      <c r="AB130" s="68"/>
      <c r="AC130" s="68"/>
      <c r="AD130" s="208"/>
    </row>
    <row r="131" spans="1:68" x14ac:dyDescent="0.2">
      <c r="A131" s="215"/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28"/>
      <c r="P131" s="225" t="s">
        <v>43</v>
      </c>
      <c r="Q131" s="226"/>
      <c r="R131" s="226"/>
      <c r="S131" s="226"/>
      <c r="T131" s="226"/>
      <c r="U131" s="226"/>
      <c r="V131" s="227"/>
      <c r="W131" s="43" t="s">
        <v>0</v>
      </c>
      <c r="X131" s="44">
        <f>IFERROR(SUMPRODUCT(X127:X129*H127:H129),"0")</f>
        <v>210</v>
      </c>
      <c r="Y131" s="44">
        <f>IFERROR(SUMPRODUCT(Y127:Y129*H127:H129),"0")</f>
        <v>210</v>
      </c>
      <c r="Z131" s="43"/>
      <c r="AA131" s="68"/>
      <c r="AB131" s="68"/>
      <c r="AC131" s="68"/>
      <c r="AD131" s="208"/>
    </row>
    <row r="132" spans="1:68" ht="16.5" customHeight="1" x14ac:dyDescent="0.25">
      <c r="A132" s="253" t="s">
        <v>229</v>
      </c>
      <c r="B132" s="253"/>
      <c r="C132" s="253"/>
      <c r="D132" s="253"/>
      <c r="E132" s="253"/>
      <c r="F132" s="253"/>
      <c r="G132" s="253"/>
      <c r="H132" s="253"/>
      <c r="I132" s="253"/>
      <c r="J132" s="253"/>
      <c r="K132" s="253"/>
      <c r="L132" s="253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66"/>
      <c r="AB132" s="66"/>
      <c r="AC132" s="83"/>
      <c r="AD132" s="208"/>
    </row>
    <row r="133" spans="1:68" ht="14.25" customHeight="1" x14ac:dyDescent="0.25">
      <c r="A133" s="245" t="s">
        <v>159</v>
      </c>
      <c r="B133" s="245"/>
      <c r="C133" s="245"/>
      <c r="D133" s="245"/>
      <c r="E133" s="245"/>
      <c r="F133" s="245"/>
      <c r="G133" s="245"/>
      <c r="H133" s="245"/>
      <c r="I133" s="245"/>
      <c r="J133" s="245"/>
      <c r="K133" s="245"/>
      <c r="L133" s="245"/>
      <c r="M133" s="245"/>
      <c r="N133" s="245"/>
      <c r="O133" s="245"/>
      <c r="P133" s="245"/>
      <c r="Q133" s="245"/>
      <c r="R133" s="245"/>
      <c r="S133" s="245"/>
      <c r="T133" s="245"/>
      <c r="U133" s="245"/>
      <c r="V133" s="245"/>
      <c r="W133" s="245"/>
      <c r="X133" s="245"/>
      <c r="Y133" s="245"/>
      <c r="Z133" s="245"/>
      <c r="AA133" s="67"/>
      <c r="AB133" s="67"/>
      <c r="AC133" s="84"/>
      <c r="AD133" s="208"/>
    </row>
    <row r="134" spans="1:68" ht="27" customHeight="1" x14ac:dyDescent="0.25">
      <c r="A134" s="64" t="s">
        <v>230</v>
      </c>
      <c r="B134" s="64" t="s">
        <v>231</v>
      </c>
      <c r="C134" s="37">
        <v>4301135279</v>
      </c>
      <c r="D134" s="218">
        <v>4607111035806</v>
      </c>
      <c r="E134" s="218"/>
      <c r="F134" s="63">
        <v>0.25</v>
      </c>
      <c r="G134" s="38">
        <v>12</v>
      </c>
      <c r="H134" s="63">
        <v>3</v>
      </c>
      <c r="I134" s="63">
        <v>3.7035999999999998</v>
      </c>
      <c r="J134" s="38">
        <v>70</v>
      </c>
      <c r="K134" s="38" t="s">
        <v>97</v>
      </c>
      <c r="L134" s="38" t="s">
        <v>90</v>
      </c>
      <c r="M134" s="39" t="s">
        <v>88</v>
      </c>
      <c r="N134" s="39"/>
      <c r="O134" s="38">
        <v>180</v>
      </c>
      <c r="P134" s="29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20"/>
      <c r="R134" s="220"/>
      <c r="S134" s="220"/>
      <c r="T134" s="221"/>
      <c r="U134" s="40" t="s">
        <v>49</v>
      </c>
      <c r="V134" s="40" t="s">
        <v>49</v>
      </c>
      <c r="W134" s="41" t="s">
        <v>42</v>
      </c>
      <c r="X134" s="59">
        <v>0</v>
      </c>
      <c r="Y134" s="56">
        <f>IFERROR(IF(X134="","",X134),"")</f>
        <v>0</v>
      </c>
      <c r="Z134" s="42">
        <f>IFERROR(IF(X134="","",X134*0.01788),"")</f>
        <v>0</v>
      </c>
      <c r="AA134" s="69" t="s">
        <v>49</v>
      </c>
      <c r="AB134" s="70" t="s">
        <v>49</v>
      </c>
      <c r="AC134" s="85"/>
      <c r="AD134" s="208"/>
      <c r="AG134" s="82"/>
      <c r="AJ134" s="87" t="s">
        <v>91</v>
      </c>
      <c r="AK134" s="87">
        <v>1</v>
      </c>
      <c r="BB134" s="143" t="s">
        <v>96</v>
      </c>
      <c r="BM134" s="82">
        <f>IFERROR(X134*I134,"0")</f>
        <v>0</v>
      </c>
      <c r="BN134" s="82">
        <f>IFERROR(Y134*I134,"0")</f>
        <v>0</v>
      </c>
      <c r="BO134" s="82">
        <f>IFERROR(X134/J134,"0")</f>
        <v>0</v>
      </c>
      <c r="BP134" s="82">
        <f>IFERROR(Y134/J134,"0")</f>
        <v>0</v>
      </c>
    </row>
    <row r="135" spans="1:68" x14ac:dyDescent="0.2">
      <c r="A135" s="215"/>
      <c r="B135" s="215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28"/>
      <c r="P135" s="225" t="s">
        <v>43</v>
      </c>
      <c r="Q135" s="226"/>
      <c r="R135" s="226"/>
      <c r="S135" s="226"/>
      <c r="T135" s="226"/>
      <c r="U135" s="226"/>
      <c r="V135" s="227"/>
      <c r="W135" s="43" t="s">
        <v>42</v>
      </c>
      <c r="X135" s="44">
        <f>IFERROR(SUM(X134:X134),"0")</f>
        <v>0</v>
      </c>
      <c r="Y135" s="44">
        <f>IFERROR(SUM(Y134:Y134),"0")</f>
        <v>0</v>
      </c>
      <c r="Z135" s="44">
        <f>IFERROR(IF(Z134="",0,Z134),"0")</f>
        <v>0</v>
      </c>
      <c r="AA135" s="68"/>
      <c r="AB135" s="68"/>
      <c r="AC135" s="68"/>
      <c r="AD135" s="208"/>
    </row>
    <row r="136" spans="1:68" x14ac:dyDescent="0.2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28"/>
      <c r="P136" s="225" t="s">
        <v>43</v>
      </c>
      <c r="Q136" s="226"/>
      <c r="R136" s="226"/>
      <c r="S136" s="226"/>
      <c r="T136" s="226"/>
      <c r="U136" s="226"/>
      <c r="V136" s="227"/>
      <c r="W136" s="43" t="s">
        <v>0</v>
      </c>
      <c r="X136" s="44">
        <f>IFERROR(SUMPRODUCT(X134:X134*H134:H134),"0")</f>
        <v>0</v>
      </c>
      <c r="Y136" s="44">
        <f>IFERROR(SUMPRODUCT(Y134:Y134*H134:H134),"0")</f>
        <v>0</v>
      </c>
      <c r="Z136" s="43"/>
      <c r="AA136" s="68"/>
      <c r="AB136" s="68"/>
      <c r="AC136" s="68"/>
      <c r="AD136" s="208"/>
    </row>
    <row r="137" spans="1:68" ht="16.5" customHeight="1" x14ac:dyDescent="0.25">
      <c r="A137" s="253" t="s">
        <v>232</v>
      </c>
      <c r="B137" s="253"/>
      <c r="C137" s="253"/>
      <c r="D137" s="253"/>
      <c r="E137" s="253"/>
      <c r="F137" s="253"/>
      <c r="G137" s="253"/>
      <c r="H137" s="253"/>
      <c r="I137" s="253"/>
      <c r="J137" s="253"/>
      <c r="K137" s="253"/>
      <c r="L137" s="253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66"/>
      <c r="AB137" s="66"/>
      <c r="AC137" s="83"/>
      <c r="AD137" s="208"/>
    </row>
    <row r="138" spans="1:68" ht="14.25" customHeight="1" x14ac:dyDescent="0.25">
      <c r="A138" s="245" t="s">
        <v>233</v>
      </c>
      <c r="B138" s="245"/>
      <c r="C138" s="245"/>
      <c r="D138" s="245"/>
      <c r="E138" s="245"/>
      <c r="F138" s="245"/>
      <c r="G138" s="245"/>
      <c r="H138" s="245"/>
      <c r="I138" s="245"/>
      <c r="J138" s="245"/>
      <c r="K138" s="245"/>
      <c r="L138" s="245"/>
      <c r="M138" s="245"/>
      <c r="N138" s="245"/>
      <c r="O138" s="245"/>
      <c r="P138" s="245"/>
      <c r="Q138" s="245"/>
      <c r="R138" s="245"/>
      <c r="S138" s="245"/>
      <c r="T138" s="245"/>
      <c r="U138" s="245"/>
      <c r="V138" s="245"/>
      <c r="W138" s="245"/>
      <c r="X138" s="245"/>
      <c r="Y138" s="245"/>
      <c r="Z138" s="245"/>
      <c r="AA138" s="67"/>
      <c r="AB138" s="67"/>
      <c r="AC138" s="84"/>
      <c r="AD138" s="208"/>
    </row>
    <row r="139" spans="1:68" ht="27" customHeight="1" x14ac:dyDescent="0.25">
      <c r="A139" s="64" t="s">
        <v>234</v>
      </c>
      <c r="B139" s="64" t="s">
        <v>235</v>
      </c>
      <c r="C139" s="37">
        <v>4301071054</v>
      </c>
      <c r="D139" s="218">
        <v>4607111035639</v>
      </c>
      <c r="E139" s="218"/>
      <c r="F139" s="63">
        <v>0.2</v>
      </c>
      <c r="G139" s="38">
        <v>8</v>
      </c>
      <c r="H139" s="63">
        <v>1.6</v>
      </c>
      <c r="I139" s="63">
        <v>2.12</v>
      </c>
      <c r="J139" s="38">
        <v>72</v>
      </c>
      <c r="K139" s="38" t="s">
        <v>237</v>
      </c>
      <c r="L139" s="38" t="s">
        <v>90</v>
      </c>
      <c r="M139" s="39" t="s">
        <v>88</v>
      </c>
      <c r="N139" s="39"/>
      <c r="O139" s="38">
        <v>180</v>
      </c>
      <c r="P139" s="290" t="s">
        <v>236</v>
      </c>
      <c r="Q139" s="220"/>
      <c r="R139" s="220"/>
      <c r="S139" s="220"/>
      <c r="T139" s="221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IFERROR(IF(X139="","",X139*0.01157),"")</f>
        <v>0</v>
      </c>
      <c r="AA139" s="69" t="s">
        <v>49</v>
      </c>
      <c r="AB139" s="70" t="s">
        <v>49</v>
      </c>
      <c r="AC139" s="85"/>
      <c r="AD139" s="208"/>
      <c r="AG139" s="82"/>
      <c r="AJ139" s="87" t="s">
        <v>91</v>
      </c>
      <c r="AK139" s="87">
        <v>1</v>
      </c>
      <c r="BB139" s="144" t="s">
        <v>96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ht="27" customHeight="1" x14ac:dyDescent="0.25">
      <c r="A140" s="64" t="s">
        <v>238</v>
      </c>
      <c r="B140" s="64" t="s">
        <v>239</v>
      </c>
      <c r="C140" s="37">
        <v>4301135540</v>
      </c>
      <c r="D140" s="218">
        <v>4607111035646</v>
      </c>
      <c r="E140" s="218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237</v>
      </c>
      <c r="L140" s="38" t="s">
        <v>90</v>
      </c>
      <c r="M140" s="39" t="s">
        <v>88</v>
      </c>
      <c r="N140" s="39"/>
      <c r="O140" s="38">
        <v>180</v>
      </c>
      <c r="P140" s="2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20"/>
      <c r="R140" s="220"/>
      <c r="S140" s="220"/>
      <c r="T140" s="221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D140" s="208"/>
      <c r="AG140" s="82"/>
      <c r="AJ140" s="87" t="s">
        <v>91</v>
      </c>
      <c r="AK140" s="87">
        <v>1</v>
      </c>
      <c r="BB140" s="145" t="s">
        <v>96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x14ac:dyDescent="0.2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28"/>
      <c r="P141" s="225" t="s">
        <v>43</v>
      </c>
      <c r="Q141" s="226"/>
      <c r="R141" s="226"/>
      <c r="S141" s="226"/>
      <c r="T141" s="226"/>
      <c r="U141" s="226"/>
      <c r="V141" s="227"/>
      <c r="W141" s="43" t="s">
        <v>42</v>
      </c>
      <c r="X141" s="44">
        <f>IFERROR(SUM(X139:X140),"0")</f>
        <v>0</v>
      </c>
      <c r="Y141" s="44">
        <f>IFERROR(SUM(Y139:Y140),"0")</f>
        <v>0</v>
      </c>
      <c r="Z141" s="44">
        <f>IFERROR(IF(Z139="",0,Z139),"0")+IFERROR(IF(Z140="",0,Z140),"0")</f>
        <v>0</v>
      </c>
      <c r="AA141" s="68"/>
      <c r="AB141" s="68"/>
      <c r="AC141" s="68"/>
      <c r="AD141" s="208"/>
    </row>
    <row r="142" spans="1:68" x14ac:dyDescent="0.2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28"/>
      <c r="P142" s="225" t="s">
        <v>43</v>
      </c>
      <c r="Q142" s="226"/>
      <c r="R142" s="226"/>
      <c r="S142" s="226"/>
      <c r="T142" s="226"/>
      <c r="U142" s="226"/>
      <c r="V142" s="227"/>
      <c r="W142" s="43" t="s">
        <v>0</v>
      </c>
      <c r="X142" s="44">
        <f>IFERROR(SUMPRODUCT(X139:X140*H139:H140),"0")</f>
        <v>0</v>
      </c>
      <c r="Y142" s="44">
        <f>IFERROR(SUMPRODUCT(Y139:Y140*H139:H140),"0")</f>
        <v>0</v>
      </c>
      <c r="Z142" s="43"/>
      <c r="AA142" s="68"/>
      <c r="AB142" s="68"/>
      <c r="AC142" s="68"/>
      <c r="AD142" s="208"/>
    </row>
    <row r="143" spans="1:68" ht="16.5" customHeight="1" x14ac:dyDescent="0.25">
      <c r="A143" s="253" t="s">
        <v>240</v>
      </c>
      <c r="B143" s="253"/>
      <c r="C143" s="253"/>
      <c r="D143" s="253"/>
      <c r="E143" s="253"/>
      <c r="F143" s="253"/>
      <c r="G143" s="253"/>
      <c r="H143" s="253"/>
      <c r="I143" s="253"/>
      <c r="J143" s="253"/>
      <c r="K143" s="253"/>
      <c r="L143" s="253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66"/>
      <c r="AB143" s="66"/>
      <c r="AC143" s="83"/>
      <c r="AD143" s="208"/>
    </row>
    <row r="144" spans="1:68" ht="14.25" customHeight="1" x14ac:dyDescent="0.25">
      <c r="A144" s="245" t="s">
        <v>159</v>
      </c>
      <c r="B144" s="245"/>
      <c r="C144" s="245"/>
      <c r="D144" s="245"/>
      <c r="E144" s="245"/>
      <c r="F144" s="245"/>
      <c r="G144" s="245"/>
      <c r="H144" s="245"/>
      <c r="I144" s="245"/>
      <c r="J144" s="245"/>
      <c r="K144" s="245"/>
      <c r="L144" s="245"/>
      <c r="M144" s="245"/>
      <c r="N144" s="245"/>
      <c r="O144" s="245"/>
      <c r="P144" s="245"/>
      <c r="Q144" s="245"/>
      <c r="R144" s="245"/>
      <c r="S144" s="245"/>
      <c r="T144" s="245"/>
      <c r="U144" s="245"/>
      <c r="V144" s="245"/>
      <c r="W144" s="245"/>
      <c r="X144" s="245"/>
      <c r="Y144" s="245"/>
      <c r="Z144" s="245"/>
      <c r="AA144" s="67"/>
      <c r="AB144" s="67"/>
      <c r="AC144" s="84"/>
      <c r="AD144" s="208"/>
    </row>
    <row r="145" spans="1:68" ht="27" customHeight="1" x14ac:dyDescent="0.25">
      <c r="A145" s="64" t="s">
        <v>241</v>
      </c>
      <c r="B145" s="64" t="s">
        <v>242</v>
      </c>
      <c r="C145" s="37">
        <v>4301135281</v>
      </c>
      <c r="D145" s="218">
        <v>4607111036568</v>
      </c>
      <c r="E145" s="218"/>
      <c r="F145" s="63">
        <v>0.28000000000000003</v>
      </c>
      <c r="G145" s="38">
        <v>6</v>
      </c>
      <c r="H145" s="63">
        <v>1.68</v>
      </c>
      <c r="I145" s="63">
        <v>2.1017999999999999</v>
      </c>
      <c r="J145" s="38">
        <v>126</v>
      </c>
      <c r="K145" s="38" t="s">
        <v>97</v>
      </c>
      <c r="L145" s="38" t="s">
        <v>90</v>
      </c>
      <c r="M145" s="39" t="s">
        <v>88</v>
      </c>
      <c r="N145" s="39"/>
      <c r="O145" s="38">
        <v>180</v>
      </c>
      <c r="P145" s="28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20"/>
      <c r="R145" s="220"/>
      <c r="S145" s="220"/>
      <c r="T145" s="221"/>
      <c r="U145" s="40" t="s">
        <v>49</v>
      </c>
      <c r="V145" s="40" t="s">
        <v>49</v>
      </c>
      <c r="W145" s="41" t="s">
        <v>42</v>
      </c>
      <c r="X145" s="59">
        <v>0</v>
      </c>
      <c r="Y145" s="56">
        <f>IFERROR(IF(X145="","",X145),"")</f>
        <v>0</v>
      </c>
      <c r="Z145" s="42">
        <f>IFERROR(IF(X145="","",X145*0.00936),"")</f>
        <v>0</v>
      </c>
      <c r="AA145" s="69" t="s">
        <v>49</v>
      </c>
      <c r="AB145" s="70" t="s">
        <v>49</v>
      </c>
      <c r="AC145" s="85"/>
      <c r="AD145" s="208"/>
      <c r="AG145" s="82"/>
      <c r="AJ145" s="87" t="s">
        <v>91</v>
      </c>
      <c r="AK145" s="87">
        <v>1</v>
      </c>
      <c r="BB145" s="146" t="s">
        <v>96</v>
      </c>
      <c r="BM145" s="82">
        <f>IFERROR(X145*I145,"0")</f>
        <v>0</v>
      </c>
      <c r="BN145" s="82">
        <f>IFERROR(Y145*I145,"0")</f>
        <v>0</v>
      </c>
      <c r="BO145" s="82">
        <f>IFERROR(X145/J145,"0")</f>
        <v>0</v>
      </c>
      <c r="BP145" s="82">
        <f>IFERROR(Y145/J145,"0")</f>
        <v>0</v>
      </c>
    </row>
    <row r="146" spans="1:68" x14ac:dyDescent="0.2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5"/>
      <c r="O146" s="228"/>
      <c r="P146" s="225" t="s">
        <v>43</v>
      </c>
      <c r="Q146" s="226"/>
      <c r="R146" s="226"/>
      <c r="S146" s="226"/>
      <c r="T146" s="226"/>
      <c r="U146" s="226"/>
      <c r="V146" s="227"/>
      <c r="W146" s="43" t="s">
        <v>42</v>
      </c>
      <c r="X146" s="44">
        <f>IFERROR(SUM(X145:X145),"0")</f>
        <v>0</v>
      </c>
      <c r="Y146" s="44">
        <f>IFERROR(SUM(Y145:Y145),"0")</f>
        <v>0</v>
      </c>
      <c r="Z146" s="44">
        <f>IFERROR(IF(Z145="",0,Z145),"0")</f>
        <v>0</v>
      </c>
      <c r="AA146" s="68"/>
      <c r="AB146" s="68"/>
      <c r="AC146" s="68"/>
      <c r="AD146" s="208"/>
    </row>
    <row r="147" spans="1:68" x14ac:dyDescent="0.2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28"/>
      <c r="P147" s="225" t="s">
        <v>43</v>
      </c>
      <c r="Q147" s="226"/>
      <c r="R147" s="226"/>
      <c r="S147" s="226"/>
      <c r="T147" s="226"/>
      <c r="U147" s="226"/>
      <c r="V147" s="227"/>
      <c r="W147" s="43" t="s">
        <v>0</v>
      </c>
      <c r="X147" s="44">
        <f>IFERROR(SUMPRODUCT(X145:X145*H145:H145),"0")</f>
        <v>0</v>
      </c>
      <c r="Y147" s="44">
        <f>IFERROR(SUMPRODUCT(Y145:Y145*H145:H145),"0")</f>
        <v>0</v>
      </c>
      <c r="Z147" s="43"/>
      <c r="AA147" s="68"/>
      <c r="AB147" s="68"/>
      <c r="AC147" s="68"/>
      <c r="AD147" s="208"/>
    </row>
    <row r="148" spans="1:68" ht="27.75" customHeight="1" x14ac:dyDescent="0.2">
      <c r="A148" s="257" t="s">
        <v>243</v>
      </c>
      <c r="B148" s="257"/>
      <c r="C148" s="257"/>
      <c r="D148" s="257"/>
      <c r="E148" s="257"/>
      <c r="F148" s="257"/>
      <c r="G148" s="257"/>
      <c r="H148" s="257"/>
      <c r="I148" s="257"/>
      <c r="J148" s="257"/>
      <c r="K148" s="257"/>
      <c r="L148" s="257"/>
      <c r="M148" s="257"/>
      <c r="N148" s="257"/>
      <c r="O148" s="257"/>
      <c r="P148" s="257"/>
      <c r="Q148" s="257"/>
      <c r="R148" s="257"/>
      <c r="S148" s="257"/>
      <c r="T148" s="257"/>
      <c r="U148" s="257"/>
      <c r="V148" s="257"/>
      <c r="W148" s="257"/>
      <c r="X148" s="257"/>
      <c r="Y148" s="257"/>
      <c r="Z148" s="257"/>
      <c r="AA148" s="55"/>
      <c r="AB148" s="55"/>
      <c r="AC148" s="55"/>
      <c r="AD148" s="208"/>
    </row>
    <row r="149" spans="1:68" ht="16.5" customHeight="1" x14ac:dyDescent="0.25">
      <c r="A149" s="253" t="s">
        <v>244</v>
      </c>
      <c r="B149" s="253"/>
      <c r="C149" s="253"/>
      <c r="D149" s="253"/>
      <c r="E149" s="253"/>
      <c r="F149" s="253"/>
      <c r="G149" s="253"/>
      <c r="H149" s="253"/>
      <c r="I149" s="253"/>
      <c r="J149" s="253"/>
      <c r="K149" s="253"/>
      <c r="L149" s="253"/>
      <c r="M149" s="253"/>
      <c r="N149" s="253"/>
      <c r="O149" s="253"/>
      <c r="P149" s="253"/>
      <c r="Q149" s="253"/>
      <c r="R149" s="253"/>
      <c r="S149" s="253"/>
      <c r="T149" s="253"/>
      <c r="U149" s="253"/>
      <c r="V149" s="253"/>
      <c r="W149" s="253"/>
      <c r="X149" s="253"/>
      <c r="Y149" s="253"/>
      <c r="Z149" s="253"/>
      <c r="AA149" s="66"/>
      <c r="AB149" s="66"/>
      <c r="AC149" s="83"/>
      <c r="AD149" s="208"/>
    </row>
    <row r="150" spans="1:68" ht="14.25" customHeight="1" x14ac:dyDescent="0.25">
      <c r="A150" s="245" t="s">
        <v>159</v>
      </c>
      <c r="B150" s="245"/>
      <c r="C150" s="245"/>
      <c r="D150" s="245"/>
      <c r="E150" s="245"/>
      <c r="F150" s="245"/>
      <c r="G150" s="245"/>
      <c r="H150" s="245"/>
      <c r="I150" s="245"/>
      <c r="J150" s="245"/>
      <c r="K150" s="245"/>
      <c r="L150" s="245"/>
      <c r="M150" s="245"/>
      <c r="N150" s="245"/>
      <c r="O150" s="245"/>
      <c r="P150" s="245"/>
      <c r="Q150" s="245"/>
      <c r="R150" s="245"/>
      <c r="S150" s="245"/>
      <c r="T150" s="245"/>
      <c r="U150" s="245"/>
      <c r="V150" s="245"/>
      <c r="W150" s="245"/>
      <c r="X150" s="245"/>
      <c r="Y150" s="245"/>
      <c r="Z150" s="245"/>
      <c r="AA150" s="67"/>
      <c r="AB150" s="67"/>
      <c r="AC150" s="84"/>
      <c r="AD150" s="208"/>
    </row>
    <row r="151" spans="1:68" ht="27" customHeight="1" x14ac:dyDescent="0.25">
      <c r="A151" s="64" t="s">
        <v>245</v>
      </c>
      <c r="B151" s="64" t="s">
        <v>246</v>
      </c>
      <c r="C151" s="37">
        <v>4301135679</v>
      </c>
      <c r="D151" s="218">
        <v>4620207490372</v>
      </c>
      <c r="E151" s="218"/>
      <c r="F151" s="63">
        <v>5.5</v>
      </c>
      <c r="G151" s="38">
        <v>1</v>
      </c>
      <c r="H151" s="63">
        <v>5.5</v>
      </c>
      <c r="I151" s="63">
        <v>5.7350000000000003</v>
      </c>
      <c r="J151" s="38">
        <v>84</v>
      </c>
      <c r="K151" s="38" t="s">
        <v>89</v>
      </c>
      <c r="L151" s="38" t="s">
        <v>90</v>
      </c>
      <c r="M151" s="39" t="s">
        <v>88</v>
      </c>
      <c r="N151" s="39"/>
      <c r="O151" s="38">
        <v>180</v>
      </c>
      <c r="P151" s="289" t="s">
        <v>247</v>
      </c>
      <c r="Q151" s="220"/>
      <c r="R151" s="220"/>
      <c r="S151" s="220"/>
      <c r="T151" s="221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IFERROR(IF(X151="","",X151*0.0155),"")</f>
        <v>0</v>
      </c>
      <c r="AA151" s="69" t="s">
        <v>49</v>
      </c>
      <c r="AB151" s="70" t="s">
        <v>127</v>
      </c>
      <c r="AC151" s="85"/>
      <c r="AD151" s="208"/>
      <c r="AG151" s="82"/>
      <c r="AJ151" s="87" t="s">
        <v>91</v>
      </c>
      <c r="AK151" s="87">
        <v>1</v>
      </c>
      <c r="BB151" s="147" t="s">
        <v>96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ht="27" customHeight="1" x14ac:dyDescent="0.25">
      <c r="A152" s="64" t="s">
        <v>248</v>
      </c>
      <c r="B152" s="64" t="s">
        <v>249</v>
      </c>
      <c r="C152" s="37">
        <v>4301135317</v>
      </c>
      <c r="D152" s="218">
        <v>4607111039057</v>
      </c>
      <c r="E152" s="218"/>
      <c r="F152" s="63">
        <v>1.8</v>
      </c>
      <c r="G152" s="38">
        <v>1</v>
      </c>
      <c r="H152" s="63">
        <v>1.8</v>
      </c>
      <c r="I152" s="63">
        <v>1.9</v>
      </c>
      <c r="J152" s="38">
        <v>234</v>
      </c>
      <c r="K152" s="38" t="s">
        <v>155</v>
      </c>
      <c r="L152" s="38" t="s">
        <v>90</v>
      </c>
      <c r="M152" s="39" t="s">
        <v>88</v>
      </c>
      <c r="N152" s="39"/>
      <c r="O152" s="38">
        <v>180</v>
      </c>
      <c r="P152" s="286" t="s">
        <v>250</v>
      </c>
      <c r="Q152" s="220"/>
      <c r="R152" s="220"/>
      <c r="S152" s="220"/>
      <c r="T152" s="221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IFERROR(IF(X152="","",X152*0.00502),"")</f>
        <v>0</v>
      </c>
      <c r="AA152" s="69" t="s">
        <v>49</v>
      </c>
      <c r="AB152" s="70" t="s">
        <v>49</v>
      </c>
      <c r="AC152" s="85"/>
      <c r="AD152" s="208"/>
      <c r="AG152" s="82"/>
      <c r="AJ152" s="87" t="s">
        <v>91</v>
      </c>
      <c r="AK152" s="87">
        <v>1</v>
      </c>
      <c r="BB152" s="148" t="s">
        <v>96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x14ac:dyDescent="0.2">
      <c r="A153" s="215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28"/>
      <c r="P153" s="225" t="s">
        <v>43</v>
      </c>
      <c r="Q153" s="226"/>
      <c r="R153" s="226"/>
      <c r="S153" s="226"/>
      <c r="T153" s="226"/>
      <c r="U153" s="226"/>
      <c r="V153" s="227"/>
      <c r="W153" s="43" t="s">
        <v>42</v>
      </c>
      <c r="X153" s="44">
        <f>IFERROR(SUM(X151:X152),"0")</f>
        <v>0</v>
      </c>
      <c r="Y153" s="44">
        <f>IFERROR(SUM(Y151:Y152),"0")</f>
        <v>0</v>
      </c>
      <c r="Z153" s="44">
        <f>IFERROR(IF(Z151="",0,Z151),"0")+IFERROR(IF(Z152="",0,Z152),"0")</f>
        <v>0</v>
      </c>
      <c r="AA153" s="68"/>
      <c r="AB153" s="68"/>
      <c r="AC153" s="68"/>
      <c r="AD153" s="208"/>
    </row>
    <row r="154" spans="1:68" x14ac:dyDescent="0.2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28"/>
      <c r="P154" s="225" t="s">
        <v>43</v>
      </c>
      <c r="Q154" s="226"/>
      <c r="R154" s="226"/>
      <c r="S154" s="226"/>
      <c r="T154" s="226"/>
      <c r="U154" s="226"/>
      <c r="V154" s="227"/>
      <c r="W154" s="43" t="s">
        <v>0</v>
      </c>
      <c r="X154" s="44">
        <f>IFERROR(SUMPRODUCT(X151:X152*H151:H152),"0")</f>
        <v>0</v>
      </c>
      <c r="Y154" s="44">
        <f>IFERROR(SUMPRODUCT(Y151:Y152*H151:H152),"0")</f>
        <v>0</v>
      </c>
      <c r="Z154" s="43"/>
      <c r="AA154" s="68"/>
      <c r="AB154" s="68"/>
      <c r="AC154" s="68"/>
      <c r="AD154" s="208"/>
    </row>
    <row r="155" spans="1:68" ht="16.5" customHeight="1" x14ac:dyDescent="0.25">
      <c r="A155" s="253" t="s">
        <v>251</v>
      </c>
      <c r="B155" s="253"/>
      <c r="C155" s="253"/>
      <c r="D155" s="253"/>
      <c r="E155" s="253"/>
      <c r="F155" s="253"/>
      <c r="G155" s="253"/>
      <c r="H155" s="253"/>
      <c r="I155" s="253"/>
      <c r="J155" s="253"/>
      <c r="K155" s="253"/>
      <c r="L155" s="253"/>
      <c r="M155" s="253"/>
      <c r="N155" s="253"/>
      <c r="O155" s="253"/>
      <c r="P155" s="253"/>
      <c r="Q155" s="253"/>
      <c r="R155" s="253"/>
      <c r="S155" s="253"/>
      <c r="T155" s="253"/>
      <c r="U155" s="253"/>
      <c r="V155" s="253"/>
      <c r="W155" s="253"/>
      <c r="X155" s="253"/>
      <c r="Y155" s="253"/>
      <c r="Z155" s="253"/>
      <c r="AA155" s="66"/>
      <c r="AB155" s="66"/>
      <c r="AC155" s="83"/>
      <c r="AD155" s="208"/>
    </row>
    <row r="156" spans="1:68" ht="14.25" customHeight="1" x14ac:dyDescent="0.25">
      <c r="A156" s="245" t="s">
        <v>85</v>
      </c>
      <c r="B156" s="245"/>
      <c r="C156" s="245"/>
      <c r="D156" s="245"/>
      <c r="E156" s="245"/>
      <c r="F156" s="245"/>
      <c r="G156" s="245"/>
      <c r="H156" s="245"/>
      <c r="I156" s="245"/>
      <c r="J156" s="245"/>
      <c r="K156" s="245"/>
      <c r="L156" s="245"/>
      <c r="M156" s="245"/>
      <c r="N156" s="245"/>
      <c r="O156" s="245"/>
      <c r="P156" s="245"/>
      <c r="Q156" s="245"/>
      <c r="R156" s="245"/>
      <c r="S156" s="245"/>
      <c r="T156" s="245"/>
      <c r="U156" s="245"/>
      <c r="V156" s="245"/>
      <c r="W156" s="245"/>
      <c r="X156" s="245"/>
      <c r="Y156" s="245"/>
      <c r="Z156" s="245"/>
      <c r="AA156" s="67"/>
      <c r="AB156" s="67"/>
      <c r="AC156" s="84"/>
      <c r="AD156" s="208"/>
    </row>
    <row r="157" spans="1:68" ht="16.5" customHeight="1" x14ac:dyDescent="0.25">
      <c r="A157" s="64" t="s">
        <v>252</v>
      </c>
      <c r="B157" s="64" t="s">
        <v>253</v>
      </c>
      <c r="C157" s="37">
        <v>4301071062</v>
      </c>
      <c r="D157" s="218">
        <v>4607111036384</v>
      </c>
      <c r="E157" s="218"/>
      <c r="F157" s="63">
        <v>5</v>
      </c>
      <c r="G157" s="38">
        <v>1</v>
      </c>
      <c r="H157" s="63">
        <v>5</v>
      </c>
      <c r="I157" s="63">
        <v>5.2106000000000003</v>
      </c>
      <c r="J157" s="38">
        <v>144</v>
      </c>
      <c r="K157" s="38" t="s">
        <v>89</v>
      </c>
      <c r="L157" s="38" t="s">
        <v>90</v>
      </c>
      <c r="M157" s="39" t="s">
        <v>88</v>
      </c>
      <c r="N157" s="39"/>
      <c r="O157" s="38">
        <v>180</v>
      </c>
      <c r="P157" s="287" t="s">
        <v>254</v>
      </c>
      <c r="Q157" s="220"/>
      <c r="R157" s="220"/>
      <c r="S157" s="220"/>
      <c r="T157" s="221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D157" s="208"/>
      <c r="AG157" s="82"/>
      <c r="AJ157" s="87" t="s">
        <v>91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16.5" customHeight="1" x14ac:dyDescent="0.25">
      <c r="A158" s="64" t="s">
        <v>255</v>
      </c>
      <c r="B158" s="64" t="s">
        <v>256</v>
      </c>
      <c r="C158" s="37">
        <v>4301070956</v>
      </c>
      <c r="D158" s="218">
        <v>4640242180250</v>
      </c>
      <c r="E158" s="218"/>
      <c r="F158" s="63">
        <v>5</v>
      </c>
      <c r="G158" s="38">
        <v>1</v>
      </c>
      <c r="H158" s="63">
        <v>5</v>
      </c>
      <c r="I158" s="63">
        <v>5.2131999999999996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180</v>
      </c>
      <c r="P158" s="283" t="s">
        <v>257</v>
      </c>
      <c r="Q158" s="220"/>
      <c r="R158" s="220"/>
      <c r="S158" s="220"/>
      <c r="T158" s="221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D158" s="208"/>
      <c r="AG158" s="82"/>
      <c r="AJ158" s="87" t="s">
        <v>91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27" customHeight="1" x14ac:dyDescent="0.25">
      <c r="A159" s="64" t="s">
        <v>258</v>
      </c>
      <c r="B159" s="64" t="s">
        <v>259</v>
      </c>
      <c r="C159" s="37">
        <v>4301071028</v>
      </c>
      <c r="D159" s="218">
        <v>4607111036216</v>
      </c>
      <c r="E159" s="218"/>
      <c r="F159" s="63">
        <v>1</v>
      </c>
      <c r="G159" s="38">
        <v>5</v>
      </c>
      <c r="H159" s="63">
        <v>5</v>
      </c>
      <c r="I159" s="63">
        <v>5.266</v>
      </c>
      <c r="J159" s="38">
        <v>144</v>
      </c>
      <c r="K159" s="38" t="s">
        <v>89</v>
      </c>
      <c r="L159" s="38" t="s">
        <v>198</v>
      </c>
      <c r="M159" s="39" t="s">
        <v>88</v>
      </c>
      <c r="N159" s="39"/>
      <c r="O159" s="38">
        <v>180</v>
      </c>
      <c r="P159" s="28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20"/>
      <c r="R159" s="220"/>
      <c r="S159" s="220"/>
      <c r="T159" s="221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D159" s="208"/>
      <c r="AG159" s="82"/>
      <c r="AJ159" s="87" t="s">
        <v>199</v>
      </c>
      <c r="AK159" s="87">
        <v>144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260</v>
      </c>
      <c r="B160" s="64" t="s">
        <v>261</v>
      </c>
      <c r="C160" s="37">
        <v>4301071027</v>
      </c>
      <c r="D160" s="218">
        <v>4607111036278</v>
      </c>
      <c r="E160" s="218"/>
      <c r="F160" s="63">
        <v>1</v>
      </c>
      <c r="G160" s="38">
        <v>5</v>
      </c>
      <c r="H160" s="63">
        <v>5</v>
      </c>
      <c r="I160" s="63">
        <v>5.2830000000000004</v>
      </c>
      <c r="J160" s="38">
        <v>84</v>
      </c>
      <c r="K160" s="38" t="s">
        <v>89</v>
      </c>
      <c r="L160" s="38" t="s">
        <v>90</v>
      </c>
      <c r="M160" s="39" t="s">
        <v>88</v>
      </c>
      <c r="N160" s="39"/>
      <c r="O160" s="38">
        <v>180</v>
      </c>
      <c r="P160" s="285" t="s">
        <v>262</v>
      </c>
      <c r="Q160" s="220"/>
      <c r="R160" s="220"/>
      <c r="S160" s="220"/>
      <c r="T160" s="221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IFERROR(IF(X160="","",X160*0.0155),"")</f>
        <v>0</v>
      </c>
      <c r="AA160" s="69" t="s">
        <v>49</v>
      </c>
      <c r="AB160" s="70" t="s">
        <v>49</v>
      </c>
      <c r="AC160" s="85"/>
      <c r="AD160" s="208"/>
      <c r="AG160" s="82"/>
      <c r="AJ160" s="87" t="s">
        <v>91</v>
      </c>
      <c r="AK160" s="87">
        <v>1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x14ac:dyDescent="0.2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28"/>
      <c r="P161" s="225" t="s">
        <v>43</v>
      </c>
      <c r="Q161" s="226"/>
      <c r="R161" s="226"/>
      <c r="S161" s="226"/>
      <c r="T161" s="226"/>
      <c r="U161" s="226"/>
      <c r="V161" s="227"/>
      <c r="W161" s="43" t="s">
        <v>42</v>
      </c>
      <c r="X161" s="44">
        <f>IFERROR(SUM(X157:X160),"0")</f>
        <v>0</v>
      </c>
      <c r="Y161" s="44">
        <f>IFERROR(SUM(Y157:Y160),"0")</f>
        <v>0</v>
      </c>
      <c r="Z161" s="44">
        <f>IFERROR(IF(Z157="",0,Z157),"0")+IFERROR(IF(Z158="",0,Z158),"0")+IFERROR(IF(Z159="",0,Z159),"0")+IFERROR(IF(Z160="",0,Z160),"0")</f>
        <v>0</v>
      </c>
      <c r="AA161" s="68"/>
      <c r="AB161" s="68"/>
      <c r="AC161" s="68"/>
      <c r="AD161" s="208"/>
    </row>
    <row r="162" spans="1:68" x14ac:dyDescent="0.2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28"/>
      <c r="P162" s="225" t="s">
        <v>43</v>
      </c>
      <c r="Q162" s="226"/>
      <c r="R162" s="226"/>
      <c r="S162" s="226"/>
      <c r="T162" s="226"/>
      <c r="U162" s="226"/>
      <c r="V162" s="227"/>
      <c r="W162" s="43" t="s">
        <v>0</v>
      </c>
      <c r="X162" s="44">
        <f>IFERROR(SUMPRODUCT(X157:X160*H157:H160),"0")</f>
        <v>0</v>
      </c>
      <c r="Y162" s="44">
        <f>IFERROR(SUMPRODUCT(Y157:Y160*H157:H160),"0")</f>
        <v>0</v>
      </c>
      <c r="Z162" s="43"/>
      <c r="AA162" s="68"/>
      <c r="AB162" s="68"/>
      <c r="AC162" s="68"/>
      <c r="AD162" s="208"/>
    </row>
    <row r="163" spans="1:68" ht="14.25" customHeight="1" x14ac:dyDescent="0.25">
      <c r="A163" s="245" t="s">
        <v>263</v>
      </c>
      <c r="B163" s="245"/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67"/>
      <c r="AB163" s="67"/>
      <c r="AC163" s="84"/>
      <c r="AD163" s="208"/>
    </row>
    <row r="164" spans="1:68" ht="27" customHeight="1" x14ac:dyDescent="0.25">
      <c r="A164" s="64" t="s">
        <v>264</v>
      </c>
      <c r="B164" s="64" t="s">
        <v>265</v>
      </c>
      <c r="C164" s="37">
        <v>4301080153</v>
      </c>
      <c r="D164" s="218">
        <v>4607111036827</v>
      </c>
      <c r="E164" s="218"/>
      <c r="F164" s="63">
        <v>1</v>
      </c>
      <c r="G164" s="38">
        <v>5</v>
      </c>
      <c r="H164" s="63">
        <v>5</v>
      </c>
      <c r="I164" s="63">
        <v>5.2</v>
      </c>
      <c r="J164" s="38">
        <v>144</v>
      </c>
      <c r="K164" s="38" t="s">
        <v>89</v>
      </c>
      <c r="L164" s="38" t="s">
        <v>90</v>
      </c>
      <c r="M164" s="39" t="s">
        <v>88</v>
      </c>
      <c r="N164" s="39"/>
      <c r="O164" s="38">
        <v>90</v>
      </c>
      <c r="P164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20"/>
      <c r="R164" s="220"/>
      <c r="S164" s="220"/>
      <c r="T164" s="221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IFERROR(IF(X164="","",X164*0.00866),"")</f>
        <v>0</v>
      </c>
      <c r="AA164" s="69" t="s">
        <v>49</v>
      </c>
      <c r="AB164" s="70" t="s">
        <v>49</v>
      </c>
      <c r="AC164" s="85"/>
      <c r="AD164" s="208"/>
      <c r="AG164" s="82"/>
      <c r="AJ164" s="87" t="s">
        <v>91</v>
      </c>
      <c r="AK164" s="87">
        <v>1</v>
      </c>
      <c r="BB164" s="153" t="s">
        <v>73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ht="27" customHeight="1" x14ac:dyDescent="0.25">
      <c r="A165" s="64" t="s">
        <v>266</v>
      </c>
      <c r="B165" s="64" t="s">
        <v>267</v>
      </c>
      <c r="C165" s="37">
        <v>4301080154</v>
      </c>
      <c r="D165" s="218">
        <v>4607111036834</v>
      </c>
      <c r="E165" s="218"/>
      <c r="F165" s="63">
        <v>1</v>
      </c>
      <c r="G165" s="38">
        <v>5</v>
      </c>
      <c r="H165" s="63">
        <v>5</v>
      </c>
      <c r="I165" s="63">
        <v>5.2530000000000001</v>
      </c>
      <c r="J165" s="38">
        <v>144</v>
      </c>
      <c r="K165" s="38" t="s">
        <v>89</v>
      </c>
      <c r="L165" s="38" t="s">
        <v>90</v>
      </c>
      <c r="M165" s="39" t="s">
        <v>88</v>
      </c>
      <c r="N165" s="39"/>
      <c r="O165" s="38">
        <v>90</v>
      </c>
      <c r="P165" s="28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20"/>
      <c r="R165" s="220"/>
      <c r="S165" s="220"/>
      <c r="T165" s="221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D165" s="208"/>
      <c r="AG165" s="82"/>
      <c r="AJ165" s="87" t="s">
        <v>91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x14ac:dyDescent="0.2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28"/>
      <c r="P166" s="225" t="s">
        <v>43</v>
      </c>
      <c r="Q166" s="226"/>
      <c r="R166" s="226"/>
      <c r="S166" s="226"/>
      <c r="T166" s="226"/>
      <c r="U166" s="226"/>
      <c r="V166" s="227"/>
      <c r="W166" s="43" t="s">
        <v>42</v>
      </c>
      <c r="X166" s="44">
        <f>IFERROR(SUM(X164:X165),"0")</f>
        <v>0</v>
      </c>
      <c r="Y166" s="44">
        <f>IFERROR(SUM(Y164:Y165),"0")</f>
        <v>0</v>
      </c>
      <c r="Z166" s="44">
        <f>IFERROR(IF(Z164="",0,Z164),"0")+IFERROR(IF(Z165="",0,Z165),"0")</f>
        <v>0</v>
      </c>
      <c r="AA166" s="68"/>
      <c r="AB166" s="68"/>
      <c r="AC166" s="68"/>
      <c r="AD166" s="208"/>
    </row>
    <row r="167" spans="1:68" x14ac:dyDescent="0.2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28"/>
      <c r="P167" s="225" t="s">
        <v>43</v>
      </c>
      <c r="Q167" s="226"/>
      <c r="R167" s="226"/>
      <c r="S167" s="226"/>
      <c r="T167" s="226"/>
      <c r="U167" s="226"/>
      <c r="V167" s="227"/>
      <c r="W167" s="43" t="s">
        <v>0</v>
      </c>
      <c r="X167" s="44">
        <f>IFERROR(SUMPRODUCT(X164:X165*H164:H165),"0")</f>
        <v>0</v>
      </c>
      <c r="Y167" s="44">
        <f>IFERROR(SUMPRODUCT(Y164:Y165*H164:H165),"0")</f>
        <v>0</v>
      </c>
      <c r="Z167" s="43"/>
      <c r="AA167" s="68"/>
      <c r="AB167" s="68"/>
      <c r="AC167" s="68"/>
      <c r="AD167" s="208"/>
    </row>
    <row r="168" spans="1:68" ht="27.75" customHeight="1" x14ac:dyDescent="0.2">
      <c r="A168" s="257" t="s">
        <v>268</v>
      </c>
      <c r="B168" s="257"/>
      <c r="C168" s="257"/>
      <c r="D168" s="257"/>
      <c r="E168" s="257"/>
      <c r="F168" s="257"/>
      <c r="G168" s="257"/>
      <c r="H168" s="257"/>
      <c r="I168" s="257"/>
      <c r="J168" s="257"/>
      <c r="K168" s="257"/>
      <c r="L168" s="257"/>
      <c r="M168" s="257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55"/>
      <c r="AB168" s="55"/>
      <c r="AC168" s="55"/>
      <c r="AD168" s="208"/>
    </row>
    <row r="169" spans="1:68" ht="16.5" customHeight="1" x14ac:dyDescent="0.25">
      <c r="A169" s="253" t="s">
        <v>269</v>
      </c>
      <c r="B169" s="253"/>
      <c r="C169" s="253"/>
      <c r="D169" s="253"/>
      <c r="E169" s="253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66"/>
      <c r="AB169" s="66"/>
      <c r="AC169" s="83"/>
      <c r="AD169" s="208"/>
    </row>
    <row r="170" spans="1:68" ht="14.25" customHeight="1" x14ac:dyDescent="0.25">
      <c r="A170" s="245" t="s">
        <v>93</v>
      </c>
      <c r="B170" s="245"/>
      <c r="C170" s="245"/>
      <c r="D170" s="245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45"/>
      <c r="Q170" s="245"/>
      <c r="R170" s="245"/>
      <c r="S170" s="245"/>
      <c r="T170" s="245"/>
      <c r="U170" s="245"/>
      <c r="V170" s="245"/>
      <c r="W170" s="245"/>
      <c r="X170" s="245"/>
      <c r="Y170" s="245"/>
      <c r="Z170" s="245"/>
      <c r="AA170" s="67"/>
      <c r="AB170" s="67"/>
      <c r="AC170" s="84"/>
      <c r="AD170" s="208"/>
    </row>
    <row r="171" spans="1:68" ht="27" customHeight="1" x14ac:dyDescent="0.25">
      <c r="A171" s="64" t="s">
        <v>270</v>
      </c>
      <c r="B171" s="64" t="s">
        <v>271</v>
      </c>
      <c r="C171" s="37">
        <v>4301132097</v>
      </c>
      <c r="D171" s="218">
        <v>4607111035721</v>
      </c>
      <c r="E171" s="218"/>
      <c r="F171" s="63">
        <v>0.25</v>
      </c>
      <c r="G171" s="38">
        <v>12</v>
      </c>
      <c r="H171" s="63">
        <v>3</v>
      </c>
      <c r="I171" s="63">
        <v>3.3879999999999999</v>
      </c>
      <c r="J171" s="38">
        <v>70</v>
      </c>
      <c r="K171" s="38" t="s">
        <v>97</v>
      </c>
      <c r="L171" s="38" t="s">
        <v>90</v>
      </c>
      <c r="M171" s="39" t="s">
        <v>88</v>
      </c>
      <c r="N171" s="39"/>
      <c r="O171" s="38">
        <v>365</v>
      </c>
      <c r="P171" s="2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20"/>
      <c r="R171" s="220"/>
      <c r="S171" s="220"/>
      <c r="T171" s="221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D171" s="208"/>
      <c r="AG171" s="82"/>
      <c r="AJ171" s="87" t="s">
        <v>91</v>
      </c>
      <c r="AK171" s="87">
        <v>1</v>
      </c>
      <c r="BB171" s="155" t="s">
        <v>96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ht="27" customHeight="1" x14ac:dyDescent="0.25">
      <c r="A172" s="64" t="s">
        <v>272</v>
      </c>
      <c r="B172" s="64" t="s">
        <v>273</v>
      </c>
      <c r="C172" s="37">
        <v>4301132100</v>
      </c>
      <c r="D172" s="218">
        <v>4607111035691</v>
      </c>
      <c r="E172" s="218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97</v>
      </c>
      <c r="L172" s="38" t="s">
        <v>90</v>
      </c>
      <c r="M172" s="39" t="s">
        <v>88</v>
      </c>
      <c r="N172" s="39"/>
      <c r="O172" s="38">
        <v>365</v>
      </c>
      <c r="P172" s="27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20"/>
      <c r="R172" s="220"/>
      <c r="S172" s="220"/>
      <c r="T172" s="221"/>
      <c r="U172" s="40" t="s">
        <v>49</v>
      </c>
      <c r="V172" s="40" t="s">
        <v>49</v>
      </c>
      <c r="W172" s="41" t="s">
        <v>42</v>
      </c>
      <c r="X172" s="59">
        <v>224</v>
      </c>
      <c r="Y172" s="56">
        <f>IFERROR(IF(X172="","",X172),"")</f>
        <v>224</v>
      </c>
      <c r="Z172" s="42">
        <f>IFERROR(IF(X172="","",X172*0.01788),"")</f>
        <v>4.0051199999999998</v>
      </c>
      <c r="AA172" s="69" t="s">
        <v>49</v>
      </c>
      <c r="AB172" s="70" t="s">
        <v>49</v>
      </c>
      <c r="AC172" s="85"/>
      <c r="AD172" s="208"/>
      <c r="AG172" s="82"/>
      <c r="AJ172" s="87" t="s">
        <v>91</v>
      </c>
      <c r="AK172" s="87">
        <v>1</v>
      </c>
      <c r="BB172" s="156" t="s">
        <v>96</v>
      </c>
      <c r="BM172" s="82">
        <f>IFERROR(X172*I172,"0")</f>
        <v>758.91200000000003</v>
      </c>
      <c r="BN172" s="82">
        <f>IFERROR(Y172*I172,"0")</f>
        <v>758.91200000000003</v>
      </c>
      <c r="BO172" s="82">
        <f>IFERROR(X172/J172,"0")</f>
        <v>3.2</v>
      </c>
      <c r="BP172" s="82">
        <f>IFERROR(Y172/J172,"0")</f>
        <v>3.2</v>
      </c>
    </row>
    <row r="173" spans="1:68" ht="27" customHeight="1" x14ac:dyDescent="0.25">
      <c r="A173" s="64" t="s">
        <v>274</v>
      </c>
      <c r="B173" s="64" t="s">
        <v>275</v>
      </c>
      <c r="C173" s="37">
        <v>4301132079</v>
      </c>
      <c r="D173" s="218">
        <v>4607111038487</v>
      </c>
      <c r="E173" s="218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97</v>
      </c>
      <c r="L173" s="38" t="s">
        <v>90</v>
      </c>
      <c r="M173" s="39" t="s">
        <v>88</v>
      </c>
      <c r="N173" s="39"/>
      <c r="O173" s="38">
        <v>180</v>
      </c>
      <c r="P173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20"/>
      <c r="R173" s="220"/>
      <c r="S173" s="220"/>
      <c r="T173" s="221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D173" s="208"/>
      <c r="AG173" s="82"/>
      <c r="AJ173" s="87" t="s">
        <v>91</v>
      </c>
      <c r="AK173" s="87">
        <v>1</v>
      </c>
      <c r="BB173" s="157" t="s">
        <v>96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x14ac:dyDescent="0.2">
      <c r="A174" s="215"/>
      <c r="B174" s="215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28"/>
      <c r="P174" s="225" t="s">
        <v>43</v>
      </c>
      <c r="Q174" s="226"/>
      <c r="R174" s="226"/>
      <c r="S174" s="226"/>
      <c r="T174" s="226"/>
      <c r="U174" s="226"/>
      <c r="V174" s="227"/>
      <c r="W174" s="43" t="s">
        <v>42</v>
      </c>
      <c r="X174" s="44">
        <f>IFERROR(SUM(X171:X173),"0")</f>
        <v>224</v>
      </c>
      <c r="Y174" s="44">
        <f>IFERROR(SUM(Y171:Y173),"0")</f>
        <v>224</v>
      </c>
      <c r="Z174" s="44">
        <f>IFERROR(IF(Z171="",0,Z171),"0")+IFERROR(IF(Z172="",0,Z172),"0")+IFERROR(IF(Z173="",0,Z173),"0")</f>
        <v>4.0051199999999998</v>
      </c>
      <c r="AA174" s="68"/>
      <c r="AB174" s="68"/>
      <c r="AC174" s="68"/>
      <c r="AD174" s="208"/>
    </row>
    <row r="175" spans="1:68" x14ac:dyDescent="0.2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28"/>
      <c r="P175" s="225" t="s">
        <v>43</v>
      </c>
      <c r="Q175" s="226"/>
      <c r="R175" s="226"/>
      <c r="S175" s="226"/>
      <c r="T175" s="226"/>
      <c r="U175" s="226"/>
      <c r="V175" s="227"/>
      <c r="W175" s="43" t="s">
        <v>0</v>
      </c>
      <c r="X175" s="44">
        <f>IFERROR(SUMPRODUCT(X171:X173*H171:H173),"0")</f>
        <v>672</v>
      </c>
      <c r="Y175" s="44">
        <f>IFERROR(SUMPRODUCT(Y171:Y173*H171:H173),"0")</f>
        <v>672</v>
      </c>
      <c r="Z175" s="43"/>
      <c r="AA175" s="68"/>
      <c r="AB175" s="68"/>
      <c r="AC175" s="68"/>
      <c r="AD175" s="208"/>
    </row>
    <row r="176" spans="1:68" ht="14.25" customHeight="1" x14ac:dyDescent="0.25">
      <c r="A176" s="245" t="s">
        <v>276</v>
      </c>
      <c r="B176" s="245"/>
      <c r="C176" s="245"/>
      <c r="D176" s="245"/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5"/>
      <c r="S176" s="245"/>
      <c r="T176" s="245"/>
      <c r="U176" s="245"/>
      <c r="V176" s="245"/>
      <c r="W176" s="245"/>
      <c r="X176" s="245"/>
      <c r="Y176" s="245"/>
      <c r="Z176" s="245"/>
      <c r="AA176" s="67"/>
      <c r="AB176" s="67"/>
      <c r="AC176" s="84"/>
      <c r="AD176" s="208"/>
    </row>
    <row r="177" spans="1:68" ht="27" customHeight="1" x14ac:dyDescent="0.25">
      <c r="A177" s="64" t="s">
        <v>277</v>
      </c>
      <c r="B177" s="64" t="s">
        <v>278</v>
      </c>
      <c r="C177" s="37">
        <v>4301051319</v>
      </c>
      <c r="D177" s="218">
        <v>4680115881204</v>
      </c>
      <c r="E177" s="218"/>
      <c r="F177" s="63">
        <v>0.33</v>
      </c>
      <c r="G177" s="38">
        <v>6</v>
      </c>
      <c r="H177" s="63">
        <v>1.98</v>
      </c>
      <c r="I177" s="63">
        <v>2.246</v>
      </c>
      <c r="J177" s="38">
        <v>156</v>
      </c>
      <c r="K177" s="38" t="s">
        <v>89</v>
      </c>
      <c r="L177" s="38" t="s">
        <v>90</v>
      </c>
      <c r="M177" s="39" t="s">
        <v>280</v>
      </c>
      <c r="N177" s="39"/>
      <c r="O177" s="38">
        <v>365</v>
      </c>
      <c r="P177" s="2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20"/>
      <c r="R177" s="220"/>
      <c r="S177" s="220"/>
      <c r="T177" s="221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IFERROR(IF(X177="","",X177*0.00753),"")</f>
        <v>0</v>
      </c>
      <c r="AA177" s="69" t="s">
        <v>49</v>
      </c>
      <c r="AB177" s="70" t="s">
        <v>49</v>
      </c>
      <c r="AC177" s="85"/>
      <c r="AD177" s="208"/>
      <c r="AG177" s="82"/>
      <c r="AJ177" s="87" t="s">
        <v>91</v>
      </c>
      <c r="AK177" s="87">
        <v>1</v>
      </c>
      <c r="BB177" s="158" t="s">
        <v>279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x14ac:dyDescent="0.2">
      <c r="A178" s="215"/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28"/>
      <c r="P178" s="225" t="s">
        <v>43</v>
      </c>
      <c r="Q178" s="226"/>
      <c r="R178" s="226"/>
      <c r="S178" s="226"/>
      <c r="T178" s="226"/>
      <c r="U178" s="226"/>
      <c r="V178" s="227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  <c r="AD178" s="208"/>
    </row>
    <row r="179" spans="1:68" x14ac:dyDescent="0.2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28"/>
      <c r="P179" s="225" t="s">
        <v>43</v>
      </c>
      <c r="Q179" s="226"/>
      <c r="R179" s="226"/>
      <c r="S179" s="226"/>
      <c r="T179" s="226"/>
      <c r="U179" s="226"/>
      <c r="V179" s="227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  <c r="AD179" s="208"/>
    </row>
    <row r="180" spans="1:68" ht="27.75" customHeight="1" x14ac:dyDescent="0.2">
      <c r="A180" s="257" t="s">
        <v>281</v>
      </c>
      <c r="B180" s="257"/>
      <c r="C180" s="257"/>
      <c r="D180" s="257"/>
      <c r="E180" s="257"/>
      <c r="F180" s="257"/>
      <c r="G180" s="257"/>
      <c r="H180" s="257"/>
      <c r="I180" s="257"/>
      <c r="J180" s="257"/>
      <c r="K180" s="257"/>
      <c r="L180" s="257"/>
      <c r="M180" s="257"/>
      <c r="N180" s="257"/>
      <c r="O180" s="257"/>
      <c r="P180" s="257"/>
      <c r="Q180" s="257"/>
      <c r="R180" s="257"/>
      <c r="S180" s="257"/>
      <c r="T180" s="257"/>
      <c r="U180" s="257"/>
      <c r="V180" s="257"/>
      <c r="W180" s="257"/>
      <c r="X180" s="257"/>
      <c r="Y180" s="257"/>
      <c r="Z180" s="257"/>
      <c r="AA180" s="55"/>
      <c r="AB180" s="55"/>
      <c r="AC180" s="55"/>
      <c r="AD180" s="208"/>
    </row>
    <row r="181" spans="1:68" ht="16.5" customHeight="1" x14ac:dyDescent="0.25">
      <c r="A181" s="253" t="s">
        <v>282</v>
      </c>
      <c r="B181" s="253"/>
      <c r="C181" s="253"/>
      <c r="D181" s="253"/>
      <c r="E181" s="253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66"/>
      <c r="AB181" s="66"/>
      <c r="AC181" s="83"/>
      <c r="AD181" s="208"/>
    </row>
    <row r="182" spans="1:68" ht="14.25" customHeight="1" x14ac:dyDescent="0.25">
      <c r="A182" s="245" t="s">
        <v>85</v>
      </c>
      <c r="B182" s="245"/>
      <c r="C182" s="245"/>
      <c r="D182" s="245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5"/>
      <c r="S182" s="245"/>
      <c r="T182" s="245"/>
      <c r="U182" s="245"/>
      <c r="V182" s="245"/>
      <c r="W182" s="245"/>
      <c r="X182" s="245"/>
      <c r="Y182" s="245"/>
      <c r="Z182" s="245"/>
      <c r="AA182" s="67"/>
      <c r="AB182" s="67"/>
      <c r="AC182" s="84"/>
      <c r="AD182" s="208"/>
    </row>
    <row r="183" spans="1:68" ht="16.5" customHeight="1" x14ac:dyDescent="0.25">
      <c r="A183" s="64" t="s">
        <v>283</v>
      </c>
      <c r="B183" s="64" t="s">
        <v>284</v>
      </c>
      <c r="C183" s="37">
        <v>4301070948</v>
      </c>
      <c r="D183" s="218">
        <v>4607111037022</v>
      </c>
      <c r="E183" s="218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2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20"/>
      <c r="R183" s="220"/>
      <c r="S183" s="220"/>
      <c r="T183" s="221"/>
      <c r="U183" s="40" t="s">
        <v>49</v>
      </c>
      <c r="V183" s="40" t="s">
        <v>49</v>
      </c>
      <c r="W183" s="41" t="s">
        <v>42</v>
      </c>
      <c r="X183" s="59">
        <v>0</v>
      </c>
      <c r="Y183" s="56">
        <f>IFERROR(IF(X183="","",X183),"")</f>
        <v>0</v>
      </c>
      <c r="Z183" s="42">
        <f>IFERROR(IF(X183="","",X183*0.0155),"")</f>
        <v>0</v>
      </c>
      <c r="AA183" s="69" t="s">
        <v>49</v>
      </c>
      <c r="AB183" s="70" t="s">
        <v>49</v>
      </c>
      <c r="AC183" s="85"/>
      <c r="AD183" s="208"/>
      <c r="AG183" s="82"/>
      <c r="AJ183" s="87" t="s">
        <v>91</v>
      </c>
      <c r="AK183" s="87">
        <v>1</v>
      </c>
      <c r="BB183" s="159" t="s">
        <v>73</v>
      </c>
      <c r="BM183" s="82">
        <f>IFERROR(X183*I183,"0")</f>
        <v>0</v>
      </c>
      <c r="BN183" s="82">
        <f>IFERROR(Y183*I183,"0")</f>
        <v>0</v>
      </c>
      <c r="BO183" s="82">
        <f>IFERROR(X183/J183,"0")</f>
        <v>0</v>
      </c>
      <c r="BP183" s="82">
        <f>IFERROR(Y183/J183,"0")</f>
        <v>0</v>
      </c>
    </row>
    <row r="184" spans="1:68" ht="27" customHeight="1" x14ac:dyDescent="0.25">
      <c r="A184" s="64" t="s">
        <v>285</v>
      </c>
      <c r="B184" s="64" t="s">
        <v>286</v>
      </c>
      <c r="C184" s="37">
        <v>4301070990</v>
      </c>
      <c r="D184" s="218">
        <v>4607111038494</v>
      </c>
      <c r="E184" s="218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2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20"/>
      <c r="R184" s="220"/>
      <c r="S184" s="220"/>
      <c r="T184" s="221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D184" s="208"/>
      <c r="AG184" s="82"/>
      <c r="AJ184" s="87" t="s">
        <v>91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287</v>
      </c>
      <c r="B185" s="64" t="s">
        <v>288</v>
      </c>
      <c r="C185" s="37">
        <v>4301070966</v>
      </c>
      <c r="D185" s="218">
        <v>4607111038135</v>
      </c>
      <c r="E185" s="218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2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20"/>
      <c r="R185" s="220"/>
      <c r="S185" s="220"/>
      <c r="T185" s="221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D185" s="208"/>
      <c r="AG185" s="82"/>
      <c r="AJ185" s="87" t="s">
        <v>91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x14ac:dyDescent="0.2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28"/>
      <c r="P186" s="225" t="s">
        <v>43</v>
      </c>
      <c r="Q186" s="226"/>
      <c r="R186" s="226"/>
      <c r="S186" s="226"/>
      <c r="T186" s="226"/>
      <c r="U186" s="226"/>
      <c r="V186" s="227"/>
      <c r="W186" s="43" t="s">
        <v>42</v>
      </c>
      <c r="X186" s="44">
        <f>IFERROR(SUM(X183:X185),"0")</f>
        <v>0</v>
      </c>
      <c r="Y186" s="44">
        <f>IFERROR(SUM(Y183:Y185),"0")</f>
        <v>0</v>
      </c>
      <c r="Z186" s="44">
        <f>IFERROR(IF(Z183="",0,Z183),"0")+IFERROR(IF(Z184="",0,Z184),"0")+IFERROR(IF(Z185="",0,Z185),"0")</f>
        <v>0</v>
      </c>
      <c r="AA186" s="68"/>
      <c r="AB186" s="68"/>
      <c r="AC186" s="68"/>
      <c r="AD186" s="208"/>
    </row>
    <row r="187" spans="1:68" x14ac:dyDescent="0.2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28"/>
      <c r="P187" s="225" t="s">
        <v>43</v>
      </c>
      <c r="Q187" s="226"/>
      <c r="R187" s="226"/>
      <c r="S187" s="226"/>
      <c r="T187" s="226"/>
      <c r="U187" s="226"/>
      <c r="V187" s="227"/>
      <c r="W187" s="43" t="s">
        <v>0</v>
      </c>
      <c r="X187" s="44">
        <f>IFERROR(SUMPRODUCT(X183:X185*H183:H185),"0")</f>
        <v>0</v>
      </c>
      <c r="Y187" s="44">
        <f>IFERROR(SUMPRODUCT(Y183:Y185*H183:H185),"0")</f>
        <v>0</v>
      </c>
      <c r="Z187" s="43"/>
      <c r="AA187" s="68"/>
      <c r="AB187" s="68"/>
      <c r="AC187" s="68"/>
      <c r="AD187" s="208"/>
    </row>
    <row r="188" spans="1:68" ht="16.5" customHeight="1" x14ac:dyDescent="0.25">
      <c r="A188" s="253" t="s">
        <v>289</v>
      </c>
      <c r="B188" s="253"/>
      <c r="C188" s="253"/>
      <c r="D188" s="253"/>
      <c r="E188" s="253"/>
      <c r="F188" s="253"/>
      <c r="G188" s="253"/>
      <c r="H188" s="253"/>
      <c r="I188" s="253"/>
      <c r="J188" s="253"/>
      <c r="K188" s="253"/>
      <c r="L188" s="253"/>
      <c r="M188" s="253"/>
      <c r="N188" s="253"/>
      <c r="O188" s="253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66"/>
      <c r="AB188" s="66"/>
      <c r="AC188" s="83"/>
      <c r="AD188" s="208"/>
    </row>
    <row r="189" spans="1:68" ht="14.25" customHeight="1" x14ac:dyDescent="0.25">
      <c r="A189" s="245" t="s">
        <v>85</v>
      </c>
      <c r="B189" s="245"/>
      <c r="C189" s="245"/>
      <c r="D189" s="245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5"/>
      <c r="S189" s="245"/>
      <c r="T189" s="245"/>
      <c r="U189" s="245"/>
      <c r="V189" s="245"/>
      <c r="W189" s="245"/>
      <c r="X189" s="245"/>
      <c r="Y189" s="245"/>
      <c r="Z189" s="245"/>
      <c r="AA189" s="67"/>
      <c r="AB189" s="67"/>
      <c r="AC189" s="84"/>
      <c r="AD189" s="208"/>
    </row>
    <row r="190" spans="1:68" ht="27" customHeight="1" x14ac:dyDescent="0.25">
      <c r="A190" s="64" t="s">
        <v>290</v>
      </c>
      <c r="B190" s="64" t="s">
        <v>291</v>
      </c>
      <c r="C190" s="37">
        <v>4301070996</v>
      </c>
      <c r="D190" s="218">
        <v>4607111038654</v>
      </c>
      <c r="E190" s="218"/>
      <c r="F190" s="63">
        <v>0.4</v>
      </c>
      <c r="G190" s="38">
        <v>16</v>
      </c>
      <c r="H190" s="63">
        <v>6.4</v>
      </c>
      <c r="I190" s="63">
        <v>6.63</v>
      </c>
      <c r="J190" s="38">
        <v>84</v>
      </c>
      <c r="K190" s="38" t="s">
        <v>89</v>
      </c>
      <c r="L190" s="38" t="s">
        <v>90</v>
      </c>
      <c r="M190" s="39" t="s">
        <v>88</v>
      </c>
      <c r="N190" s="39"/>
      <c r="O190" s="38">
        <v>180</v>
      </c>
      <c r="P190" s="2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20"/>
      <c r="R190" s="220"/>
      <c r="S190" s="220"/>
      <c r="T190" s="221"/>
      <c r="U190" s="40" t="s">
        <v>49</v>
      </c>
      <c r="V190" s="40" t="s">
        <v>49</v>
      </c>
      <c r="W190" s="41" t="s">
        <v>42</v>
      </c>
      <c r="X190" s="59">
        <v>0</v>
      </c>
      <c r="Y190" s="56">
        <f t="shared" ref="Y190:Y195" si="18">IFERROR(IF(X190="","",X190),"")</f>
        <v>0</v>
      </c>
      <c r="Z190" s="42">
        <f t="shared" ref="Z190:Z195" si="19">IFERROR(IF(X190="","",X190*0.0155),"")</f>
        <v>0</v>
      </c>
      <c r="AA190" s="69" t="s">
        <v>49</v>
      </c>
      <c r="AB190" s="70" t="s">
        <v>49</v>
      </c>
      <c r="AC190" s="85"/>
      <c r="AD190" s="208"/>
      <c r="AG190" s="82"/>
      <c r="AJ190" s="87" t="s">
        <v>91</v>
      </c>
      <c r="AK190" s="87">
        <v>1</v>
      </c>
      <c r="BB190" s="162" t="s">
        <v>73</v>
      </c>
      <c r="BM190" s="82">
        <f t="shared" ref="BM190:BM195" si="20">IFERROR(X190*I190,"0")</f>
        <v>0</v>
      </c>
      <c r="BN190" s="82">
        <f t="shared" ref="BN190:BN195" si="21">IFERROR(Y190*I190,"0")</f>
        <v>0</v>
      </c>
      <c r="BO190" s="82">
        <f t="shared" ref="BO190:BO195" si="22">IFERROR(X190/J190,"0")</f>
        <v>0</v>
      </c>
      <c r="BP190" s="82">
        <f t="shared" ref="BP190:BP195" si="23">IFERROR(Y190/J190,"0")</f>
        <v>0</v>
      </c>
    </row>
    <row r="191" spans="1:68" ht="27" customHeight="1" x14ac:dyDescent="0.25">
      <c r="A191" s="64" t="s">
        <v>292</v>
      </c>
      <c r="B191" s="64" t="s">
        <v>293</v>
      </c>
      <c r="C191" s="37">
        <v>4301070997</v>
      </c>
      <c r="D191" s="218">
        <v>4607111038586</v>
      </c>
      <c r="E191" s="218"/>
      <c r="F191" s="63">
        <v>0.7</v>
      </c>
      <c r="G191" s="38">
        <v>8</v>
      </c>
      <c r="H191" s="63">
        <v>5.6</v>
      </c>
      <c r="I191" s="63">
        <v>5.83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2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20"/>
      <c r="R191" s="220"/>
      <c r="S191" s="220"/>
      <c r="T191" s="221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si="18"/>
        <v>0</v>
      </c>
      <c r="Z191" s="42">
        <f t="shared" si="19"/>
        <v>0</v>
      </c>
      <c r="AA191" s="69" t="s">
        <v>49</v>
      </c>
      <c r="AB191" s="70" t="s">
        <v>49</v>
      </c>
      <c r="AC191" s="85"/>
      <c r="AD191" s="208"/>
      <c r="AG191" s="82"/>
      <c r="AJ191" s="87" t="s">
        <v>91</v>
      </c>
      <c r="AK191" s="87">
        <v>1</v>
      </c>
      <c r="BB191" s="163" t="s">
        <v>73</v>
      </c>
      <c r="BM191" s="82">
        <f t="shared" si="20"/>
        <v>0</v>
      </c>
      <c r="BN191" s="82">
        <f t="shared" si="21"/>
        <v>0</v>
      </c>
      <c r="BO191" s="82">
        <f t="shared" si="22"/>
        <v>0</v>
      </c>
      <c r="BP191" s="82">
        <f t="shared" si="23"/>
        <v>0</v>
      </c>
    </row>
    <row r="192" spans="1:68" ht="27" customHeight="1" x14ac:dyDescent="0.25">
      <c r="A192" s="64" t="s">
        <v>294</v>
      </c>
      <c r="B192" s="64" t="s">
        <v>295</v>
      </c>
      <c r="C192" s="37">
        <v>4301070962</v>
      </c>
      <c r="D192" s="218">
        <v>4607111038609</v>
      </c>
      <c r="E192" s="218"/>
      <c r="F192" s="63">
        <v>0.4</v>
      </c>
      <c r="G192" s="38">
        <v>16</v>
      </c>
      <c r="H192" s="63">
        <v>6.4</v>
      </c>
      <c r="I192" s="63">
        <v>6.71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2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20"/>
      <c r="R192" s="220"/>
      <c r="S192" s="220"/>
      <c r="T192" s="221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D192" s="208"/>
      <c r="AG192" s="82"/>
      <c r="AJ192" s="87" t="s">
        <v>91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296</v>
      </c>
      <c r="B193" s="64" t="s">
        <v>297</v>
      </c>
      <c r="C193" s="37">
        <v>4301070963</v>
      </c>
      <c r="D193" s="218">
        <v>4607111038630</v>
      </c>
      <c r="E193" s="218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27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20"/>
      <c r="R193" s="220"/>
      <c r="S193" s="220"/>
      <c r="T193" s="221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D193" s="208"/>
      <c r="AG193" s="82"/>
      <c r="AJ193" s="87" t="s">
        <v>91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298</v>
      </c>
      <c r="B194" s="64" t="s">
        <v>299</v>
      </c>
      <c r="C194" s="37">
        <v>4301070959</v>
      </c>
      <c r="D194" s="218">
        <v>4607111038616</v>
      </c>
      <c r="E194" s="218"/>
      <c r="F194" s="63">
        <v>0.4</v>
      </c>
      <c r="G194" s="38">
        <v>16</v>
      </c>
      <c r="H194" s="63">
        <v>6.4</v>
      </c>
      <c r="I194" s="63">
        <v>6.71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26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20"/>
      <c r="R194" s="220"/>
      <c r="S194" s="220"/>
      <c r="T194" s="221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D194" s="208"/>
      <c r="AG194" s="82"/>
      <c r="AJ194" s="87" t="s">
        <v>91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300</v>
      </c>
      <c r="B195" s="64" t="s">
        <v>301</v>
      </c>
      <c r="C195" s="37">
        <v>4301070960</v>
      </c>
      <c r="D195" s="218">
        <v>4607111038623</v>
      </c>
      <c r="E195" s="218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26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20"/>
      <c r="R195" s="220"/>
      <c r="S195" s="220"/>
      <c r="T195" s="221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D195" s="208"/>
      <c r="AG195" s="82"/>
      <c r="AJ195" s="87" t="s">
        <v>91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x14ac:dyDescent="0.2">
      <c r="A196" s="215"/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28"/>
      <c r="P196" s="225" t="s">
        <v>43</v>
      </c>
      <c r="Q196" s="226"/>
      <c r="R196" s="226"/>
      <c r="S196" s="226"/>
      <c r="T196" s="226"/>
      <c r="U196" s="226"/>
      <c r="V196" s="227"/>
      <c r="W196" s="43" t="s">
        <v>42</v>
      </c>
      <c r="X196" s="44">
        <f>IFERROR(SUM(X190:X195),"0")</f>
        <v>0</v>
      </c>
      <c r="Y196" s="44">
        <f>IFERROR(SUM(Y190:Y195),"0")</f>
        <v>0</v>
      </c>
      <c r="Z196" s="44">
        <f>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  <c r="AD196" s="208"/>
    </row>
    <row r="197" spans="1:68" x14ac:dyDescent="0.2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28"/>
      <c r="P197" s="225" t="s">
        <v>43</v>
      </c>
      <c r="Q197" s="226"/>
      <c r="R197" s="226"/>
      <c r="S197" s="226"/>
      <c r="T197" s="226"/>
      <c r="U197" s="226"/>
      <c r="V197" s="227"/>
      <c r="W197" s="43" t="s">
        <v>0</v>
      </c>
      <c r="X197" s="44">
        <f>IFERROR(SUMPRODUCT(X190:X195*H190:H195),"0")</f>
        <v>0</v>
      </c>
      <c r="Y197" s="44">
        <f>IFERROR(SUMPRODUCT(Y190:Y195*H190:H195),"0")</f>
        <v>0</v>
      </c>
      <c r="Z197" s="43"/>
      <c r="AA197" s="68"/>
      <c r="AB197" s="68"/>
      <c r="AC197" s="68"/>
      <c r="AD197" s="208"/>
    </row>
    <row r="198" spans="1:68" ht="16.5" customHeight="1" x14ac:dyDescent="0.25">
      <c r="A198" s="253" t="s">
        <v>302</v>
      </c>
      <c r="B198" s="253"/>
      <c r="C198" s="253"/>
      <c r="D198" s="253"/>
      <c r="E198" s="253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66"/>
      <c r="AB198" s="66"/>
      <c r="AC198" s="83"/>
      <c r="AD198" s="208"/>
    </row>
    <row r="199" spans="1:68" ht="14.25" customHeight="1" x14ac:dyDescent="0.25">
      <c r="A199" s="245" t="s">
        <v>85</v>
      </c>
      <c r="B199" s="245"/>
      <c r="C199" s="245"/>
      <c r="D199" s="245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5"/>
      <c r="S199" s="245"/>
      <c r="T199" s="245"/>
      <c r="U199" s="245"/>
      <c r="V199" s="245"/>
      <c r="W199" s="245"/>
      <c r="X199" s="245"/>
      <c r="Y199" s="245"/>
      <c r="Z199" s="245"/>
      <c r="AA199" s="67"/>
      <c r="AB199" s="67"/>
      <c r="AC199" s="84"/>
      <c r="AD199" s="208"/>
    </row>
    <row r="200" spans="1:68" ht="27" customHeight="1" x14ac:dyDescent="0.25">
      <c r="A200" s="64" t="s">
        <v>303</v>
      </c>
      <c r="B200" s="64" t="s">
        <v>304</v>
      </c>
      <c r="C200" s="37">
        <v>4301070915</v>
      </c>
      <c r="D200" s="218">
        <v>4607111035882</v>
      </c>
      <c r="E200" s="218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89</v>
      </c>
      <c r="L200" s="38" t="s">
        <v>90</v>
      </c>
      <c r="M200" s="39" t="s">
        <v>88</v>
      </c>
      <c r="N200" s="39"/>
      <c r="O200" s="38">
        <v>180</v>
      </c>
      <c r="P200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20"/>
      <c r="R200" s="220"/>
      <c r="S200" s="220"/>
      <c r="T200" s="221"/>
      <c r="U200" s="40" t="s">
        <v>49</v>
      </c>
      <c r="V200" s="40" t="s">
        <v>49</v>
      </c>
      <c r="W200" s="41" t="s">
        <v>42</v>
      </c>
      <c r="X200" s="59">
        <v>0</v>
      </c>
      <c r="Y200" s="56">
        <f>IFERROR(IF(X200="","",X200),"")</f>
        <v>0</v>
      </c>
      <c r="Z200" s="42">
        <f>IFERROR(IF(X200="","",X200*0.0155),"")</f>
        <v>0</v>
      </c>
      <c r="AA200" s="69" t="s">
        <v>49</v>
      </c>
      <c r="AB200" s="70" t="s">
        <v>49</v>
      </c>
      <c r="AC200" s="85"/>
      <c r="AD200" s="208"/>
      <c r="AG200" s="82"/>
      <c r="AJ200" s="87" t="s">
        <v>91</v>
      </c>
      <c r="AK200" s="87">
        <v>1</v>
      </c>
      <c r="BB200" s="168" t="s">
        <v>73</v>
      </c>
      <c r="BM200" s="82">
        <f>IFERROR(X200*I200,"0")</f>
        <v>0</v>
      </c>
      <c r="BN200" s="82">
        <f>IFERROR(Y200*I200,"0")</f>
        <v>0</v>
      </c>
      <c r="BO200" s="82">
        <f>IFERROR(X200/J200,"0")</f>
        <v>0</v>
      </c>
      <c r="BP200" s="82">
        <f>IFERROR(Y200/J200,"0")</f>
        <v>0</v>
      </c>
    </row>
    <row r="201" spans="1:68" ht="27" customHeight="1" x14ac:dyDescent="0.25">
      <c r="A201" s="64" t="s">
        <v>305</v>
      </c>
      <c r="B201" s="64" t="s">
        <v>306</v>
      </c>
      <c r="C201" s="37">
        <v>4301070921</v>
      </c>
      <c r="D201" s="218">
        <v>4607111035905</v>
      </c>
      <c r="E201" s="218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26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20"/>
      <c r="R201" s="220"/>
      <c r="S201" s="220"/>
      <c r="T201" s="221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D201" s="208"/>
      <c r="AG201" s="82"/>
      <c r="AJ201" s="87" t="s">
        <v>91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307</v>
      </c>
      <c r="B202" s="64" t="s">
        <v>308</v>
      </c>
      <c r="C202" s="37">
        <v>4301070917</v>
      </c>
      <c r="D202" s="218">
        <v>4607111035912</v>
      </c>
      <c r="E202" s="218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2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20"/>
      <c r="R202" s="220"/>
      <c r="S202" s="220"/>
      <c r="T202" s="221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D202" s="208"/>
      <c r="AG202" s="82"/>
      <c r="AJ202" s="87" t="s">
        <v>91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309</v>
      </c>
      <c r="B203" s="64" t="s">
        <v>310</v>
      </c>
      <c r="C203" s="37">
        <v>4301070920</v>
      </c>
      <c r="D203" s="218">
        <v>4607111035929</v>
      </c>
      <c r="E203" s="218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89</v>
      </c>
      <c r="L203" s="38" t="s">
        <v>90</v>
      </c>
      <c r="M203" s="39" t="s">
        <v>88</v>
      </c>
      <c r="N203" s="39"/>
      <c r="O203" s="38">
        <v>180</v>
      </c>
      <c r="P203" s="2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20"/>
      <c r="R203" s="220"/>
      <c r="S203" s="220"/>
      <c r="T203" s="221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D203" s="208"/>
      <c r="AG203" s="82"/>
      <c r="AJ203" s="87" t="s">
        <v>91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x14ac:dyDescent="0.2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28"/>
      <c r="P204" s="225" t="s">
        <v>43</v>
      </c>
      <c r="Q204" s="226"/>
      <c r="R204" s="226"/>
      <c r="S204" s="226"/>
      <c r="T204" s="226"/>
      <c r="U204" s="226"/>
      <c r="V204" s="227"/>
      <c r="W204" s="43" t="s">
        <v>42</v>
      </c>
      <c r="X204" s="44">
        <f>IFERROR(SUM(X200:X203),"0")</f>
        <v>0</v>
      </c>
      <c r="Y204" s="44">
        <f>IFERROR(SUM(Y200:Y203),"0")</f>
        <v>0</v>
      </c>
      <c r="Z204" s="44">
        <f>IFERROR(IF(Z200="",0,Z200),"0")+IFERROR(IF(Z201="",0,Z201),"0")+IFERROR(IF(Z202="",0,Z202),"0")+IFERROR(IF(Z203="",0,Z203),"0")</f>
        <v>0</v>
      </c>
      <c r="AA204" s="68"/>
      <c r="AB204" s="68"/>
      <c r="AC204" s="68"/>
      <c r="AD204" s="208"/>
    </row>
    <row r="205" spans="1:68" x14ac:dyDescent="0.2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28"/>
      <c r="P205" s="225" t="s">
        <v>43</v>
      </c>
      <c r="Q205" s="226"/>
      <c r="R205" s="226"/>
      <c r="S205" s="226"/>
      <c r="T205" s="226"/>
      <c r="U205" s="226"/>
      <c r="V205" s="227"/>
      <c r="W205" s="43" t="s">
        <v>0</v>
      </c>
      <c r="X205" s="44">
        <f>IFERROR(SUMPRODUCT(X200:X203*H200:H203),"0")</f>
        <v>0</v>
      </c>
      <c r="Y205" s="44">
        <f>IFERROR(SUMPRODUCT(Y200:Y203*H200:H203),"0")</f>
        <v>0</v>
      </c>
      <c r="Z205" s="43"/>
      <c r="AA205" s="68"/>
      <c r="AB205" s="68"/>
      <c r="AC205" s="68"/>
      <c r="AD205" s="208"/>
    </row>
    <row r="206" spans="1:68" ht="16.5" customHeight="1" x14ac:dyDescent="0.25">
      <c r="A206" s="253" t="s">
        <v>311</v>
      </c>
      <c r="B206" s="253"/>
      <c r="C206" s="253"/>
      <c r="D206" s="253"/>
      <c r="E206" s="253"/>
      <c r="F206" s="253"/>
      <c r="G206" s="253"/>
      <c r="H206" s="253"/>
      <c r="I206" s="253"/>
      <c r="J206" s="253"/>
      <c r="K206" s="253"/>
      <c r="L206" s="253"/>
      <c r="M206" s="253"/>
      <c r="N206" s="253"/>
      <c r="O206" s="253"/>
      <c r="P206" s="253"/>
      <c r="Q206" s="253"/>
      <c r="R206" s="253"/>
      <c r="S206" s="253"/>
      <c r="T206" s="253"/>
      <c r="U206" s="253"/>
      <c r="V206" s="253"/>
      <c r="W206" s="253"/>
      <c r="X206" s="253"/>
      <c r="Y206" s="253"/>
      <c r="Z206" s="253"/>
      <c r="AA206" s="66"/>
      <c r="AB206" s="66"/>
      <c r="AC206" s="83"/>
      <c r="AD206" s="208"/>
    </row>
    <row r="207" spans="1:68" ht="14.25" customHeight="1" x14ac:dyDescent="0.25">
      <c r="A207" s="245" t="s">
        <v>85</v>
      </c>
      <c r="B207" s="245"/>
      <c r="C207" s="245"/>
      <c r="D207" s="245"/>
      <c r="E207" s="245"/>
      <c r="F207" s="245"/>
      <c r="G207" s="245"/>
      <c r="H207" s="245"/>
      <c r="I207" s="245"/>
      <c r="J207" s="245"/>
      <c r="K207" s="245"/>
      <c r="L207" s="245"/>
      <c r="M207" s="245"/>
      <c r="N207" s="245"/>
      <c r="O207" s="245"/>
      <c r="P207" s="245"/>
      <c r="Q207" s="245"/>
      <c r="R207" s="245"/>
      <c r="S207" s="245"/>
      <c r="T207" s="245"/>
      <c r="U207" s="245"/>
      <c r="V207" s="245"/>
      <c r="W207" s="245"/>
      <c r="X207" s="245"/>
      <c r="Y207" s="245"/>
      <c r="Z207" s="245"/>
      <c r="AA207" s="67"/>
      <c r="AB207" s="67"/>
      <c r="AC207" s="84"/>
      <c r="AD207" s="208"/>
    </row>
    <row r="208" spans="1:68" ht="16.5" customHeight="1" x14ac:dyDescent="0.25">
      <c r="A208" s="64" t="s">
        <v>312</v>
      </c>
      <c r="B208" s="64" t="s">
        <v>313</v>
      </c>
      <c r="C208" s="37">
        <v>4301071063</v>
      </c>
      <c r="D208" s="218">
        <v>4607111039019</v>
      </c>
      <c r="E208" s="218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89</v>
      </c>
      <c r="L208" s="38" t="s">
        <v>90</v>
      </c>
      <c r="M208" s="39" t="s">
        <v>88</v>
      </c>
      <c r="N208" s="39"/>
      <c r="O208" s="38">
        <v>180</v>
      </c>
      <c r="P208" s="262" t="s">
        <v>314</v>
      </c>
      <c r="Q208" s="220"/>
      <c r="R208" s="220"/>
      <c r="S208" s="220"/>
      <c r="T208" s="221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D208" s="208"/>
      <c r="AG208" s="82"/>
      <c r="AJ208" s="87" t="s">
        <v>91</v>
      </c>
      <c r="AK208" s="87">
        <v>1</v>
      </c>
      <c r="BB208" s="172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ht="16.5" customHeight="1" x14ac:dyDescent="0.25">
      <c r="A209" s="64" t="s">
        <v>315</v>
      </c>
      <c r="B209" s="64" t="s">
        <v>316</v>
      </c>
      <c r="C209" s="37">
        <v>4301071000</v>
      </c>
      <c r="D209" s="218">
        <v>4607111038708</v>
      </c>
      <c r="E209" s="218"/>
      <c r="F209" s="63">
        <v>0.8</v>
      </c>
      <c r="G209" s="38">
        <v>8</v>
      </c>
      <c r="H209" s="63">
        <v>6.4</v>
      </c>
      <c r="I209" s="63">
        <v>6.67</v>
      </c>
      <c r="J209" s="38">
        <v>84</v>
      </c>
      <c r="K209" s="38" t="s">
        <v>89</v>
      </c>
      <c r="L209" s="38" t="s">
        <v>90</v>
      </c>
      <c r="M209" s="39" t="s">
        <v>88</v>
      </c>
      <c r="N209" s="39"/>
      <c r="O209" s="38">
        <v>180</v>
      </c>
      <c r="P209" s="2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20"/>
      <c r="R209" s="220"/>
      <c r="S209" s="220"/>
      <c r="T209" s="221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D209" s="208"/>
      <c r="AG209" s="82"/>
      <c r="AJ209" s="87" t="s">
        <v>91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x14ac:dyDescent="0.2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28"/>
      <c r="P210" s="225" t="s">
        <v>43</v>
      </c>
      <c r="Q210" s="226"/>
      <c r="R210" s="226"/>
      <c r="S210" s="226"/>
      <c r="T210" s="226"/>
      <c r="U210" s="226"/>
      <c r="V210" s="227"/>
      <c r="W210" s="43" t="s">
        <v>42</v>
      </c>
      <c r="X210" s="44">
        <f>IFERROR(SUM(X208:X209),"0")</f>
        <v>0</v>
      </c>
      <c r="Y210" s="44">
        <f>IFERROR(SUM(Y208:Y209),"0")</f>
        <v>0</v>
      </c>
      <c r="Z210" s="44">
        <f>IFERROR(IF(Z208="",0,Z208),"0")+IFERROR(IF(Z209="",0,Z209),"0")</f>
        <v>0</v>
      </c>
      <c r="AA210" s="68"/>
      <c r="AB210" s="68"/>
      <c r="AC210" s="68"/>
      <c r="AD210" s="208"/>
    </row>
    <row r="211" spans="1:68" x14ac:dyDescent="0.2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28"/>
      <c r="P211" s="225" t="s">
        <v>43</v>
      </c>
      <c r="Q211" s="226"/>
      <c r="R211" s="226"/>
      <c r="S211" s="226"/>
      <c r="T211" s="226"/>
      <c r="U211" s="226"/>
      <c r="V211" s="227"/>
      <c r="W211" s="43" t="s">
        <v>0</v>
      </c>
      <c r="X211" s="44">
        <f>IFERROR(SUMPRODUCT(X208:X209*H208:H209),"0")</f>
        <v>0</v>
      </c>
      <c r="Y211" s="44">
        <f>IFERROR(SUMPRODUCT(Y208:Y209*H208:H209),"0")</f>
        <v>0</v>
      </c>
      <c r="Z211" s="43"/>
      <c r="AA211" s="68"/>
      <c r="AB211" s="68"/>
      <c r="AC211" s="68"/>
      <c r="AD211" s="208"/>
    </row>
    <row r="212" spans="1:68" ht="27.75" customHeight="1" x14ac:dyDescent="0.2">
      <c r="A212" s="257" t="s">
        <v>317</v>
      </c>
      <c r="B212" s="257"/>
      <c r="C212" s="257"/>
      <c r="D212" s="257"/>
      <c r="E212" s="257"/>
      <c r="F212" s="257"/>
      <c r="G212" s="257"/>
      <c r="H212" s="257"/>
      <c r="I212" s="257"/>
      <c r="J212" s="257"/>
      <c r="K212" s="257"/>
      <c r="L212" s="257"/>
      <c r="M212" s="257"/>
      <c r="N212" s="257"/>
      <c r="O212" s="257"/>
      <c r="P212" s="257"/>
      <c r="Q212" s="257"/>
      <c r="R212" s="257"/>
      <c r="S212" s="257"/>
      <c r="T212" s="257"/>
      <c r="U212" s="257"/>
      <c r="V212" s="257"/>
      <c r="W212" s="257"/>
      <c r="X212" s="257"/>
      <c r="Y212" s="257"/>
      <c r="Z212" s="257"/>
      <c r="AA212" s="55"/>
      <c r="AB212" s="55"/>
      <c r="AC212" s="55"/>
      <c r="AD212" s="208"/>
    </row>
    <row r="213" spans="1:68" ht="16.5" customHeight="1" x14ac:dyDescent="0.25">
      <c r="A213" s="253" t="s">
        <v>318</v>
      </c>
      <c r="B213" s="253"/>
      <c r="C213" s="253"/>
      <c r="D213" s="253"/>
      <c r="E213" s="253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66"/>
      <c r="AB213" s="66"/>
      <c r="AC213" s="83"/>
      <c r="AD213" s="208"/>
    </row>
    <row r="214" spans="1:68" ht="14.25" customHeight="1" x14ac:dyDescent="0.25">
      <c r="A214" s="245" t="s">
        <v>85</v>
      </c>
      <c r="B214" s="245"/>
      <c r="C214" s="245"/>
      <c r="D214" s="245"/>
      <c r="E214" s="245"/>
      <c r="F214" s="245"/>
      <c r="G214" s="245"/>
      <c r="H214" s="245"/>
      <c r="I214" s="245"/>
      <c r="J214" s="245"/>
      <c r="K214" s="245"/>
      <c r="L214" s="245"/>
      <c r="M214" s="245"/>
      <c r="N214" s="245"/>
      <c r="O214" s="245"/>
      <c r="P214" s="245"/>
      <c r="Q214" s="245"/>
      <c r="R214" s="245"/>
      <c r="S214" s="245"/>
      <c r="T214" s="245"/>
      <c r="U214" s="245"/>
      <c r="V214" s="245"/>
      <c r="W214" s="245"/>
      <c r="X214" s="245"/>
      <c r="Y214" s="245"/>
      <c r="Z214" s="245"/>
      <c r="AA214" s="67"/>
      <c r="AB214" s="67"/>
      <c r="AC214" s="84"/>
      <c r="AD214" s="208"/>
    </row>
    <row r="215" spans="1:68" ht="27" customHeight="1" x14ac:dyDescent="0.25">
      <c r="A215" s="64" t="s">
        <v>319</v>
      </c>
      <c r="B215" s="64" t="s">
        <v>320</v>
      </c>
      <c r="C215" s="37">
        <v>4301071036</v>
      </c>
      <c r="D215" s="218">
        <v>4607111036162</v>
      </c>
      <c r="E215" s="218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89</v>
      </c>
      <c r="L215" s="38" t="s">
        <v>90</v>
      </c>
      <c r="M215" s="39" t="s">
        <v>88</v>
      </c>
      <c r="N215" s="39"/>
      <c r="O215" s="38">
        <v>90</v>
      </c>
      <c r="P215" s="261" t="s">
        <v>321</v>
      </c>
      <c r="Q215" s="220"/>
      <c r="R215" s="220"/>
      <c r="S215" s="220"/>
      <c r="T215" s="221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D215" s="208"/>
      <c r="AG215" s="82"/>
      <c r="AJ215" s="87" t="s">
        <v>91</v>
      </c>
      <c r="AK215" s="87">
        <v>1</v>
      </c>
      <c r="BB215" s="174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x14ac:dyDescent="0.2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28"/>
      <c r="P216" s="225" t="s">
        <v>43</v>
      </c>
      <c r="Q216" s="226"/>
      <c r="R216" s="226"/>
      <c r="S216" s="226"/>
      <c r="T216" s="226"/>
      <c r="U216" s="226"/>
      <c r="V216" s="227"/>
      <c r="W216" s="43" t="s">
        <v>42</v>
      </c>
      <c r="X216" s="44">
        <f>IFERROR(SUM(X215:X215),"0")</f>
        <v>0</v>
      </c>
      <c r="Y216" s="44">
        <f>IFERROR(SUM(Y215:Y215),"0")</f>
        <v>0</v>
      </c>
      <c r="Z216" s="44">
        <f>IFERROR(IF(Z215="",0,Z215),"0")</f>
        <v>0</v>
      </c>
      <c r="AA216" s="68"/>
      <c r="AB216" s="68"/>
      <c r="AC216" s="68"/>
      <c r="AD216" s="208"/>
    </row>
    <row r="217" spans="1:68" x14ac:dyDescent="0.2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28"/>
      <c r="P217" s="225" t="s">
        <v>43</v>
      </c>
      <c r="Q217" s="226"/>
      <c r="R217" s="226"/>
      <c r="S217" s="226"/>
      <c r="T217" s="226"/>
      <c r="U217" s="226"/>
      <c r="V217" s="227"/>
      <c r="W217" s="43" t="s">
        <v>0</v>
      </c>
      <c r="X217" s="44">
        <f>IFERROR(SUMPRODUCT(X215:X215*H215:H215),"0")</f>
        <v>0</v>
      </c>
      <c r="Y217" s="44">
        <f>IFERROR(SUMPRODUCT(Y215:Y215*H215:H215),"0")</f>
        <v>0</v>
      </c>
      <c r="Z217" s="43"/>
      <c r="AA217" s="68"/>
      <c r="AB217" s="68"/>
      <c r="AC217" s="68"/>
      <c r="AD217" s="208"/>
    </row>
    <row r="218" spans="1:68" ht="27.75" customHeight="1" x14ac:dyDescent="0.2">
      <c r="A218" s="257" t="s">
        <v>322</v>
      </c>
      <c r="B218" s="257"/>
      <c r="C218" s="257"/>
      <c r="D218" s="257"/>
      <c r="E218" s="257"/>
      <c r="F218" s="257"/>
      <c r="G218" s="257"/>
      <c r="H218" s="257"/>
      <c r="I218" s="257"/>
      <c r="J218" s="257"/>
      <c r="K218" s="257"/>
      <c r="L218" s="257"/>
      <c r="M218" s="257"/>
      <c r="N218" s="257"/>
      <c r="O218" s="257"/>
      <c r="P218" s="257"/>
      <c r="Q218" s="257"/>
      <c r="R218" s="257"/>
      <c r="S218" s="257"/>
      <c r="T218" s="257"/>
      <c r="U218" s="257"/>
      <c r="V218" s="257"/>
      <c r="W218" s="257"/>
      <c r="X218" s="257"/>
      <c r="Y218" s="257"/>
      <c r="Z218" s="257"/>
      <c r="AA218" s="55"/>
      <c r="AB218" s="55"/>
      <c r="AC218" s="55"/>
      <c r="AD218" s="208"/>
    </row>
    <row r="219" spans="1:68" ht="16.5" customHeight="1" x14ac:dyDescent="0.25">
      <c r="A219" s="253" t="s">
        <v>323</v>
      </c>
      <c r="B219" s="253"/>
      <c r="C219" s="253"/>
      <c r="D219" s="253"/>
      <c r="E219" s="253"/>
      <c r="F219" s="253"/>
      <c r="G219" s="253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66"/>
      <c r="AB219" s="66"/>
      <c r="AC219" s="83"/>
      <c r="AD219" s="208"/>
    </row>
    <row r="220" spans="1:68" ht="14.25" customHeight="1" x14ac:dyDescent="0.25">
      <c r="A220" s="245" t="s">
        <v>85</v>
      </c>
      <c r="B220" s="245"/>
      <c r="C220" s="245"/>
      <c r="D220" s="245"/>
      <c r="E220" s="245"/>
      <c r="F220" s="245"/>
      <c r="G220" s="245"/>
      <c r="H220" s="245"/>
      <c r="I220" s="245"/>
      <c r="J220" s="245"/>
      <c r="K220" s="245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245"/>
      <c r="W220" s="245"/>
      <c r="X220" s="245"/>
      <c r="Y220" s="245"/>
      <c r="Z220" s="245"/>
      <c r="AA220" s="67"/>
      <c r="AB220" s="67"/>
      <c r="AC220" s="84"/>
      <c r="AD220" s="208"/>
    </row>
    <row r="221" spans="1:68" ht="27" customHeight="1" x14ac:dyDescent="0.25">
      <c r="A221" s="64" t="s">
        <v>324</v>
      </c>
      <c r="B221" s="64" t="s">
        <v>325</v>
      </c>
      <c r="C221" s="37">
        <v>4301071029</v>
      </c>
      <c r="D221" s="218">
        <v>4607111035899</v>
      </c>
      <c r="E221" s="218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89</v>
      </c>
      <c r="L221" s="38" t="s">
        <v>90</v>
      </c>
      <c r="M221" s="39" t="s">
        <v>88</v>
      </c>
      <c r="N221" s="39"/>
      <c r="O221" s="38">
        <v>180</v>
      </c>
      <c r="P221" s="25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20"/>
      <c r="R221" s="220"/>
      <c r="S221" s="220"/>
      <c r="T221" s="221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D221" s="208"/>
      <c r="AG221" s="82"/>
      <c r="AJ221" s="87" t="s">
        <v>91</v>
      </c>
      <c r="AK221" s="87">
        <v>1</v>
      </c>
      <c r="BB221" s="175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customHeight="1" x14ac:dyDescent="0.25">
      <c r="A222" s="64" t="s">
        <v>326</v>
      </c>
      <c r="B222" s="64" t="s">
        <v>327</v>
      </c>
      <c r="C222" s="37">
        <v>4301070991</v>
      </c>
      <c r="D222" s="218">
        <v>4607111038180</v>
      </c>
      <c r="E222" s="218"/>
      <c r="F222" s="63">
        <v>0.4</v>
      </c>
      <c r="G222" s="38">
        <v>16</v>
      </c>
      <c r="H222" s="63">
        <v>6.4</v>
      </c>
      <c r="I222" s="63">
        <v>6.71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2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20"/>
      <c r="R222" s="220"/>
      <c r="S222" s="220"/>
      <c r="T222" s="221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D222" s="208"/>
      <c r="AG222" s="82"/>
      <c r="AJ222" s="87" t="s">
        <v>91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x14ac:dyDescent="0.2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28"/>
      <c r="P223" s="225" t="s">
        <v>43</v>
      </c>
      <c r="Q223" s="226"/>
      <c r="R223" s="226"/>
      <c r="S223" s="226"/>
      <c r="T223" s="226"/>
      <c r="U223" s="226"/>
      <c r="V223" s="227"/>
      <c r="W223" s="43" t="s">
        <v>42</v>
      </c>
      <c r="X223" s="44">
        <f>IFERROR(SUM(X221:X222),"0")</f>
        <v>0</v>
      </c>
      <c r="Y223" s="44">
        <f>IFERROR(SUM(Y221:Y222),"0")</f>
        <v>0</v>
      </c>
      <c r="Z223" s="44">
        <f>IFERROR(IF(Z221="",0,Z221),"0")+IFERROR(IF(Z222="",0,Z222),"0")</f>
        <v>0</v>
      </c>
      <c r="AA223" s="68"/>
      <c r="AB223" s="68"/>
      <c r="AC223" s="68"/>
      <c r="AD223" s="208"/>
    </row>
    <row r="224" spans="1:68" x14ac:dyDescent="0.2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28"/>
      <c r="P224" s="225" t="s">
        <v>43</v>
      </c>
      <c r="Q224" s="226"/>
      <c r="R224" s="226"/>
      <c r="S224" s="226"/>
      <c r="T224" s="226"/>
      <c r="U224" s="226"/>
      <c r="V224" s="227"/>
      <c r="W224" s="43" t="s">
        <v>0</v>
      </c>
      <c r="X224" s="44">
        <f>IFERROR(SUMPRODUCT(X221:X222*H221:H222),"0")</f>
        <v>0</v>
      </c>
      <c r="Y224" s="44">
        <f>IFERROR(SUMPRODUCT(Y221:Y222*H221:H222),"0")</f>
        <v>0</v>
      </c>
      <c r="Z224" s="43"/>
      <c r="AA224" s="68"/>
      <c r="AB224" s="68"/>
      <c r="AC224" s="68"/>
      <c r="AD224" s="208"/>
    </row>
    <row r="225" spans="1:68" ht="27.75" customHeight="1" x14ac:dyDescent="0.2">
      <c r="A225" s="257" t="s">
        <v>328</v>
      </c>
      <c r="B225" s="257"/>
      <c r="C225" s="257"/>
      <c r="D225" s="257"/>
      <c r="E225" s="257"/>
      <c r="F225" s="257"/>
      <c r="G225" s="257"/>
      <c r="H225" s="257"/>
      <c r="I225" s="257"/>
      <c r="J225" s="257"/>
      <c r="K225" s="257"/>
      <c r="L225" s="257"/>
      <c r="M225" s="257"/>
      <c r="N225" s="257"/>
      <c r="O225" s="257"/>
      <c r="P225" s="257"/>
      <c r="Q225" s="257"/>
      <c r="R225" s="257"/>
      <c r="S225" s="257"/>
      <c r="T225" s="257"/>
      <c r="U225" s="257"/>
      <c r="V225" s="257"/>
      <c r="W225" s="257"/>
      <c r="X225" s="257"/>
      <c r="Y225" s="257"/>
      <c r="Z225" s="257"/>
      <c r="AA225" s="55"/>
      <c r="AB225" s="55"/>
      <c r="AC225" s="55"/>
      <c r="AD225" s="208"/>
    </row>
    <row r="226" spans="1:68" ht="16.5" customHeight="1" x14ac:dyDescent="0.25">
      <c r="A226" s="253" t="s">
        <v>329</v>
      </c>
      <c r="B226" s="253"/>
      <c r="C226" s="253"/>
      <c r="D226" s="253"/>
      <c r="E226" s="253"/>
      <c r="F226" s="253"/>
      <c r="G226" s="253"/>
      <c r="H226" s="253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66"/>
      <c r="AB226" s="66"/>
      <c r="AC226" s="83"/>
      <c r="AD226" s="208"/>
    </row>
    <row r="227" spans="1:68" ht="14.25" customHeight="1" x14ac:dyDescent="0.25">
      <c r="A227" s="245" t="s">
        <v>159</v>
      </c>
      <c r="B227" s="245"/>
      <c r="C227" s="245"/>
      <c r="D227" s="245"/>
      <c r="E227" s="245"/>
      <c r="F227" s="245"/>
      <c r="G227" s="245"/>
      <c r="H227" s="245"/>
      <c r="I227" s="245"/>
      <c r="J227" s="245"/>
      <c r="K227" s="245"/>
      <c r="L227" s="245"/>
      <c r="M227" s="245"/>
      <c r="N227" s="245"/>
      <c r="O227" s="245"/>
      <c r="P227" s="245"/>
      <c r="Q227" s="245"/>
      <c r="R227" s="245"/>
      <c r="S227" s="245"/>
      <c r="T227" s="245"/>
      <c r="U227" s="245"/>
      <c r="V227" s="245"/>
      <c r="W227" s="245"/>
      <c r="X227" s="245"/>
      <c r="Y227" s="245"/>
      <c r="Z227" s="245"/>
      <c r="AA227" s="67"/>
      <c r="AB227" s="67"/>
      <c r="AC227" s="84"/>
      <c r="AD227" s="208"/>
    </row>
    <row r="228" spans="1:68" ht="37.5" customHeight="1" x14ac:dyDescent="0.25">
      <c r="A228" s="64" t="s">
        <v>330</v>
      </c>
      <c r="B228" s="64" t="s">
        <v>331</v>
      </c>
      <c r="C228" s="37">
        <v>4301135400</v>
      </c>
      <c r="D228" s="218">
        <v>4607111039361</v>
      </c>
      <c r="E228" s="218"/>
      <c r="F228" s="63">
        <v>0.25</v>
      </c>
      <c r="G228" s="38">
        <v>12</v>
      </c>
      <c r="H228" s="63">
        <v>3</v>
      </c>
      <c r="I228" s="63">
        <v>3.7035999999999998</v>
      </c>
      <c r="J228" s="38">
        <v>70</v>
      </c>
      <c r="K228" s="38" t="s">
        <v>97</v>
      </c>
      <c r="L228" s="38" t="s">
        <v>90</v>
      </c>
      <c r="M228" s="39" t="s">
        <v>88</v>
      </c>
      <c r="N228" s="39"/>
      <c r="O228" s="38">
        <v>180</v>
      </c>
      <c r="P228" s="258" t="s">
        <v>332</v>
      </c>
      <c r="Q228" s="220"/>
      <c r="R228" s="220"/>
      <c r="S228" s="220"/>
      <c r="T228" s="221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IFERROR(IF(X228="","",X228*0.01788),"")</f>
        <v>0</v>
      </c>
      <c r="AA228" s="69" t="s">
        <v>49</v>
      </c>
      <c r="AB228" s="70" t="s">
        <v>127</v>
      </c>
      <c r="AC228" s="85"/>
      <c r="AD228" s="208"/>
      <c r="AG228" s="82"/>
      <c r="AJ228" s="87" t="s">
        <v>91</v>
      </c>
      <c r="AK228" s="87">
        <v>1</v>
      </c>
      <c r="BB228" s="177" t="s">
        <v>96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x14ac:dyDescent="0.2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28"/>
      <c r="P229" s="225" t="s">
        <v>43</v>
      </c>
      <c r="Q229" s="226"/>
      <c r="R229" s="226"/>
      <c r="S229" s="226"/>
      <c r="T229" s="226"/>
      <c r="U229" s="226"/>
      <c r="V229" s="227"/>
      <c r="W229" s="43" t="s">
        <v>42</v>
      </c>
      <c r="X229" s="44">
        <f>IFERROR(SUM(X228:X228),"0")</f>
        <v>0</v>
      </c>
      <c r="Y229" s="44">
        <f>IFERROR(SUM(Y228:Y228),"0")</f>
        <v>0</v>
      </c>
      <c r="Z229" s="44">
        <f>IFERROR(IF(Z228="",0,Z228),"0")</f>
        <v>0</v>
      </c>
      <c r="AA229" s="68"/>
      <c r="AB229" s="68"/>
      <c r="AC229" s="68"/>
      <c r="AD229" s="208"/>
    </row>
    <row r="230" spans="1:68" x14ac:dyDescent="0.2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28"/>
      <c r="P230" s="225" t="s">
        <v>43</v>
      </c>
      <c r="Q230" s="226"/>
      <c r="R230" s="226"/>
      <c r="S230" s="226"/>
      <c r="T230" s="226"/>
      <c r="U230" s="226"/>
      <c r="V230" s="227"/>
      <c r="W230" s="43" t="s">
        <v>0</v>
      </c>
      <c r="X230" s="44">
        <f>IFERROR(SUMPRODUCT(X228:X228*H228:H228),"0")</f>
        <v>0</v>
      </c>
      <c r="Y230" s="44">
        <f>IFERROR(SUMPRODUCT(Y228:Y228*H228:H228),"0")</f>
        <v>0</v>
      </c>
      <c r="Z230" s="43"/>
      <c r="AA230" s="68"/>
      <c r="AB230" s="68"/>
      <c r="AC230" s="68"/>
      <c r="AD230" s="208"/>
    </row>
    <row r="231" spans="1:68" ht="27.75" customHeight="1" x14ac:dyDescent="0.2">
      <c r="A231" s="257" t="s">
        <v>244</v>
      </c>
      <c r="B231" s="257"/>
      <c r="C231" s="257"/>
      <c r="D231" s="257"/>
      <c r="E231" s="257"/>
      <c r="F231" s="257"/>
      <c r="G231" s="257"/>
      <c r="H231" s="257"/>
      <c r="I231" s="257"/>
      <c r="J231" s="257"/>
      <c r="K231" s="257"/>
      <c r="L231" s="257"/>
      <c r="M231" s="257"/>
      <c r="N231" s="257"/>
      <c r="O231" s="257"/>
      <c r="P231" s="257"/>
      <c r="Q231" s="257"/>
      <c r="R231" s="257"/>
      <c r="S231" s="257"/>
      <c r="T231" s="257"/>
      <c r="U231" s="257"/>
      <c r="V231" s="257"/>
      <c r="W231" s="257"/>
      <c r="X231" s="257"/>
      <c r="Y231" s="257"/>
      <c r="Z231" s="257"/>
      <c r="AA231" s="55"/>
      <c r="AB231" s="55"/>
      <c r="AC231" s="55"/>
      <c r="AD231" s="208"/>
    </row>
    <row r="232" spans="1:68" ht="16.5" customHeight="1" x14ac:dyDescent="0.25">
      <c r="A232" s="253" t="s">
        <v>244</v>
      </c>
      <c r="B232" s="253"/>
      <c r="C232" s="253"/>
      <c r="D232" s="253"/>
      <c r="E232" s="253"/>
      <c r="F232" s="253"/>
      <c r="G232" s="253"/>
      <c r="H232" s="253"/>
      <c r="I232" s="253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66"/>
      <c r="AB232" s="66"/>
      <c r="AC232" s="83"/>
      <c r="AD232" s="208"/>
    </row>
    <row r="233" spans="1:68" ht="14.25" customHeight="1" x14ac:dyDescent="0.25">
      <c r="A233" s="245" t="s">
        <v>85</v>
      </c>
      <c r="B233" s="245"/>
      <c r="C233" s="245"/>
      <c r="D233" s="245"/>
      <c r="E233" s="245"/>
      <c r="F233" s="245"/>
      <c r="G233" s="245"/>
      <c r="H233" s="245"/>
      <c r="I233" s="245"/>
      <c r="J233" s="245"/>
      <c r="K233" s="245"/>
      <c r="L233" s="245"/>
      <c r="M233" s="245"/>
      <c r="N233" s="245"/>
      <c r="O233" s="245"/>
      <c r="P233" s="245"/>
      <c r="Q233" s="245"/>
      <c r="R233" s="245"/>
      <c r="S233" s="245"/>
      <c r="T233" s="245"/>
      <c r="U233" s="245"/>
      <c r="V233" s="245"/>
      <c r="W233" s="245"/>
      <c r="X233" s="245"/>
      <c r="Y233" s="245"/>
      <c r="Z233" s="245"/>
      <c r="AA233" s="67"/>
      <c r="AB233" s="67"/>
      <c r="AC233" s="84"/>
      <c r="AD233" s="208"/>
    </row>
    <row r="234" spans="1:68" ht="27" customHeight="1" x14ac:dyDescent="0.25">
      <c r="A234" s="64" t="s">
        <v>333</v>
      </c>
      <c r="B234" s="64" t="s">
        <v>334</v>
      </c>
      <c r="C234" s="37">
        <v>4301071014</v>
      </c>
      <c r="D234" s="218">
        <v>4640242181264</v>
      </c>
      <c r="E234" s="218"/>
      <c r="F234" s="63">
        <v>0.7</v>
      </c>
      <c r="G234" s="38">
        <v>10</v>
      </c>
      <c r="H234" s="63">
        <v>7</v>
      </c>
      <c r="I234" s="63">
        <v>7.28</v>
      </c>
      <c r="J234" s="38">
        <v>84</v>
      </c>
      <c r="K234" s="38" t="s">
        <v>89</v>
      </c>
      <c r="L234" s="38" t="s">
        <v>90</v>
      </c>
      <c r="M234" s="39" t="s">
        <v>88</v>
      </c>
      <c r="N234" s="39"/>
      <c r="O234" s="38">
        <v>180</v>
      </c>
      <c r="P234" s="254" t="s">
        <v>335</v>
      </c>
      <c r="Q234" s="220"/>
      <c r="R234" s="220"/>
      <c r="S234" s="220"/>
      <c r="T234" s="221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IFERROR(IF(X234="","",X234*0.0155),"")</f>
        <v>0</v>
      </c>
      <c r="AA234" s="69" t="s">
        <v>49</v>
      </c>
      <c r="AB234" s="70" t="s">
        <v>49</v>
      </c>
      <c r="AC234" s="85"/>
      <c r="AD234" s="208"/>
      <c r="AG234" s="82"/>
      <c r="AJ234" s="87" t="s">
        <v>91</v>
      </c>
      <c r="AK234" s="87">
        <v>1</v>
      </c>
      <c r="BB234" s="178" t="s">
        <v>73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ht="27" customHeight="1" x14ac:dyDescent="0.25">
      <c r="A235" s="64" t="s">
        <v>336</v>
      </c>
      <c r="B235" s="64" t="s">
        <v>337</v>
      </c>
      <c r="C235" s="37">
        <v>4301071021</v>
      </c>
      <c r="D235" s="218">
        <v>4640242181325</v>
      </c>
      <c r="E235" s="218"/>
      <c r="F235" s="63">
        <v>0.7</v>
      </c>
      <c r="G235" s="38">
        <v>10</v>
      </c>
      <c r="H235" s="63">
        <v>7</v>
      </c>
      <c r="I235" s="63">
        <v>7.28</v>
      </c>
      <c r="J235" s="38">
        <v>84</v>
      </c>
      <c r="K235" s="38" t="s">
        <v>89</v>
      </c>
      <c r="L235" s="38" t="s">
        <v>90</v>
      </c>
      <c r="M235" s="39" t="s">
        <v>88</v>
      </c>
      <c r="N235" s="39"/>
      <c r="O235" s="38">
        <v>180</v>
      </c>
      <c r="P235" s="255" t="s">
        <v>338</v>
      </c>
      <c r="Q235" s="220"/>
      <c r="R235" s="220"/>
      <c r="S235" s="220"/>
      <c r="T235" s="221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IFERROR(IF(X235="","",X235*0.0155),"")</f>
        <v>0</v>
      </c>
      <c r="AA235" s="69" t="s">
        <v>49</v>
      </c>
      <c r="AB235" s="70" t="s">
        <v>49</v>
      </c>
      <c r="AC235" s="85"/>
      <c r="AD235" s="208"/>
      <c r="AG235" s="82"/>
      <c r="AJ235" s="87" t="s">
        <v>91</v>
      </c>
      <c r="AK235" s="87">
        <v>1</v>
      </c>
      <c r="BB235" s="179" t="s">
        <v>73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ht="27" customHeight="1" x14ac:dyDescent="0.25">
      <c r="A236" s="64" t="s">
        <v>339</v>
      </c>
      <c r="B236" s="64" t="s">
        <v>340</v>
      </c>
      <c r="C236" s="37">
        <v>4301070993</v>
      </c>
      <c r="D236" s="218">
        <v>4640242180670</v>
      </c>
      <c r="E236" s="218"/>
      <c r="F236" s="63">
        <v>1</v>
      </c>
      <c r="G236" s="38">
        <v>6</v>
      </c>
      <c r="H236" s="63">
        <v>6</v>
      </c>
      <c r="I236" s="63">
        <v>6.23</v>
      </c>
      <c r="J236" s="38">
        <v>84</v>
      </c>
      <c r="K236" s="38" t="s">
        <v>89</v>
      </c>
      <c r="L236" s="38" t="s">
        <v>90</v>
      </c>
      <c r="M236" s="39" t="s">
        <v>88</v>
      </c>
      <c r="N236" s="39"/>
      <c r="O236" s="38">
        <v>180</v>
      </c>
      <c r="P236" s="256" t="s">
        <v>341</v>
      </c>
      <c r="Q236" s="220"/>
      <c r="R236" s="220"/>
      <c r="S236" s="220"/>
      <c r="T236" s="221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IFERROR(IF(X236="","",X236*0.0155),"")</f>
        <v>0</v>
      </c>
      <c r="AA236" s="69" t="s">
        <v>49</v>
      </c>
      <c r="AB236" s="70" t="s">
        <v>49</v>
      </c>
      <c r="AC236" s="85"/>
      <c r="AD236" s="208"/>
      <c r="AG236" s="82"/>
      <c r="AJ236" s="87" t="s">
        <v>91</v>
      </c>
      <c r="AK236" s="87">
        <v>1</v>
      </c>
      <c r="BB236" s="180" t="s">
        <v>73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x14ac:dyDescent="0.2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28"/>
      <c r="P237" s="225" t="s">
        <v>43</v>
      </c>
      <c r="Q237" s="226"/>
      <c r="R237" s="226"/>
      <c r="S237" s="226"/>
      <c r="T237" s="226"/>
      <c r="U237" s="226"/>
      <c r="V237" s="227"/>
      <c r="W237" s="43" t="s">
        <v>42</v>
      </c>
      <c r="X237" s="44">
        <f>IFERROR(SUM(X234:X236),"0")</f>
        <v>0</v>
      </c>
      <c r="Y237" s="44">
        <f>IFERROR(SUM(Y234:Y236),"0")</f>
        <v>0</v>
      </c>
      <c r="Z237" s="44">
        <f>IFERROR(IF(Z234="",0,Z234),"0")+IFERROR(IF(Z235="",0,Z235),"0")+IFERROR(IF(Z236="",0,Z236),"0")</f>
        <v>0</v>
      </c>
      <c r="AA237" s="68"/>
      <c r="AB237" s="68"/>
      <c r="AC237" s="68"/>
      <c r="AD237" s="208"/>
    </row>
    <row r="238" spans="1:68" x14ac:dyDescent="0.2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28"/>
      <c r="P238" s="225" t="s">
        <v>43</v>
      </c>
      <c r="Q238" s="226"/>
      <c r="R238" s="226"/>
      <c r="S238" s="226"/>
      <c r="T238" s="226"/>
      <c r="U238" s="226"/>
      <c r="V238" s="227"/>
      <c r="W238" s="43" t="s">
        <v>0</v>
      </c>
      <c r="X238" s="44">
        <f>IFERROR(SUMPRODUCT(X234:X236*H234:H236),"0")</f>
        <v>0</v>
      </c>
      <c r="Y238" s="44">
        <f>IFERROR(SUMPRODUCT(Y234:Y236*H234:H236),"0")</f>
        <v>0</v>
      </c>
      <c r="Z238" s="43"/>
      <c r="AA238" s="68"/>
      <c r="AB238" s="68"/>
      <c r="AC238" s="68"/>
      <c r="AD238" s="208"/>
    </row>
    <row r="239" spans="1:68" ht="14.25" customHeight="1" x14ac:dyDescent="0.25">
      <c r="A239" s="245" t="s">
        <v>163</v>
      </c>
      <c r="B239" s="245"/>
      <c r="C239" s="245"/>
      <c r="D239" s="245"/>
      <c r="E239" s="245"/>
      <c r="F239" s="245"/>
      <c r="G239" s="245"/>
      <c r="H239" s="245"/>
      <c r="I239" s="245"/>
      <c r="J239" s="245"/>
      <c r="K239" s="245"/>
      <c r="L239" s="245"/>
      <c r="M239" s="245"/>
      <c r="N239" s="245"/>
      <c r="O239" s="245"/>
      <c r="P239" s="245"/>
      <c r="Q239" s="245"/>
      <c r="R239" s="245"/>
      <c r="S239" s="245"/>
      <c r="T239" s="245"/>
      <c r="U239" s="245"/>
      <c r="V239" s="245"/>
      <c r="W239" s="245"/>
      <c r="X239" s="245"/>
      <c r="Y239" s="245"/>
      <c r="Z239" s="245"/>
      <c r="AA239" s="67"/>
      <c r="AB239" s="67"/>
      <c r="AC239" s="84"/>
      <c r="AD239" s="208"/>
    </row>
    <row r="240" spans="1:68" ht="27" customHeight="1" x14ac:dyDescent="0.25">
      <c r="A240" s="64" t="s">
        <v>342</v>
      </c>
      <c r="B240" s="64" t="s">
        <v>343</v>
      </c>
      <c r="C240" s="37">
        <v>4301131019</v>
      </c>
      <c r="D240" s="218">
        <v>4640242180427</v>
      </c>
      <c r="E240" s="218"/>
      <c r="F240" s="63">
        <v>1.8</v>
      </c>
      <c r="G240" s="38">
        <v>1</v>
      </c>
      <c r="H240" s="63">
        <v>1.8</v>
      </c>
      <c r="I240" s="63">
        <v>1.915</v>
      </c>
      <c r="J240" s="38">
        <v>234</v>
      </c>
      <c r="K240" s="38" t="s">
        <v>155</v>
      </c>
      <c r="L240" s="38" t="s">
        <v>90</v>
      </c>
      <c r="M240" s="39" t="s">
        <v>88</v>
      </c>
      <c r="N240" s="39"/>
      <c r="O240" s="38">
        <v>180</v>
      </c>
      <c r="P240" s="251" t="s">
        <v>344</v>
      </c>
      <c r="Q240" s="220"/>
      <c r="R240" s="220"/>
      <c r="S240" s="220"/>
      <c r="T240" s="221"/>
      <c r="U240" s="40" t="s">
        <v>49</v>
      </c>
      <c r="V240" s="40" t="s">
        <v>49</v>
      </c>
      <c r="W240" s="41" t="s">
        <v>42</v>
      </c>
      <c r="X240" s="59">
        <v>0</v>
      </c>
      <c r="Y240" s="56">
        <f>IFERROR(IF(X240="","",X240),"")</f>
        <v>0</v>
      </c>
      <c r="Z240" s="42">
        <f>IFERROR(IF(X240="","",X240*0.00502),"")</f>
        <v>0</v>
      </c>
      <c r="AA240" s="69" t="s">
        <v>49</v>
      </c>
      <c r="AB240" s="70" t="s">
        <v>49</v>
      </c>
      <c r="AC240" s="85"/>
      <c r="AD240" s="208"/>
      <c r="AG240" s="82"/>
      <c r="AJ240" s="87" t="s">
        <v>91</v>
      </c>
      <c r="AK240" s="87">
        <v>1</v>
      </c>
      <c r="BB240" s="181" t="s">
        <v>96</v>
      </c>
      <c r="BM240" s="82">
        <f>IFERROR(X240*I240,"0")</f>
        <v>0</v>
      </c>
      <c r="BN240" s="82">
        <f>IFERROR(Y240*I240,"0")</f>
        <v>0</v>
      </c>
      <c r="BO240" s="82">
        <f>IFERROR(X240/J240,"0")</f>
        <v>0</v>
      </c>
      <c r="BP240" s="82">
        <f>IFERROR(Y240/J240,"0")</f>
        <v>0</v>
      </c>
    </row>
    <row r="241" spans="1:68" x14ac:dyDescent="0.2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28"/>
      <c r="P241" s="225" t="s">
        <v>43</v>
      </c>
      <c r="Q241" s="226"/>
      <c r="R241" s="226"/>
      <c r="S241" s="226"/>
      <c r="T241" s="226"/>
      <c r="U241" s="226"/>
      <c r="V241" s="227"/>
      <c r="W241" s="43" t="s">
        <v>42</v>
      </c>
      <c r="X241" s="44">
        <f>IFERROR(SUM(X240:X240),"0")</f>
        <v>0</v>
      </c>
      <c r="Y241" s="44">
        <f>IFERROR(SUM(Y240:Y240),"0")</f>
        <v>0</v>
      </c>
      <c r="Z241" s="44">
        <f>IFERROR(IF(Z240="",0,Z240),"0")</f>
        <v>0</v>
      </c>
      <c r="AA241" s="68"/>
      <c r="AB241" s="68"/>
      <c r="AC241" s="68"/>
      <c r="AD241" s="208"/>
    </row>
    <row r="242" spans="1:68" x14ac:dyDescent="0.2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28"/>
      <c r="P242" s="225" t="s">
        <v>43</v>
      </c>
      <c r="Q242" s="226"/>
      <c r="R242" s="226"/>
      <c r="S242" s="226"/>
      <c r="T242" s="226"/>
      <c r="U242" s="226"/>
      <c r="V242" s="227"/>
      <c r="W242" s="43" t="s">
        <v>0</v>
      </c>
      <c r="X242" s="44">
        <f>IFERROR(SUMPRODUCT(X240:X240*H240:H240),"0")</f>
        <v>0</v>
      </c>
      <c r="Y242" s="44">
        <f>IFERROR(SUMPRODUCT(Y240:Y240*H240:H240),"0")</f>
        <v>0</v>
      </c>
      <c r="Z242" s="43"/>
      <c r="AA242" s="68"/>
      <c r="AB242" s="68"/>
      <c r="AC242" s="68"/>
      <c r="AD242" s="208"/>
    </row>
    <row r="243" spans="1:68" ht="14.25" customHeight="1" x14ac:dyDescent="0.25">
      <c r="A243" s="245" t="s">
        <v>93</v>
      </c>
      <c r="B243" s="245"/>
      <c r="C243" s="245"/>
      <c r="D243" s="245"/>
      <c r="E243" s="245"/>
      <c r="F243" s="245"/>
      <c r="G243" s="245"/>
      <c r="H243" s="245"/>
      <c r="I243" s="245"/>
      <c r="J243" s="245"/>
      <c r="K243" s="245"/>
      <c r="L243" s="245"/>
      <c r="M243" s="245"/>
      <c r="N243" s="245"/>
      <c r="O243" s="245"/>
      <c r="P243" s="245"/>
      <c r="Q243" s="245"/>
      <c r="R243" s="245"/>
      <c r="S243" s="245"/>
      <c r="T243" s="245"/>
      <c r="U243" s="245"/>
      <c r="V243" s="245"/>
      <c r="W243" s="245"/>
      <c r="X243" s="245"/>
      <c r="Y243" s="245"/>
      <c r="Z243" s="245"/>
      <c r="AA243" s="67"/>
      <c r="AB243" s="67"/>
      <c r="AC243" s="84"/>
      <c r="AD243" s="208"/>
    </row>
    <row r="244" spans="1:68" ht="27" customHeight="1" x14ac:dyDescent="0.25">
      <c r="A244" s="64" t="s">
        <v>345</v>
      </c>
      <c r="B244" s="64" t="s">
        <v>346</v>
      </c>
      <c r="C244" s="37">
        <v>4301132080</v>
      </c>
      <c r="D244" s="218">
        <v>4640242180397</v>
      </c>
      <c r="E244" s="218"/>
      <c r="F244" s="63">
        <v>1</v>
      </c>
      <c r="G244" s="38">
        <v>6</v>
      </c>
      <c r="H244" s="63">
        <v>6</v>
      </c>
      <c r="I244" s="63">
        <v>6.26</v>
      </c>
      <c r="J244" s="38">
        <v>84</v>
      </c>
      <c r="K244" s="38" t="s">
        <v>89</v>
      </c>
      <c r="L244" s="38" t="s">
        <v>90</v>
      </c>
      <c r="M244" s="39" t="s">
        <v>88</v>
      </c>
      <c r="N244" s="39"/>
      <c r="O244" s="38">
        <v>180</v>
      </c>
      <c r="P244" s="252" t="s">
        <v>347</v>
      </c>
      <c r="Q244" s="220"/>
      <c r="R244" s="220"/>
      <c r="S244" s="220"/>
      <c r="T244" s="221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D244" s="208"/>
      <c r="AG244" s="82"/>
      <c r="AJ244" s="87" t="s">
        <v>91</v>
      </c>
      <c r="AK244" s="87">
        <v>1</v>
      </c>
      <c r="BB244" s="182" t="s">
        <v>96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348</v>
      </c>
      <c r="B245" s="64" t="s">
        <v>349</v>
      </c>
      <c r="C245" s="37">
        <v>4301132104</v>
      </c>
      <c r="D245" s="218">
        <v>4640242181219</v>
      </c>
      <c r="E245" s="218"/>
      <c r="F245" s="63">
        <v>0.3</v>
      </c>
      <c r="G245" s="38">
        <v>9</v>
      </c>
      <c r="H245" s="63">
        <v>2.7</v>
      </c>
      <c r="I245" s="63">
        <v>2.8450000000000002</v>
      </c>
      <c r="J245" s="38">
        <v>234</v>
      </c>
      <c r="K245" s="38" t="s">
        <v>155</v>
      </c>
      <c r="L245" s="38" t="s">
        <v>90</v>
      </c>
      <c r="M245" s="39" t="s">
        <v>88</v>
      </c>
      <c r="N245" s="39"/>
      <c r="O245" s="38">
        <v>180</v>
      </c>
      <c r="P245" s="248" t="s">
        <v>350</v>
      </c>
      <c r="Q245" s="220"/>
      <c r="R245" s="220"/>
      <c r="S245" s="220"/>
      <c r="T245" s="221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IFERROR(IF(X245="","",X245*0.00502),"")</f>
        <v>0</v>
      </c>
      <c r="AA245" s="69" t="s">
        <v>49</v>
      </c>
      <c r="AB245" s="70" t="s">
        <v>49</v>
      </c>
      <c r="AC245" s="85"/>
      <c r="AD245" s="208"/>
      <c r="AG245" s="82"/>
      <c r="AJ245" s="87" t="s">
        <v>91</v>
      </c>
      <c r="AK245" s="87">
        <v>1</v>
      </c>
      <c r="BB245" s="183" t="s">
        <v>96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x14ac:dyDescent="0.2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28"/>
      <c r="P246" s="225" t="s">
        <v>43</v>
      </c>
      <c r="Q246" s="226"/>
      <c r="R246" s="226"/>
      <c r="S246" s="226"/>
      <c r="T246" s="226"/>
      <c r="U246" s="226"/>
      <c r="V246" s="227"/>
      <c r="W246" s="43" t="s">
        <v>42</v>
      </c>
      <c r="X246" s="44">
        <f>IFERROR(SUM(X244:X245),"0")</f>
        <v>0</v>
      </c>
      <c r="Y246" s="44">
        <f>IFERROR(SUM(Y244:Y245),"0")</f>
        <v>0</v>
      </c>
      <c r="Z246" s="44">
        <f>IFERROR(IF(Z244="",0,Z244),"0")+IFERROR(IF(Z245="",0,Z245),"0")</f>
        <v>0</v>
      </c>
      <c r="AA246" s="68"/>
      <c r="AB246" s="68"/>
      <c r="AC246" s="68"/>
      <c r="AD246" s="208"/>
    </row>
    <row r="247" spans="1:68" x14ac:dyDescent="0.2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28"/>
      <c r="P247" s="225" t="s">
        <v>43</v>
      </c>
      <c r="Q247" s="226"/>
      <c r="R247" s="226"/>
      <c r="S247" s="226"/>
      <c r="T247" s="226"/>
      <c r="U247" s="226"/>
      <c r="V247" s="227"/>
      <c r="W247" s="43" t="s">
        <v>0</v>
      </c>
      <c r="X247" s="44">
        <f>IFERROR(SUMPRODUCT(X244:X245*H244:H245),"0")</f>
        <v>0</v>
      </c>
      <c r="Y247" s="44">
        <f>IFERROR(SUMPRODUCT(Y244:Y245*H244:H245),"0")</f>
        <v>0</v>
      </c>
      <c r="Z247" s="43"/>
      <c r="AA247" s="68"/>
      <c r="AB247" s="68"/>
      <c r="AC247" s="68"/>
      <c r="AD247" s="208"/>
    </row>
    <row r="248" spans="1:68" ht="14.25" customHeight="1" x14ac:dyDescent="0.25">
      <c r="A248" s="245" t="s">
        <v>182</v>
      </c>
      <c r="B248" s="245"/>
      <c r="C248" s="245"/>
      <c r="D248" s="245"/>
      <c r="E248" s="245"/>
      <c r="F248" s="245"/>
      <c r="G248" s="245"/>
      <c r="H248" s="245"/>
      <c r="I248" s="245"/>
      <c r="J248" s="245"/>
      <c r="K248" s="245"/>
      <c r="L248" s="245"/>
      <c r="M248" s="245"/>
      <c r="N248" s="245"/>
      <c r="O248" s="245"/>
      <c r="P248" s="245"/>
      <c r="Q248" s="245"/>
      <c r="R248" s="245"/>
      <c r="S248" s="245"/>
      <c r="T248" s="245"/>
      <c r="U248" s="245"/>
      <c r="V248" s="245"/>
      <c r="W248" s="245"/>
      <c r="X248" s="245"/>
      <c r="Y248" s="245"/>
      <c r="Z248" s="245"/>
      <c r="AA248" s="67"/>
      <c r="AB248" s="67"/>
      <c r="AC248" s="84"/>
      <c r="AD248" s="208"/>
    </row>
    <row r="249" spans="1:68" ht="27" customHeight="1" x14ac:dyDescent="0.25">
      <c r="A249" s="64" t="s">
        <v>351</v>
      </c>
      <c r="B249" s="64" t="s">
        <v>352</v>
      </c>
      <c r="C249" s="37">
        <v>4301136028</v>
      </c>
      <c r="D249" s="218">
        <v>4640242180304</v>
      </c>
      <c r="E249" s="218"/>
      <c r="F249" s="63">
        <v>2.7</v>
      </c>
      <c r="G249" s="38">
        <v>1</v>
      </c>
      <c r="H249" s="63">
        <v>2.7</v>
      </c>
      <c r="I249" s="63">
        <v>2.8906000000000001</v>
      </c>
      <c r="J249" s="38">
        <v>126</v>
      </c>
      <c r="K249" s="38" t="s">
        <v>97</v>
      </c>
      <c r="L249" s="38" t="s">
        <v>90</v>
      </c>
      <c r="M249" s="39" t="s">
        <v>88</v>
      </c>
      <c r="N249" s="39"/>
      <c r="O249" s="38">
        <v>180</v>
      </c>
      <c r="P249" s="249" t="s">
        <v>353</v>
      </c>
      <c r="Q249" s="220"/>
      <c r="R249" s="220"/>
      <c r="S249" s="220"/>
      <c r="T249" s="221"/>
      <c r="U249" s="40" t="s">
        <v>49</v>
      </c>
      <c r="V249" s="40" t="s">
        <v>49</v>
      </c>
      <c r="W249" s="41" t="s">
        <v>42</v>
      </c>
      <c r="X249" s="59">
        <v>0</v>
      </c>
      <c r="Y249" s="56">
        <f>IFERROR(IF(X249="","",X249),"")</f>
        <v>0</v>
      </c>
      <c r="Z249" s="42">
        <f>IFERROR(IF(X249="","",X249*0.00936),"")</f>
        <v>0</v>
      </c>
      <c r="AA249" s="69" t="s">
        <v>49</v>
      </c>
      <c r="AB249" s="70" t="s">
        <v>49</v>
      </c>
      <c r="AC249" s="85"/>
      <c r="AD249" s="208"/>
      <c r="AG249" s="82"/>
      <c r="AJ249" s="87" t="s">
        <v>91</v>
      </c>
      <c r="AK249" s="87">
        <v>1</v>
      </c>
      <c r="BB249" s="184" t="s">
        <v>96</v>
      </c>
      <c r="BM249" s="82">
        <f>IFERROR(X249*I249,"0")</f>
        <v>0</v>
      </c>
      <c r="BN249" s="82">
        <f>IFERROR(Y249*I249,"0")</f>
        <v>0</v>
      </c>
      <c r="BO249" s="82">
        <f>IFERROR(X249/J249,"0")</f>
        <v>0</v>
      </c>
      <c r="BP249" s="82">
        <f>IFERROR(Y249/J249,"0")</f>
        <v>0</v>
      </c>
    </row>
    <row r="250" spans="1:68" ht="27" customHeight="1" x14ac:dyDescent="0.25">
      <c r="A250" s="64" t="s">
        <v>354</v>
      </c>
      <c r="B250" s="64" t="s">
        <v>355</v>
      </c>
      <c r="C250" s="37">
        <v>4301136026</v>
      </c>
      <c r="D250" s="218">
        <v>4640242180236</v>
      </c>
      <c r="E250" s="218"/>
      <c r="F250" s="63">
        <v>5</v>
      </c>
      <c r="G250" s="38">
        <v>1</v>
      </c>
      <c r="H250" s="63">
        <v>5</v>
      </c>
      <c r="I250" s="63">
        <v>5.2350000000000003</v>
      </c>
      <c r="J250" s="38">
        <v>84</v>
      </c>
      <c r="K250" s="38" t="s">
        <v>89</v>
      </c>
      <c r="L250" s="38" t="s">
        <v>198</v>
      </c>
      <c r="M250" s="39" t="s">
        <v>88</v>
      </c>
      <c r="N250" s="39"/>
      <c r="O250" s="38">
        <v>180</v>
      </c>
      <c r="P250" s="250" t="s">
        <v>356</v>
      </c>
      <c r="Q250" s="220"/>
      <c r="R250" s="220"/>
      <c r="S250" s="220"/>
      <c r="T250" s="221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IFERROR(IF(X250="","",X250*0.0155),"")</f>
        <v>0</v>
      </c>
      <c r="AA250" s="69" t="s">
        <v>49</v>
      </c>
      <c r="AB250" s="70" t="s">
        <v>49</v>
      </c>
      <c r="AC250" s="85"/>
      <c r="AD250" s="208"/>
      <c r="AG250" s="82"/>
      <c r="AJ250" s="87" t="s">
        <v>199</v>
      </c>
      <c r="AK250" s="87">
        <v>84</v>
      </c>
      <c r="BB250" s="185" t="s">
        <v>96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ht="27" customHeight="1" x14ac:dyDescent="0.25">
      <c r="A251" s="64" t="s">
        <v>357</v>
      </c>
      <c r="B251" s="64" t="s">
        <v>358</v>
      </c>
      <c r="C251" s="37">
        <v>4301136029</v>
      </c>
      <c r="D251" s="218">
        <v>4640242180410</v>
      </c>
      <c r="E251" s="218"/>
      <c r="F251" s="63">
        <v>2.2400000000000002</v>
      </c>
      <c r="G251" s="38">
        <v>1</v>
      </c>
      <c r="H251" s="63">
        <v>2.2400000000000002</v>
      </c>
      <c r="I251" s="63">
        <v>2.4319999999999999</v>
      </c>
      <c r="J251" s="38">
        <v>126</v>
      </c>
      <c r="K251" s="38" t="s">
        <v>97</v>
      </c>
      <c r="L251" s="38" t="s">
        <v>90</v>
      </c>
      <c r="M251" s="39" t="s">
        <v>88</v>
      </c>
      <c r="N251" s="39"/>
      <c r="O251" s="38">
        <v>180</v>
      </c>
      <c r="P251" s="24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20"/>
      <c r="R251" s="220"/>
      <c r="S251" s="220"/>
      <c r="T251" s="221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D251" s="208"/>
      <c r="AG251" s="82"/>
      <c r="AJ251" s="87" t="s">
        <v>91</v>
      </c>
      <c r="AK251" s="87">
        <v>1</v>
      </c>
      <c r="BB251" s="186" t="s">
        <v>96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x14ac:dyDescent="0.2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28"/>
      <c r="P252" s="225" t="s">
        <v>43</v>
      </c>
      <c r="Q252" s="226"/>
      <c r="R252" s="226"/>
      <c r="S252" s="226"/>
      <c r="T252" s="226"/>
      <c r="U252" s="226"/>
      <c r="V252" s="227"/>
      <c r="W252" s="43" t="s">
        <v>42</v>
      </c>
      <c r="X252" s="44">
        <f>IFERROR(SUM(X249:X251),"0")</f>
        <v>0</v>
      </c>
      <c r="Y252" s="44">
        <f>IFERROR(SUM(Y249:Y251),"0")</f>
        <v>0</v>
      </c>
      <c r="Z252" s="44">
        <f>IFERROR(IF(Z249="",0,Z249),"0")+IFERROR(IF(Z250="",0,Z250),"0")+IFERROR(IF(Z251="",0,Z251),"0")</f>
        <v>0</v>
      </c>
      <c r="AA252" s="68"/>
      <c r="AB252" s="68"/>
      <c r="AC252" s="68"/>
      <c r="AD252" s="208"/>
    </row>
    <row r="253" spans="1:68" x14ac:dyDescent="0.2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28"/>
      <c r="P253" s="225" t="s">
        <v>43</v>
      </c>
      <c r="Q253" s="226"/>
      <c r="R253" s="226"/>
      <c r="S253" s="226"/>
      <c r="T253" s="226"/>
      <c r="U253" s="226"/>
      <c r="V253" s="227"/>
      <c r="W253" s="43" t="s">
        <v>0</v>
      </c>
      <c r="X253" s="44">
        <f>IFERROR(SUMPRODUCT(X249:X251*H249:H251),"0")</f>
        <v>0</v>
      </c>
      <c r="Y253" s="44">
        <f>IFERROR(SUMPRODUCT(Y249:Y251*H249:H251),"0")</f>
        <v>0</v>
      </c>
      <c r="Z253" s="43"/>
      <c r="AA253" s="68"/>
      <c r="AB253" s="68"/>
      <c r="AC253" s="68"/>
      <c r="AD253" s="208"/>
    </row>
    <row r="254" spans="1:68" ht="14.25" customHeight="1" x14ac:dyDescent="0.25">
      <c r="A254" s="245" t="s">
        <v>159</v>
      </c>
      <c r="B254" s="245"/>
      <c r="C254" s="245"/>
      <c r="D254" s="245"/>
      <c r="E254" s="245"/>
      <c r="F254" s="245"/>
      <c r="G254" s="245"/>
      <c r="H254" s="245"/>
      <c r="I254" s="245"/>
      <c r="J254" s="245"/>
      <c r="K254" s="245"/>
      <c r="L254" s="245"/>
      <c r="M254" s="245"/>
      <c r="N254" s="245"/>
      <c r="O254" s="245"/>
      <c r="P254" s="245"/>
      <c r="Q254" s="245"/>
      <c r="R254" s="245"/>
      <c r="S254" s="245"/>
      <c r="T254" s="245"/>
      <c r="U254" s="245"/>
      <c r="V254" s="245"/>
      <c r="W254" s="245"/>
      <c r="X254" s="245"/>
      <c r="Y254" s="245"/>
      <c r="Z254" s="245"/>
      <c r="AA254" s="67"/>
      <c r="AB254" s="67"/>
      <c r="AC254" s="84"/>
      <c r="AD254" s="208"/>
    </row>
    <row r="255" spans="1:68" ht="27" customHeight="1" x14ac:dyDescent="0.25">
      <c r="A255" s="64" t="s">
        <v>359</v>
      </c>
      <c r="B255" s="64" t="s">
        <v>360</v>
      </c>
      <c r="C255" s="37">
        <v>4301135504</v>
      </c>
      <c r="D255" s="218">
        <v>4640242181554</v>
      </c>
      <c r="E255" s="218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97</v>
      </c>
      <c r="L255" s="38" t="s">
        <v>90</v>
      </c>
      <c r="M255" s="39" t="s">
        <v>88</v>
      </c>
      <c r="N255" s="39"/>
      <c r="O255" s="38">
        <v>180</v>
      </c>
      <c r="P255" s="246" t="s">
        <v>361</v>
      </c>
      <c r="Q255" s="220"/>
      <c r="R255" s="220"/>
      <c r="S255" s="220"/>
      <c r="T255" s="221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ref="Y255:Y275" si="24">IFERROR(IF(X255="","",X255),"")</f>
        <v>0</v>
      </c>
      <c r="Z255" s="42">
        <f>IFERROR(IF(X255="","",X255*0.00936),"")</f>
        <v>0</v>
      </c>
      <c r="AA255" s="69" t="s">
        <v>49</v>
      </c>
      <c r="AB255" s="70" t="s">
        <v>49</v>
      </c>
      <c r="AC255" s="85"/>
      <c r="AD255" s="208"/>
      <c r="AG255" s="82"/>
      <c r="AJ255" s="87" t="s">
        <v>91</v>
      </c>
      <c r="AK255" s="87">
        <v>1</v>
      </c>
      <c r="BB255" s="187" t="s">
        <v>96</v>
      </c>
      <c r="BM255" s="82">
        <f t="shared" ref="BM255:BM275" si="25">IFERROR(X255*I255,"0")</f>
        <v>0</v>
      </c>
      <c r="BN255" s="82">
        <f t="shared" ref="BN255:BN275" si="26">IFERROR(Y255*I255,"0")</f>
        <v>0</v>
      </c>
      <c r="BO255" s="82">
        <f t="shared" ref="BO255:BO275" si="27">IFERROR(X255/J255,"0")</f>
        <v>0</v>
      </c>
      <c r="BP255" s="82">
        <f t="shared" ref="BP255:BP275" si="28">IFERROR(Y255/J255,"0")</f>
        <v>0</v>
      </c>
    </row>
    <row r="256" spans="1:68" ht="27" customHeight="1" x14ac:dyDescent="0.25">
      <c r="A256" s="64" t="s">
        <v>362</v>
      </c>
      <c r="B256" s="64" t="s">
        <v>363</v>
      </c>
      <c r="C256" s="37">
        <v>4301135193</v>
      </c>
      <c r="D256" s="218">
        <v>4640242180403</v>
      </c>
      <c r="E256" s="218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97</v>
      </c>
      <c r="L256" s="38" t="s">
        <v>90</v>
      </c>
      <c r="M256" s="39" t="s">
        <v>88</v>
      </c>
      <c r="N256" s="39"/>
      <c r="O256" s="38">
        <v>180</v>
      </c>
      <c r="P256" s="247" t="s">
        <v>364</v>
      </c>
      <c r="Q256" s="220"/>
      <c r="R256" s="220"/>
      <c r="S256" s="220"/>
      <c r="T256" s="221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>IFERROR(IF(X256="","",X256*0.00936),"")</f>
        <v>0</v>
      </c>
      <c r="AA256" s="69" t="s">
        <v>49</v>
      </c>
      <c r="AB256" s="70" t="s">
        <v>49</v>
      </c>
      <c r="AC256" s="85"/>
      <c r="AD256" s="208"/>
      <c r="AG256" s="82"/>
      <c r="AJ256" s="87" t="s">
        <v>91</v>
      </c>
      <c r="AK256" s="87">
        <v>1</v>
      </c>
      <c r="BB256" s="188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27" customHeight="1" x14ac:dyDescent="0.25">
      <c r="A257" s="64" t="s">
        <v>365</v>
      </c>
      <c r="B257" s="64" t="s">
        <v>366</v>
      </c>
      <c r="C257" s="37">
        <v>4301135394</v>
      </c>
      <c r="D257" s="218">
        <v>4640242181561</v>
      </c>
      <c r="E257" s="218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97</v>
      </c>
      <c r="L257" s="38" t="s">
        <v>90</v>
      </c>
      <c r="M257" s="39" t="s">
        <v>88</v>
      </c>
      <c r="N257" s="39"/>
      <c r="O257" s="38">
        <v>180</v>
      </c>
      <c r="P257" s="239" t="s">
        <v>367</v>
      </c>
      <c r="Q257" s="220"/>
      <c r="R257" s="220"/>
      <c r="S257" s="220"/>
      <c r="T257" s="221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IFERROR(IF(X257="","",X257*0.00936),"")</f>
        <v>0</v>
      </c>
      <c r="AA257" s="69" t="s">
        <v>49</v>
      </c>
      <c r="AB257" s="70" t="s">
        <v>49</v>
      </c>
      <c r="AC257" s="85"/>
      <c r="AD257" s="208"/>
      <c r="AG257" s="82"/>
      <c r="AJ257" s="87" t="s">
        <v>91</v>
      </c>
      <c r="AK257" s="87">
        <v>1</v>
      </c>
      <c r="BB257" s="189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37.5" customHeight="1" x14ac:dyDescent="0.25">
      <c r="A258" s="64" t="s">
        <v>368</v>
      </c>
      <c r="B258" s="64" t="s">
        <v>369</v>
      </c>
      <c r="C258" s="37">
        <v>4301135187</v>
      </c>
      <c r="D258" s="218">
        <v>4640242180328</v>
      </c>
      <c r="E258" s="218"/>
      <c r="F258" s="63">
        <v>3.5</v>
      </c>
      <c r="G258" s="38">
        <v>1</v>
      </c>
      <c r="H258" s="63">
        <v>3.5</v>
      </c>
      <c r="I258" s="63">
        <v>3.6920000000000002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240" t="s">
        <v>370</v>
      </c>
      <c r="Q258" s="220"/>
      <c r="R258" s="220"/>
      <c r="S258" s="220"/>
      <c r="T258" s="221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>IFERROR(IF(X258="","",X258*0.00936),"")</f>
        <v>0</v>
      </c>
      <c r="AA258" s="69" t="s">
        <v>49</v>
      </c>
      <c r="AB258" s="70" t="s">
        <v>49</v>
      </c>
      <c r="AC258" s="85"/>
      <c r="AD258" s="208"/>
      <c r="AG258" s="82"/>
      <c r="AJ258" s="87" t="s">
        <v>91</v>
      </c>
      <c r="AK258" s="87">
        <v>1</v>
      </c>
      <c r="BB258" s="190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371</v>
      </c>
      <c r="B259" s="64" t="s">
        <v>372</v>
      </c>
      <c r="C259" s="37">
        <v>4301135374</v>
      </c>
      <c r="D259" s="218">
        <v>4640242181424</v>
      </c>
      <c r="E259" s="218"/>
      <c r="F259" s="63">
        <v>5.5</v>
      </c>
      <c r="G259" s="38">
        <v>1</v>
      </c>
      <c r="H259" s="63">
        <v>5.5</v>
      </c>
      <c r="I259" s="63">
        <v>5.7350000000000003</v>
      </c>
      <c r="J259" s="38">
        <v>84</v>
      </c>
      <c r="K259" s="38" t="s">
        <v>89</v>
      </c>
      <c r="L259" s="38" t="s">
        <v>90</v>
      </c>
      <c r="M259" s="39" t="s">
        <v>88</v>
      </c>
      <c r="N259" s="39"/>
      <c r="O259" s="38">
        <v>180</v>
      </c>
      <c r="P259" s="241" t="s">
        <v>373</v>
      </c>
      <c r="Q259" s="220"/>
      <c r="R259" s="220"/>
      <c r="S259" s="220"/>
      <c r="T259" s="221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>IFERROR(IF(X259="","",X259*0.0155),"")</f>
        <v>0</v>
      </c>
      <c r="AA259" s="69" t="s">
        <v>49</v>
      </c>
      <c r="AB259" s="70" t="s">
        <v>49</v>
      </c>
      <c r="AC259" s="85"/>
      <c r="AD259" s="208"/>
      <c r="AG259" s="82"/>
      <c r="AJ259" s="87" t="s">
        <v>91</v>
      </c>
      <c r="AK259" s="87">
        <v>1</v>
      </c>
      <c r="BB259" s="191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374</v>
      </c>
      <c r="B260" s="64" t="s">
        <v>375</v>
      </c>
      <c r="C260" s="37">
        <v>4301135320</v>
      </c>
      <c r="D260" s="218">
        <v>4640242181592</v>
      </c>
      <c r="E260" s="218"/>
      <c r="F260" s="63">
        <v>3.5</v>
      </c>
      <c r="G260" s="38">
        <v>1</v>
      </c>
      <c r="H260" s="63">
        <v>3.5</v>
      </c>
      <c r="I260" s="63">
        <v>3.6850000000000001</v>
      </c>
      <c r="J260" s="38">
        <v>126</v>
      </c>
      <c r="K260" s="38" t="s">
        <v>97</v>
      </c>
      <c r="L260" s="38" t="s">
        <v>90</v>
      </c>
      <c r="M260" s="39" t="s">
        <v>88</v>
      </c>
      <c r="N260" s="39"/>
      <c r="O260" s="38">
        <v>180</v>
      </c>
      <c r="P260" s="242" t="s">
        <v>376</v>
      </c>
      <c r="Q260" s="220"/>
      <c r="R260" s="220"/>
      <c r="S260" s="220"/>
      <c r="T260" s="221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 t="shared" ref="Z260:Z267" si="29">IFERROR(IF(X260="","",X260*0.00936),"")</f>
        <v>0</v>
      </c>
      <c r="AA260" s="69" t="s">
        <v>49</v>
      </c>
      <c r="AB260" s="70" t="s">
        <v>49</v>
      </c>
      <c r="AC260" s="85"/>
      <c r="AD260" s="208"/>
      <c r="AG260" s="82"/>
      <c r="AJ260" s="87" t="s">
        <v>91</v>
      </c>
      <c r="AK260" s="87">
        <v>1</v>
      </c>
      <c r="BB260" s="192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377</v>
      </c>
      <c r="B261" s="64" t="s">
        <v>378</v>
      </c>
      <c r="C261" s="37">
        <v>4301135405</v>
      </c>
      <c r="D261" s="218">
        <v>4640242181523</v>
      </c>
      <c r="E261" s="218"/>
      <c r="F261" s="63">
        <v>3</v>
      </c>
      <c r="G261" s="38">
        <v>1</v>
      </c>
      <c r="H261" s="63">
        <v>3</v>
      </c>
      <c r="I261" s="63">
        <v>3.1920000000000002</v>
      </c>
      <c r="J261" s="38">
        <v>126</v>
      </c>
      <c r="K261" s="38" t="s">
        <v>97</v>
      </c>
      <c r="L261" s="38" t="s">
        <v>90</v>
      </c>
      <c r="M261" s="39" t="s">
        <v>88</v>
      </c>
      <c r="N261" s="39"/>
      <c r="O261" s="38">
        <v>180</v>
      </c>
      <c r="P261" s="243" t="s">
        <v>379</v>
      </c>
      <c r="Q261" s="220"/>
      <c r="R261" s="220"/>
      <c r="S261" s="220"/>
      <c r="T261" s="221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si="29"/>
        <v>0</v>
      </c>
      <c r="AA261" s="69" t="s">
        <v>49</v>
      </c>
      <c r="AB261" s="70" t="s">
        <v>49</v>
      </c>
      <c r="AC261" s="85"/>
      <c r="AD261" s="208"/>
      <c r="AG261" s="82"/>
      <c r="AJ261" s="87" t="s">
        <v>91</v>
      </c>
      <c r="AK261" s="87">
        <v>1</v>
      </c>
      <c r="BB261" s="193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380</v>
      </c>
      <c r="B262" s="64" t="s">
        <v>381</v>
      </c>
      <c r="C262" s="37">
        <v>4301135404</v>
      </c>
      <c r="D262" s="218">
        <v>4640242181516</v>
      </c>
      <c r="E262" s="218"/>
      <c r="F262" s="63">
        <v>3.7</v>
      </c>
      <c r="G262" s="38">
        <v>1</v>
      </c>
      <c r="H262" s="63">
        <v>3.7</v>
      </c>
      <c r="I262" s="63">
        <v>3.8919999999999999</v>
      </c>
      <c r="J262" s="38">
        <v>126</v>
      </c>
      <c r="K262" s="38" t="s">
        <v>97</v>
      </c>
      <c r="L262" s="38" t="s">
        <v>90</v>
      </c>
      <c r="M262" s="39" t="s">
        <v>88</v>
      </c>
      <c r="N262" s="39"/>
      <c r="O262" s="38">
        <v>180</v>
      </c>
      <c r="P262" s="234" t="s">
        <v>382</v>
      </c>
      <c r="Q262" s="220"/>
      <c r="R262" s="220"/>
      <c r="S262" s="220"/>
      <c r="T262" s="221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 t="shared" si="29"/>
        <v>0</v>
      </c>
      <c r="AA262" s="69" t="s">
        <v>49</v>
      </c>
      <c r="AB262" s="70" t="s">
        <v>49</v>
      </c>
      <c r="AC262" s="85"/>
      <c r="AD262" s="208"/>
      <c r="AG262" s="82"/>
      <c r="AJ262" s="87" t="s">
        <v>91</v>
      </c>
      <c r="AK262" s="87">
        <v>1</v>
      </c>
      <c r="BB262" s="194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37.5" customHeight="1" x14ac:dyDescent="0.25">
      <c r="A263" s="64" t="s">
        <v>383</v>
      </c>
      <c r="B263" s="64" t="s">
        <v>384</v>
      </c>
      <c r="C263" s="37">
        <v>4301135402</v>
      </c>
      <c r="D263" s="218">
        <v>4640242181493</v>
      </c>
      <c r="E263" s="218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8" t="s">
        <v>97</v>
      </c>
      <c r="L263" s="38" t="s">
        <v>90</v>
      </c>
      <c r="M263" s="39" t="s">
        <v>88</v>
      </c>
      <c r="N263" s="39"/>
      <c r="O263" s="38">
        <v>180</v>
      </c>
      <c r="P263" s="235" t="s">
        <v>385</v>
      </c>
      <c r="Q263" s="220"/>
      <c r="R263" s="220"/>
      <c r="S263" s="220"/>
      <c r="T263" s="221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 t="shared" si="29"/>
        <v>0</v>
      </c>
      <c r="AA263" s="69" t="s">
        <v>49</v>
      </c>
      <c r="AB263" s="70" t="s">
        <v>49</v>
      </c>
      <c r="AC263" s="85"/>
      <c r="AD263" s="208"/>
      <c r="AG263" s="82"/>
      <c r="AJ263" s="87" t="s">
        <v>91</v>
      </c>
      <c r="AK263" s="87">
        <v>1</v>
      </c>
      <c r="BB263" s="195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386</v>
      </c>
      <c r="B264" s="64" t="s">
        <v>387</v>
      </c>
      <c r="C264" s="37">
        <v>4301135375</v>
      </c>
      <c r="D264" s="218">
        <v>4640242181486</v>
      </c>
      <c r="E264" s="218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97</v>
      </c>
      <c r="L264" s="38" t="s">
        <v>90</v>
      </c>
      <c r="M264" s="39" t="s">
        <v>88</v>
      </c>
      <c r="N264" s="39"/>
      <c r="O264" s="38">
        <v>180</v>
      </c>
      <c r="P264" s="236" t="s">
        <v>388</v>
      </c>
      <c r="Q264" s="220"/>
      <c r="R264" s="220"/>
      <c r="S264" s="220"/>
      <c r="T264" s="221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 t="shared" si="29"/>
        <v>0</v>
      </c>
      <c r="AA264" s="69" t="s">
        <v>49</v>
      </c>
      <c r="AB264" s="70" t="s">
        <v>49</v>
      </c>
      <c r="AC264" s="85"/>
      <c r="AD264" s="208"/>
      <c r="AG264" s="82"/>
      <c r="AJ264" s="87" t="s">
        <v>91</v>
      </c>
      <c r="AK264" s="87">
        <v>1</v>
      </c>
      <c r="BB264" s="196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389</v>
      </c>
      <c r="B265" s="64" t="s">
        <v>390</v>
      </c>
      <c r="C265" s="37">
        <v>4301135403</v>
      </c>
      <c r="D265" s="218">
        <v>4640242181509</v>
      </c>
      <c r="E265" s="218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97</v>
      </c>
      <c r="L265" s="38" t="s">
        <v>90</v>
      </c>
      <c r="M265" s="39" t="s">
        <v>88</v>
      </c>
      <c r="N265" s="39"/>
      <c r="O265" s="38">
        <v>180</v>
      </c>
      <c r="P265" s="237" t="s">
        <v>391</v>
      </c>
      <c r="Q265" s="220"/>
      <c r="R265" s="220"/>
      <c r="S265" s="220"/>
      <c r="T265" s="221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 t="shared" si="29"/>
        <v>0</v>
      </c>
      <c r="AA265" s="69" t="s">
        <v>49</v>
      </c>
      <c r="AB265" s="70" t="s">
        <v>49</v>
      </c>
      <c r="AC265" s="85"/>
      <c r="AD265" s="208"/>
      <c r="AG265" s="82"/>
      <c r="AJ265" s="87" t="s">
        <v>91</v>
      </c>
      <c r="AK265" s="87">
        <v>1</v>
      </c>
      <c r="BB265" s="197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392</v>
      </c>
      <c r="B266" s="64" t="s">
        <v>393</v>
      </c>
      <c r="C266" s="37">
        <v>4301135304</v>
      </c>
      <c r="D266" s="218">
        <v>4640242181240</v>
      </c>
      <c r="E266" s="218"/>
      <c r="F266" s="63">
        <v>0.3</v>
      </c>
      <c r="G266" s="38">
        <v>9</v>
      </c>
      <c r="H266" s="63">
        <v>2.7</v>
      </c>
      <c r="I266" s="63">
        <v>2.88</v>
      </c>
      <c r="J266" s="38">
        <v>126</v>
      </c>
      <c r="K266" s="38" t="s">
        <v>97</v>
      </c>
      <c r="L266" s="38" t="s">
        <v>90</v>
      </c>
      <c r="M266" s="39" t="s">
        <v>88</v>
      </c>
      <c r="N266" s="39"/>
      <c r="O266" s="38">
        <v>180</v>
      </c>
      <c r="P266" s="238" t="s">
        <v>394</v>
      </c>
      <c r="Q266" s="220"/>
      <c r="R266" s="220"/>
      <c r="S266" s="220"/>
      <c r="T266" s="221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 t="shared" si="29"/>
        <v>0</v>
      </c>
      <c r="AA266" s="69" t="s">
        <v>49</v>
      </c>
      <c r="AB266" s="70" t="s">
        <v>49</v>
      </c>
      <c r="AC266" s="85"/>
      <c r="AD266" s="208"/>
      <c r="AG266" s="82"/>
      <c r="AJ266" s="87" t="s">
        <v>91</v>
      </c>
      <c r="AK266" s="87">
        <v>1</v>
      </c>
      <c r="BB266" s="198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395</v>
      </c>
      <c r="B267" s="64" t="s">
        <v>396</v>
      </c>
      <c r="C267" s="37">
        <v>4301135310</v>
      </c>
      <c r="D267" s="218">
        <v>4640242181318</v>
      </c>
      <c r="E267" s="218"/>
      <c r="F267" s="63">
        <v>0.3</v>
      </c>
      <c r="G267" s="38">
        <v>9</v>
      </c>
      <c r="H267" s="63">
        <v>2.7</v>
      </c>
      <c r="I267" s="63">
        <v>2.988</v>
      </c>
      <c r="J267" s="38">
        <v>126</v>
      </c>
      <c r="K267" s="38" t="s">
        <v>97</v>
      </c>
      <c r="L267" s="38" t="s">
        <v>90</v>
      </c>
      <c r="M267" s="39" t="s">
        <v>88</v>
      </c>
      <c r="N267" s="39"/>
      <c r="O267" s="38">
        <v>180</v>
      </c>
      <c r="P267" s="229" t="s">
        <v>397</v>
      </c>
      <c r="Q267" s="220"/>
      <c r="R267" s="220"/>
      <c r="S267" s="220"/>
      <c r="T267" s="221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 t="shared" si="29"/>
        <v>0</v>
      </c>
      <c r="AA267" s="69" t="s">
        <v>49</v>
      </c>
      <c r="AB267" s="70" t="s">
        <v>49</v>
      </c>
      <c r="AC267" s="85"/>
      <c r="AD267" s="208"/>
      <c r="AG267" s="82"/>
      <c r="AJ267" s="87" t="s">
        <v>91</v>
      </c>
      <c r="AK267" s="87">
        <v>1</v>
      </c>
      <c r="BB267" s="199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398</v>
      </c>
      <c r="B268" s="64" t="s">
        <v>399</v>
      </c>
      <c r="C268" s="37">
        <v>4301135306</v>
      </c>
      <c r="D268" s="218">
        <v>4640242181578</v>
      </c>
      <c r="E268" s="218"/>
      <c r="F268" s="63">
        <v>0.3</v>
      </c>
      <c r="G268" s="38">
        <v>9</v>
      </c>
      <c r="H268" s="63">
        <v>2.7</v>
      </c>
      <c r="I268" s="63">
        <v>2.8450000000000002</v>
      </c>
      <c r="J268" s="38">
        <v>234</v>
      </c>
      <c r="K268" s="38" t="s">
        <v>155</v>
      </c>
      <c r="L268" s="38" t="s">
        <v>90</v>
      </c>
      <c r="M268" s="39" t="s">
        <v>88</v>
      </c>
      <c r="N268" s="39"/>
      <c r="O268" s="38">
        <v>180</v>
      </c>
      <c r="P268" s="230" t="s">
        <v>400</v>
      </c>
      <c r="Q268" s="220"/>
      <c r="R268" s="220"/>
      <c r="S268" s="220"/>
      <c r="T268" s="221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IFERROR(IF(X268="","",X268*0.00502),"")</f>
        <v>0</v>
      </c>
      <c r="AA268" s="69" t="s">
        <v>49</v>
      </c>
      <c r="AB268" s="70" t="s">
        <v>49</v>
      </c>
      <c r="AC268" s="85"/>
      <c r="AD268" s="208"/>
      <c r="AG268" s="82"/>
      <c r="AJ268" s="87" t="s">
        <v>91</v>
      </c>
      <c r="AK268" s="87">
        <v>1</v>
      </c>
      <c r="BB268" s="200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401</v>
      </c>
      <c r="B269" s="64" t="s">
        <v>402</v>
      </c>
      <c r="C269" s="37">
        <v>4301135305</v>
      </c>
      <c r="D269" s="218">
        <v>4640242181394</v>
      </c>
      <c r="E269" s="218"/>
      <c r="F269" s="63">
        <v>0.3</v>
      </c>
      <c r="G269" s="38">
        <v>9</v>
      </c>
      <c r="H269" s="63">
        <v>2.7</v>
      </c>
      <c r="I269" s="63">
        <v>2.8450000000000002</v>
      </c>
      <c r="J269" s="38">
        <v>234</v>
      </c>
      <c r="K269" s="38" t="s">
        <v>155</v>
      </c>
      <c r="L269" s="38" t="s">
        <v>90</v>
      </c>
      <c r="M269" s="39" t="s">
        <v>88</v>
      </c>
      <c r="N269" s="39"/>
      <c r="O269" s="38">
        <v>180</v>
      </c>
      <c r="P269" s="231" t="s">
        <v>403</v>
      </c>
      <c r="Q269" s="220"/>
      <c r="R269" s="220"/>
      <c r="S269" s="220"/>
      <c r="T269" s="221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>IFERROR(IF(X269="","",X269*0.00502),"")</f>
        <v>0</v>
      </c>
      <c r="AA269" s="69" t="s">
        <v>49</v>
      </c>
      <c r="AB269" s="70" t="s">
        <v>49</v>
      </c>
      <c r="AC269" s="85"/>
      <c r="AD269" s="208"/>
      <c r="AG269" s="82"/>
      <c r="AJ269" s="87" t="s">
        <v>91</v>
      </c>
      <c r="AK269" s="87">
        <v>1</v>
      </c>
      <c r="BB269" s="201" t="s">
        <v>96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404</v>
      </c>
      <c r="B270" s="64" t="s">
        <v>405</v>
      </c>
      <c r="C270" s="37">
        <v>4301135309</v>
      </c>
      <c r="D270" s="218">
        <v>4640242181332</v>
      </c>
      <c r="E270" s="218"/>
      <c r="F270" s="63">
        <v>0.3</v>
      </c>
      <c r="G270" s="38">
        <v>9</v>
      </c>
      <c r="H270" s="63">
        <v>2.7</v>
      </c>
      <c r="I270" s="63">
        <v>2.9079999999999999</v>
      </c>
      <c r="J270" s="38">
        <v>234</v>
      </c>
      <c r="K270" s="38" t="s">
        <v>155</v>
      </c>
      <c r="L270" s="38" t="s">
        <v>90</v>
      </c>
      <c r="M270" s="39" t="s">
        <v>88</v>
      </c>
      <c r="N270" s="39"/>
      <c r="O270" s="38">
        <v>180</v>
      </c>
      <c r="P270" s="232" t="s">
        <v>406</v>
      </c>
      <c r="Q270" s="220"/>
      <c r="R270" s="220"/>
      <c r="S270" s="220"/>
      <c r="T270" s="221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D270" s="208"/>
      <c r="AG270" s="82"/>
      <c r="AJ270" s="87" t="s">
        <v>91</v>
      </c>
      <c r="AK270" s="87">
        <v>1</v>
      </c>
      <c r="BB270" s="202" t="s">
        <v>96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407</v>
      </c>
      <c r="B271" s="64" t="s">
        <v>408</v>
      </c>
      <c r="C271" s="37">
        <v>4301135308</v>
      </c>
      <c r="D271" s="218">
        <v>4640242181349</v>
      </c>
      <c r="E271" s="218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155</v>
      </c>
      <c r="L271" s="38" t="s">
        <v>90</v>
      </c>
      <c r="M271" s="39" t="s">
        <v>88</v>
      </c>
      <c r="N271" s="39"/>
      <c r="O271" s="38">
        <v>180</v>
      </c>
      <c r="P271" s="233" t="s">
        <v>409</v>
      </c>
      <c r="Q271" s="220"/>
      <c r="R271" s="220"/>
      <c r="S271" s="220"/>
      <c r="T271" s="221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D271" s="208"/>
      <c r="AG271" s="82"/>
      <c r="AJ271" s="87" t="s">
        <v>91</v>
      </c>
      <c r="AK271" s="87">
        <v>1</v>
      </c>
      <c r="BB271" s="203" t="s">
        <v>96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customHeight="1" x14ac:dyDescent="0.25">
      <c r="A272" s="64" t="s">
        <v>410</v>
      </c>
      <c r="B272" s="64" t="s">
        <v>411</v>
      </c>
      <c r="C272" s="37">
        <v>4301135307</v>
      </c>
      <c r="D272" s="218">
        <v>4640242181370</v>
      </c>
      <c r="E272" s="218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155</v>
      </c>
      <c r="L272" s="38" t="s">
        <v>90</v>
      </c>
      <c r="M272" s="39" t="s">
        <v>88</v>
      </c>
      <c r="N272" s="39"/>
      <c r="O272" s="38">
        <v>180</v>
      </c>
      <c r="P272" s="219" t="s">
        <v>412</v>
      </c>
      <c r="Q272" s="220"/>
      <c r="R272" s="220"/>
      <c r="S272" s="220"/>
      <c r="T272" s="221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D272" s="208"/>
      <c r="AG272" s="82"/>
      <c r="AJ272" s="87" t="s">
        <v>91</v>
      </c>
      <c r="AK272" s="87">
        <v>1</v>
      </c>
      <c r="BB272" s="204" t="s">
        <v>96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413</v>
      </c>
      <c r="B273" s="64" t="s">
        <v>414</v>
      </c>
      <c r="C273" s="37">
        <v>4301135318</v>
      </c>
      <c r="D273" s="218">
        <v>4607111037480</v>
      </c>
      <c r="E273" s="218"/>
      <c r="F273" s="63">
        <v>1</v>
      </c>
      <c r="G273" s="38">
        <v>4</v>
      </c>
      <c r="H273" s="63">
        <v>4</v>
      </c>
      <c r="I273" s="63">
        <v>4.2724000000000002</v>
      </c>
      <c r="J273" s="38">
        <v>84</v>
      </c>
      <c r="K273" s="38" t="s">
        <v>89</v>
      </c>
      <c r="L273" s="38" t="s">
        <v>90</v>
      </c>
      <c r="M273" s="39" t="s">
        <v>88</v>
      </c>
      <c r="N273" s="39"/>
      <c r="O273" s="38">
        <v>180</v>
      </c>
      <c r="P273" s="222" t="s">
        <v>415</v>
      </c>
      <c r="Q273" s="220"/>
      <c r="R273" s="220"/>
      <c r="S273" s="220"/>
      <c r="T273" s="221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>IFERROR(IF(X273="","",X273*0.0155),"")</f>
        <v>0</v>
      </c>
      <c r="AA273" s="69" t="s">
        <v>49</v>
      </c>
      <c r="AB273" s="70" t="s">
        <v>49</v>
      </c>
      <c r="AC273" s="85"/>
      <c r="AD273" s="208"/>
      <c r="AG273" s="82"/>
      <c r="AJ273" s="87" t="s">
        <v>91</v>
      </c>
      <c r="AK273" s="87">
        <v>1</v>
      </c>
      <c r="BB273" s="205" t="s">
        <v>96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416</v>
      </c>
      <c r="B274" s="64" t="s">
        <v>417</v>
      </c>
      <c r="C274" s="37">
        <v>4301135319</v>
      </c>
      <c r="D274" s="218">
        <v>4607111037473</v>
      </c>
      <c r="E274" s="218"/>
      <c r="F274" s="63">
        <v>1</v>
      </c>
      <c r="G274" s="38">
        <v>4</v>
      </c>
      <c r="H274" s="63">
        <v>4</v>
      </c>
      <c r="I274" s="63">
        <v>4.2300000000000004</v>
      </c>
      <c r="J274" s="38">
        <v>84</v>
      </c>
      <c r="K274" s="38" t="s">
        <v>89</v>
      </c>
      <c r="L274" s="38" t="s">
        <v>90</v>
      </c>
      <c r="M274" s="39" t="s">
        <v>88</v>
      </c>
      <c r="N274" s="39"/>
      <c r="O274" s="38">
        <v>180</v>
      </c>
      <c r="P274" s="223" t="s">
        <v>418</v>
      </c>
      <c r="Q274" s="220"/>
      <c r="R274" s="220"/>
      <c r="S274" s="220"/>
      <c r="T274" s="221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>IFERROR(IF(X274="","",X274*0.0155),"")</f>
        <v>0</v>
      </c>
      <c r="AA274" s="69" t="s">
        <v>49</v>
      </c>
      <c r="AB274" s="70" t="s">
        <v>49</v>
      </c>
      <c r="AC274" s="85"/>
      <c r="AD274" s="208"/>
      <c r="AG274" s="82"/>
      <c r="AJ274" s="87" t="s">
        <v>91</v>
      </c>
      <c r="AK274" s="87">
        <v>1</v>
      </c>
      <c r="BB274" s="206" t="s">
        <v>96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419</v>
      </c>
      <c r="B275" s="64" t="s">
        <v>420</v>
      </c>
      <c r="C275" s="37">
        <v>4301135198</v>
      </c>
      <c r="D275" s="218">
        <v>4640242180663</v>
      </c>
      <c r="E275" s="218"/>
      <c r="F275" s="63">
        <v>0.9</v>
      </c>
      <c r="G275" s="38">
        <v>4</v>
      </c>
      <c r="H275" s="63">
        <v>3.6</v>
      </c>
      <c r="I275" s="63">
        <v>3.83</v>
      </c>
      <c r="J275" s="38">
        <v>84</v>
      </c>
      <c r="K275" s="38" t="s">
        <v>89</v>
      </c>
      <c r="L275" s="38" t="s">
        <v>90</v>
      </c>
      <c r="M275" s="39" t="s">
        <v>88</v>
      </c>
      <c r="N275" s="39"/>
      <c r="O275" s="38">
        <v>180</v>
      </c>
      <c r="P275" s="224" t="s">
        <v>421</v>
      </c>
      <c r="Q275" s="220"/>
      <c r="R275" s="220"/>
      <c r="S275" s="220"/>
      <c r="T275" s="221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>IFERROR(IF(X275="","",X275*0.0155),"")</f>
        <v>0</v>
      </c>
      <c r="AA275" s="69" t="s">
        <v>49</v>
      </c>
      <c r="AB275" s="70" t="s">
        <v>49</v>
      </c>
      <c r="AC275" s="85"/>
      <c r="AD275" s="208"/>
      <c r="AG275" s="82"/>
      <c r="AJ275" s="87" t="s">
        <v>91</v>
      </c>
      <c r="AK275" s="87">
        <v>1</v>
      </c>
      <c r="BB275" s="207" t="s">
        <v>96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x14ac:dyDescent="0.2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28"/>
      <c r="P276" s="225" t="s">
        <v>43</v>
      </c>
      <c r="Q276" s="226"/>
      <c r="R276" s="226"/>
      <c r="S276" s="226"/>
      <c r="T276" s="226"/>
      <c r="U276" s="226"/>
      <c r="V276" s="227"/>
      <c r="W276" s="43" t="s">
        <v>42</v>
      </c>
      <c r="X276" s="44">
        <f>IFERROR(SUM(X255:X275),"0")</f>
        <v>0</v>
      </c>
      <c r="Y276" s="44">
        <f>IFERROR(SUM(Y255:Y275),"0")</f>
        <v>0</v>
      </c>
      <c r="Z276" s="44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8"/>
      <c r="AB276" s="68"/>
      <c r="AC276" s="68"/>
      <c r="AD276" s="208"/>
    </row>
    <row r="277" spans="1:68" x14ac:dyDescent="0.2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28"/>
      <c r="P277" s="225" t="s">
        <v>43</v>
      </c>
      <c r="Q277" s="226"/>
      <c r="R277" s="226"/>
      <c r="S277" s="226"/>
      <c r="T277" s="226"/>
      <c r="U277" s="226"/>
      <c r="V277" s="227"/>
      <c r="W277" s="43" t="s">
        <v>0</v>
      </c>
      <c r="X277" s="44">
        <f>IFERROR(SUMPRODUCT(X255:X275*H255:H275),"0")</f>
        <v>0</v>
      </c>
      <c r="Y277" s="44">
        <f>IFERROR(SUMPRODUCT(Y255:Y275*H255:H275),"0")</f>
        <v>0</v>
      </c>
      <c r="Z277" s="43"/>
      <c r="AA277" s="68"/>
      <c r="AB277" s="68"/>
      <c r="AC277" s="68"/>
      <c r="AD277" s="208"/>
    </row>
    <row r="278" spans="1:68" ht="15" customHeight="1" x14ac:dyDescent="0.2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6"/>
      <c r="P278" s="212" t="s">
        <v>36</v>
      </c>
      <c r="Q278" s="213"/>
      <c r="R278" s="213"/>
      <c r="S278" s="213"/>
      <c r="T278" s="213"/>
      <c r="U278" s="213"/>
      <c r="V278" s="214"/>
      <c r="W278" s="43" t="s">
        <v>0</v>
      </c>
      <c r="X278" s="44">
        <f>IFERROR(X24+X33+X40+X48+X65+X71+X76+X82+X92+X99+X112+X118+X124+X131+X136+X142+X147+X154+X162+X167+X175+X179+X187+X197+X205+X211+X217+X224+X230+X238+X242+X247+X253+X277,"0")</f>
        <v>10051.200000000001</v>
      </c>
      <c r="Y278" s="44">
        <f>IFERROR(Y24+Y33+Y40+Y48+Y65+Y71+Y76+Y82+Y92+Y99+Y112+Y118+Y124+Y131+Y136+Y142+Y147+Y154+Y162+Y167+Y175+Y179+Y187+Y197+Y205+Y211+Y217+Y224+Y230+Y238+Y242+Y247+Y253+Y277,"0")</f>
        <v>10051.200000000001</v>
      </c>
      <c r="Z278" s="43"/>
      <c r="AA278" s="68"/>
      <c r="AB278" s="68"/>
      <c r="AC278" s="68"/>
      <c r="AD278" s="208"/>
    </row>
    <row r="279" spans="1:68" x14ac:dyDescent="0.2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6"/>
      <c r="P279" s="212" t="s">
        <v>37</v>
      </c>
      <c r="Q279" s="213"/>
      <c r="R279" s="213"/>
      <c r="S279" s="213"/>
      <c r="T279" s="213"/>
      <c r="U279" s="213"/>
      <c r="V279" s="214"/>
      <c r="W279" s="43" t="s">
        <v>0</v>
      </c>
      <c r="X279" s="44">
        <f>IFERROR(SUM(BM22:BM275),"0")</f>
        <v>11291.6584</v>
      </c>
      <c r="Y279" s="44">
        <f>IFERROR(SUM(BN22:BN275),"0")</f>
        <v>11291.6584</v>
      </c>
      <c r="Z279" s="43"/>
      <c r="AA279" s="68"/>
      <c r="AB279" s="68"/>
      <c r="AC279" s="68"/>
      <c r="AD279" s="208"/>
    </row>
    <row r="280" spans="1:68" x14ac:dyDescent="0.2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6"/>
      <c r="P280" s="212" t="s">
        <v>38</v>
      </c>
      <c r="Q280" s="213"/>
      <c r="R280" s="213"/>
      <c r="S280" s="213"/>
      <c r="T280" s="213"/>
      <c r="U280" s="213"/>
      <c r="V280" s="214"/>
      <c r="W280" s="43" t="s">
        <v>23</v>
      </c>
      <c r="X280" s="45">
        <f>ROUNDUP(SUM(BO22:BO275),0)</f>
        <v>32</v>
      </c>
      <c r="Y280" s="45">
        <f>ROUNDUP(SUM(BP22:BP275),0)</f>
        <v>32</v>
      </c>
      <c r="Z280" s="43"/>
      <c r="AA280" s="68"/>
      <c r="AB280" s="68"/>
      <c r="AC280" s="68"/>
      <c r="AD280" s="208"/>
    </row>
    <row r="281" spans="1:68" x14ac:dyDescent="0.2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6"/>
      <c r="P281" s="212" t="s">
        <v>39</v>
      </c>
      <c r="Q281" s="213"/>
      <c r="R281" s="213"/>
      <c r="S281" s="213"/>
      <c r="T281" s="213"/>
      <c r="U281" s="213"/>
      <c r="V281" s="214"/>
      <c r="W281" s="43" t="s">
        <v>0</v>
      </c>
      <c r="X281" s="44">
        <f>GrossWeightTotal+PalletQtyTotal*25</f>
        <v>12091.6584</v>
      </c>
      <c r="Y281" s="44">
        <f>GrossWeightTotalR+PalletQtyTotalR*25</f>
        <v>12091.6584</v>
      </c>
      <c r="Z281" s="43"/>
      <c r="AA281" s="68"/>
      <c r="AB281" s="68"/>
      <c r="AC281" s="68"/>
      <c r="AD281" s="208"/>
    </row>
    <row r="282" spans="1:68" x14ac:dyDescent="0.2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6"/>
      <c r="P282" s="212" t="s">
        <v>40</v>
      </c>
      <c r="Q282" s="213"/>
      <c r="R282" s="213"/>
      <c r="S282" s="213"/>
      <c r="T282" s="213"/>
      <c r="U282" s="213"/>
      <c r="V282" s="214"/>
      <c r="W282" s="43" t="s">
        <v>23</v>
      </c>
      <c r="X282" s="44">
        <f>IFERROR(X23+X32+X39+X47+X64+X70+X75+X81+X91+X98+X111+X117+X123+X130+X135+X141+X146+X153+X161+X166+X174+X178+X186+X196+X204+X210+X216+X223+X229+X237+X241+X246+X252+X276,"0")</f>
        <v>2498</v>
      </c>
      <c r="Y282" s="44">
        <f>IFERROR(Y23+Y32+Y39+Y47+Y64+Y70+Y75+Y81+Y91+Y98+Y111+Y117+Y123+Y130+Y135+Y141+Y146+Y153+Y161+Y166+Y174+Y178+Y186+Y196+Y204+Y210+Y216+Y223+Y229+Y237+Y241+Y246+Y252+Y276,"0")</f>
        <v>2498</v>
      </c>
      <c r="Z282" s="43"/>
      <c r="AA282" s="68"/>
      <c r="AB282" s="68"/>
      <c r="AC282" s="68"/>
      <c r="AD282" s="208"/>
    </row>
    <row r="283" spans="1:68" ht="14.25" x14ac:dyDescent="0.2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6"/>
      <c r="P283" s="212" t="s">
        <v>41</v>
      </c>
      <c r="Q283" s="213"/>
      <c r="R283" s="213"/>
      <c r="S283" s="213"/>
      <c r="T283" s="213"/>
      <c r="U283" s="213"/>
      <c r="V283" s="214"/>
      <c r="W283" s="46" t="s">
        <v>55</v>
      </c>
      <c r="X283" s="43"/>
      <c r="Y283" s="43"/>
      <c r="Z283" s="43">
        <f>IFERROR(Z23+Z32+Z39+Z47+Z64+Z70+Z75+Z81+Z91+Z98+Z111+Z117+Z123+Z130+Z135+Z141+Z146+Z153+Z161+Z166+Z174+Z178+Z186+Z196+Z204+Z210+Z216+Z223+Z229+Z237+Z241+Z246+Z252+Z276,"0")</f>
        <v>40.056319999999999</v>
      </c>
      <c r="AA283" s="68"/>
      <c r="AB283" s="68"/>
      <c r="AC283" s="68"/>
      <c r="AD283" s="208"/>
    </row>
    <row r="284" spans="1:68" ht="13.5" thickBot="1" x14ac:dyDescent="0.25"/>
    <row r="285" spans="1:68" ht="27" thickTop="1" thickBot="1" x14ac:dyDescent="0.25">
      <c r="A285" s="47" t="s">
        <v>9</v>
      </c>
      <c r="B285" s="86" t="s">
        <v>84</v>
      </c>
      <c r="C285" s="209" t="s">
        <v>48</v>
      </c>
      <c r="D285" s="209" t="s">
        <v>48</v>
      </c>
      <c r="E285" s="209" t="s">
        <v>48</v>
      </c>
      <c r="F285" s="209" t="s">
        <v>48</v>
      </c>
      <c r="G285" s="209" t="s">
        <v>48</v>
      </c>
      <c r="H285" s="209" t="s">
        <v>48</v>
      </c>
      <c r="I285" s="209" t="s">
        <v>48</v>
      </c>
      <c r="J285" s="209" t="s">
        <v>48</v>
      </c>
      <c r="K285" s="209" t="s">
        <v>48</v>
      </c>
      <c r="L285" s="209" t="s">
        <v>48</v>
      </c>
      <c r="M285" s="209" t="s">
        <v>48</v>
      </c>
      <c r="N285" s="217"/>
      <c r="O285" s="209" t="s">
        <v>48</v>
      </c>
      <c r="P285" s="209" t="s">
        <v>48</v>
      </c>
      <c r="Q285" s="209" t="s">
        <v>48</v>
      </c>
      <c r="R285" s="209" t="s">
        <v>48</v>
      </c>
      <c r="S285" s="209" t="s">
        <v>48</v>
      </c>
      <c r="T285" s="209" t="s">
        <v>243</v>
      </c>
      <c r="U285" s="209" t="s">
        <v>243</v>
      </c>
      <c r="V285" s="86" t="s">
        <v>268</v>
      </c>
      <c r="W285" s="209" t="s">
        <v>281</v>
      </c>
      <c r="X285" s="209" t="s">
        <v>281</v>
      </c>
      <c r="Y285" s="209" t="s">
        <v>281</v>
      </c>
      <c r="Z285" s="209" t="s">
        <v>281</v>
      </c>
      <c r="AA285" s="86" t="s">
        <v>317</v>
      </c>
      <c r="AB285" s="86" t="s">
        <v>322</v>
      </c>
      <c r="AC285" s="86" t="s">
        <v>328</v>
      </c>
      <c r="AD285" s="86" t="s">
        <v>244</v>
      </c>
      <c r="AF285" s="1"/>
    </row>
    <row r="286" spans="1:68" ht="14.25" customHeight="1" thickTop="1" x14ac:dyDescent="0.2">
      <c r="A286" s="210" t="s">
        <v>10</v>
      </c>
      <c r="B286" s="209" t="s">
        <v>84</v>
      </c>
      <c r="C286" s="209" t="s">
        <v>92</v>
      </c>
      <c r="D286" s="209" t="s">
        <v>104</v>
      </c>
      <c r="E286" s="209" t="s">
        <v>112</v>
      </c>
      <c r="F286" s="209" t="s">
        <v>123</v>
      </c>
      <c r="G286" s="209" t="s">
        <v>152</v>
      </c>
      <c r="H286" s="209" t="s">
        <v>158</v>
      </c>
      <c r="I286" s="209" t="s">
        <v>162</v>
      </c>
      <c r="J286" s="209" t="s">
        <v>168</v>
      </c>
      <c r="K286" s="209" t="s">
        <v>181</v>
      </c>
      <c r="L286" s="209" t="s">
        <v>189</v>
      </c>
      <c r="M286" s="209" t="s">
        <v>212</v>
      </c>
      <c r="N286" s="1"/>
      <c r="O286" s="209" t="s">
        <v>217</v>
      </c>
      <c r="P286" s="209" t="s">
        <v>222</v>
      </c>
      <c r="Q286" s="209" t="s">
        <v>229</v>
      </c>
      <c r="R286" s="209" t="s">
        <v>232</v>
      </c>
      <c r="S286" s="209" t="s">
        <v>240</v>
      </c>
      <c r="T286" s="209" t="s">
        <v>244</v>
      </c>
      <c r="U286" s="209" t="s">
        <v>251</v>
      </c>
      <c r="V286" s="209" t="s">
        <v>269</v>
      </c>
      <c r="W286" s="209" t="s">
        <v>282</v>
      </c>
      <c r="X286" s="209" t="s">
        <v>289</v>
      </c>
      <c r="Y286" s="209" t="s">
        <v>302</v>
      </c>
      <c r="Z286" s="209" t="s">
        <v>311</v>
      </c>
      <c r="AA286" s="209" t="s">
        <v>318</v>
      </c>
      <c r="AB286" s="209" t="s">
        <v>323</v>
      </c>
      <c r="AC286" s="209" t="s">
        <v>329</v>
      </c>
      <c r="AD286" s="209" t="s">
        <v>244</v>
      </c>
      <c r="AF286" s="1"/>
    </row>
    <row r="287" spans="1:68" ht="13.5" thickBot="1" x14ac:dyDescent="0.25">
      <c r="A287" s="211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1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F287" s="1"/>
    </row>
    <row r="288" spans="1:68" ht="18" thickTop="1" thickBot="1" x14ac:dyDescent="0.25">
      <c r="A288" s="47" t="s">
        <v>13</v>
      </c>
      <c r="B288" s="53">
        <f>IFERROR(X22*H22,"0")</f>
        <v>0</v>
      </c>
      <c r="C288" s="53">
        <f>IFERROR(X28*H28,"0")+IFERROR(X29*H29,"0")+IFERROR(X30*H30,"0")+IFERROR(X31*H31,"0")</f>
        <v>252</v>
      </c>
      <c r="D288" s="53">
        <f>IFERROR(X36*H36,"0")+IFERROR(X37*H37,"0")+IFERROR(X38*H38,"0")</f>
        <v>1080</v>
      </c>
      <c r="E288" s="53">
        <f>IFERROR(X43*H43,"0")+IFERROR(X44*H44,"0")+IFERROR(X45*H45,"0")+IFERROR(X46*H46,"0")</f>
        <v>120</v>
      </c>
      <c r="F288" s="53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643.20000000000005</v>
      </c>
      <c r="G288" s="53">
        <f>IFERROR(X68*H68,"0")+IFERROR(X69*H69,"0")</f>
        <v>0</v>
      </c>
      <c r="H288" s="53">
        <f>IFERROR(X74*H74,"0")</f>
        <v>50.4</v>
      </c>
      <c r="I288" s="53">
        <f>IFERROR(X79*H79,"0")+IFERROR(X80*H80,"0")</f>
        <v>504</v>
      </c>
      <c r="J288" s="53">
        <f>IFERROR(X85*H85,"0")+IFERROR(X86*H86,"0")+IFERROR(X87*H87,"0")+IFERROR(X88*H88,"0")+IFERROR(X89*H89,"0")+IFERROR(X90*H90,"0")</f>
        <v>907.2</v>
      </c>
      <c r="K288" s="53">
        <f>IFERROR(X95*H95,"0")+IFERROR(X96*H96,"0")+IFERROR(X97*H97,"0")</f>
        <v>1008.0000000000001</v>
      </c>
      <c r="L288" s="53">
        <f>IFERROR(X102*H102,"0")+IFERROR(X103*H103,"0")+IFERROR(X104*H104,"0")+IFERROR(X105*H105,"0")+IFERROR(X106*H106,"0")+IFERROR(X107*H107,"0")+IFERROR(X108*H108,"0")+IFERROR(X109*H109,"0")+IFERROR(X110*H110,"0")</f>
        <v>3134.4</v>
      </c>
      <c r="M288" s="53">
        <f>IFERROR(X115*H115,"0")+IFERROR(X116*H116,"0")</f>
        <v>966</v>
      </c>
      <c r="N288" s="1"/>
      <c r="O288" s="53">
        <f>IFERROR(X121*H121,"0")+IFERROR(X122*H122,"0")</f>
        <v>504</v>
      </c>
      <c r="P288" s="53">
        <f>IFERROR(X127*H127,"0")+IFERROR(X128*H128,"0")+IFERROR(X129*H129,"0")</f>
        <v>210</v>
      </c>
      <c r="Q288" s="53">
        <f>IFERROR(X134*H134,"0")</f>
        <v>0</v>
      </c>
      <c r="R288" s="53">
        <f>IFERROR(X139*H139,"0")+IFERROR(X140*H140,"0")</f>
        <v>0</v>
      </c>
      <c r="S288" s="53">
        <f>IFERROR(X145*H145,"0")</f>
        <v>0</v>
      </c>
      <c r="T288" s="53">
        <f>IFERROR(X151*H151,"0")+IFERROR(X152*H152,"0")</f>
        <v>0</v>
      </c>
      <c r="U288" s="53">
        <f>IFERROR(X157*H157,"0")+IFERROR(X158*H158,"0")+IFERROR(X159*H159,"0")+IFERROR(X160*H160,"0")+IFERROR(X164*H164,"0")+IFERROR(X165*H165,"0")</f>
        <v>0</v>
      </c>
      <c r="V288" s="53">
        <f>IFERROR(X171*H171,"0")+IFERROR(X172*H172,"0")+IFERROR(X173*H173,"0")+IFERROR(X177*H177,"0")</f>
        <v>672</v>
      </c>
      <c r="W288" s="53">
        <f>IFERROR(X183*H183,"0")+IFERROR(X184*H184,"0")+IFERROR(X185*H185,"0")</f>
        <v>0</v>
      </c>
      <c r="X288" s="53">
        <f>IFERROR(X190*H190,"0")+IFERROR(X191*H191,"0")+IFERROR(X192*H192,"0")+IFERROR(X193*H193,"0")+IFERROR(X194*H194,"0")+IFERROR(X195*H195,"0")</f>
        <v>0</v>
      </c>
      <c r="Y288" s="53">
        <f>IFERROR(X200*H200,"0")+IFERROR(X201*H201,"0")+IFERROR(X202*H202,"0")+IFERROR(X203*H203,"0")</f>
        <v>0</v>
      </c>
      <c r="Z288" s="53">
        <f>IFERROR(X208*H208,"0")+IFERROR(X209*H209,"0")</f>
        <v>0</v>
      </c>
      <c r="AA288" s="53">
        <f>IFERROR(X215*H215,"0")</f>
        <v>0</v>
      </c>
      <c r="AB288" s="53">
        <f>IFERROR(X221*H221,"0")+IFERROR(X222*H222,"0")</f>
        <v>0</v>
      </c>
      <c r="AC288" s="53">
        <f>IFERROR(X228*H228,"0")</f>
        <v>0</v>
      </c>
      <c r="AD288" s="53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1" t="s">
        <v>65</v>
      </c>
      <c r="B290" s="71" t="s">
        <v>66</v>
      </c>
      <c r="C290" s="71" t="s">
        <v>68</v>
      </c>
    </row>
    <row r="291" spans="1:3" x14ac:dyDescent="0.2">
      <c r="A291" s="72">
        <f>SUMPRODUCT(--(BB:BB="ЗПФ"),--(W:W="кор"),H:H,Y:Y)+SUMPRODUCT(--(BB:BB="ЗПФ"),--(W:W="кг"),Y:Y)</f>
        <v>4857.6000000000004</v>
      </c>
      <c r="B291" s="73">
        <f>SUMPRODUCT(--(BB:BB="ПГП"),--(W:W="кор"),H:H,Y:Y)+SUMPRODUCT(--(BB:BB="ПГП"),--(W:W="кг"),Y:Y)</f>
        <v>5193.6000000000004</v>
      </c>
      <c r="C291" s="73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2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A227:Z227"/>
    <mergeCell ref="D228:E228"/>
    <mergeCell ref="P228:T228"/>
    <mergeCell ref="P229:V229"/>
    <mergeCell ref="A229:O230"/>
    <mergeCell ref="P230:V230"/>
    <mergeCell ref="A231:Z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S286:S287"/>
    <mergeCell ref="T286:T287"/>
    <mergeCell ref="U286:U287"/>
    <mergeCell ref="V286:V287"/>
    <mergeCell ref="W286:W287"/>
    <mergeCell ref="X286:X287"/>
    <mergeCell ref="P278:V278"/>
    <mergeCell ref="A278:O283"/>
    <mergeCell ref="P279:V279"/>
    <mergeCell ref="P280:V280"/>
    <mergeCell ref="P281:V281"/>
    <mergeCell ref="P282:V282"/>
    <mergeCell ref="P283:V283"/>
    <mergeCell ref="C285:S285"/>
    <mergeCell ref="T285:U285"/>
    <mergeCell ref="Y286:Y287"/>
    <mergeCell ref="Z286:Z287"/>
    <mergeCell ref="AA286:AA287"/>
    <mergeCell ref="AB286:AB287"/>
    <mergeCell ref="AC286:AC287"/>
    <mergeCell ref="AD286:AD287"/>
    <mergeCell ref="W285:Z285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K286:K287"/>
    <mergeCell ref="L286:L287"/>
    <mergeCell ref="M286:M287"/>
    <mergeCell ref="O286:O287"/>
    <mergeCell ref="P286:P287"/>
    <mergeCell ref="Q286:Q287"/>
    <mergeCell ref="R286:R287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5:X275 X251 X249 X244:X245 X240 X234:X236 X228 X221:X222 X215 X208:X209 X200:X203 X190:X195 X183:X185 X177 X171:X173 X164:X165 X160 X157:X158 X151:X152 X145 X139:X140 X134 X127:X129 X121:X122 X115:X116 X109:X110 X107 X105 X103 X95:X97 X85:X90 X79:X80 X74 X68:X69 X51:X63 X43:X46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250 X159 X108 X106 X104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422</v>
      </c>
      <c r="H1" s="9"/>
    </row>
    <row r="3" spans="2:8" x14ac:dyDescent="0.2">
      <c r="B3" s="54" t="s">
        <v>423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425</v>
      </c>
      <c r="D6" s="54" t="s">
        <v>426</v>
      </c>
      <c r="E6" s="54" t="s">
        <v>49</v>
      </c>
    </row>
    <row r="8" spans="2:8" x14ac:dyDescent="0.2">
      <c r="B8" s="54" t="s">
        <v>83</v>
      </c>
      <c r="C8" s="54" t="s">
        <v>425</v>
      </c>
      <c r="D8" s="54" t="s">
        <v>49</v>
      </c>
      <c r="E8" s="54" t="s">
        <v>49</v>
      </c>
    </row>
    <row r="10" spans="2:8" x14ac:dyDescent="0.2">
      <c r="B10" s="54" t="s">
        <v>427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428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429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430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431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432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433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434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435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437</v>
      </c>
      <c r="C20" s="54" t="s">
        <v>49</v>
      </c>
      <c r="D20" s="54" t="s">
        <v>49</v>
      </c>
      <c r="E20" s="54" t="s">
        <v>49</v>
      </c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2024-09-20T08:35:38Z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