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4 ПОКОМ КИ филиалы\1 машина Бердянск_Мелитополь_Поляков\"/>
    </mc:Choice>
  </mc:AlternateContent>
  <xr:revisionPtr revIDLastSave="0" documentId="13_ncr:1_{CDB0E258-1EE5-48DF-95A6-7FCA2C9C7B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P536" i="1" s="1"/>
  <c r="BO535" i="1"/>
  <c r="BM535" i="1"/>
  <c r="Y535" i="1"/>
  <c r="BP535" i="1" s="1"/>
  <c r="BO534" i="1"/>
  <c r="BM534" i="1"/>
  <c r="Y534" i="1"/>
  <c r="Y541" i="1" s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Y525" i="1" s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Y519" i="1" s="1"/>
  <c r="P513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AC602" i="1" s="1"/>
  <c r="P497" i="1"/>
  <c r="X493" i="1"/>
  <c r="X492" i="1"/>
  <c r="BO491" i="1"/>
  <c r="BM491" i="1"/>
  <c r="Y491" i="1"/>
  <c r="Y493" i="1" s="1"/>
  <c r="P491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Y476" i="1" s="1"/>
  <c r="P470" i="1"/>
  <c r="X468" i="1"/>
  <c r="X467" i="1"/>
  <c r="BO466" i="1"/>
  <c r="BM466" i="1"/>
  <c r="Y466" i="1"/>
  <c r="Z602" i="1" s="1"/>
  <c r="P466" i="1"/>
  <c r="X463" i="1"/>
  <c r="X462" i="1"/>
  <c r="BO461" i="1"/>
  <c r="BM461" i="1"/>
  <c r="Y461" i="1"/>
  <c r="Y463" i="1" s="1"/>
  <c r="P461" i="1"/>
  <c r="X459" i="1"/>
  <c r="X458" i="1"/>
  <c r="BO457" i="1"/>
  <c r="BM457" i="1"/>
  <c r="Y457" i="1"/>
  <c r="Y459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53" i="1" s="1"/>
  <c r="P432" i="1"/>
  <c r="X430" i="1"/>
  <c r="X429" i="1"/>
  <c r="BO428" i="1"/>
  <c r="BM428" i="1"/>
  <c r="Y428" i="1"/>
  <c r="Y602" i="1" s="1"/>
  <c r="P428" i="1"/>
  <c r="X424" i="1"/>
  <c r="X423" i="1"/>
  <c r="BO422" i="1"/>
  <c r="BM422" i="1"/>
  <c r="Y422" i="1"/>
  <c r="Y424" i="1" s="1"/>
  <c r="P422" i="1"/>
  <c r="X420" i="1"/>
  <c r="X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20" i="1" s="1"/>
  <c r="P414" i="1"/>
  <c r="X412" i="1"/>
  <c r="X411" i="1"/>
  <c r="BO410" i="1"/>
  <c r="BM410" i="1"/>
  <c r="Y410" i="1"/>
  <c r="Y412" i="1" s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X602" i="1" s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Y394" i="1" s="1"/>
  <c r="P390" i="1"/>
  <c r="X388" i="1"/>
  <c r="X387" i="1"/>
  <c r="BO386" i="1"/>
  <c r="BM386" i="1"/>
  <c r="Y386" i="1"/>
  <c r="Y388" i="1" s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2" i="1" s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Y368" i="1" s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5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BO316" i="1"/>
  <c r="BM316" i="1"/>
  <c r="Y316" i="1"/>
  <c r="Z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X311" i="1"/>
  <c r="X310" i="1"/>
  <c r="BO309" i="1"/>
  <c r="BM309" i="1"/>
  <c r="Y309" i="1"/>
  <c r="Y311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M602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Y240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Y232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8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J602" i="1" s="1"/>
  <c r="P200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Y177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02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41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3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02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02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Y95" i="1" s="1"/>
  <c r="P93" i="1"/>
  <c r="BP92" i="1"/>
  <c r="BO92" i="1"/>
  <c r="BN92" i="1"/>
  <c r="BM92" i="1"/>
  <c r="Z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Y81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2" i="1" s="1"/>
  <c r="X23" i="1"/>
  <c r="X596" i="1" s="1"/>
  <c r="BO22" i="1"/>
  <c r="X594" i="1" s="1"/>
  <c r="BM22" i="1"/>
  <c r="X593" i="1" s="1"/>
  <c r="X595" i="1" s="1"/>
  <c r="Y22" i="1"/>
  <c r="B60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79" i="1"/>
  <c r="Z80" i="1" s="1"/>
  <c r="BN79" i="1"/>
  <c r="BP79" i="1"/>
  <c r="Z83" i="1"/>
  <c r="Z89" i="1" s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Z131" i="1"/>
  <c r="BN131" i="1"/>
  <c r="Y132" i="1"/>
  <c r="Z135" i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02" i="1"/>
  <c r="Z167" i="1"/>
  <c r="Z169" i="1" s="1"/>
  <c r="BN167" i="1"/>
  <c r="BP167" i="1"/>
  <c r="Y170" i="1"/>
  <c r="Z173" i="1"/>
  <c r="Z177" i="1" s="1"/>
  <c r="BN173" i="1"/>
  <c r="BP173" i="1"/>
  <c r="Z175" i="1"/>
  <c r="BN175" i="1"/>
  <c r="Z181" i="1"/>
  <c r="Z183" i="1" s="1"/>
  <c r="BN181" i="1"/>
  <c r="BP181" i="1"/>
  <c r="I602" i="1"/>
  <c r="Z189" i="1"/>
  <c r="Z196" i="1" s="1"/>
  <c r="BN189" i="1"/>
  <c r="Z191" i="1"/>
  <c r="BN191" i="1"/>
  <c r="Z193" i="1"/>
  <c r="BN193" i="1"/>
  <c r="Z195" i="1"/>
  <c r="BN195" i="1"/>
  <c r="Y196" i="1"/>
  <c r="Z200" i="1"/>
  <c r="Z202" i="1" s="1"/>
  <c r="BN200" i="1"/>
  <c r="BP200" i="1"/>
  <c r="Y203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Z232" i="1" s="1"/>
  <c r="BN222" i="1"/>
  <c r="Z224" i="1"/>
  <c r="BN224" i="1"/>
  <c r="Z226" i="1"/>
  <c r="BN226" i="1"/>
  <c r="Z228" i="1"/>
  <c r="BN228" i="1"/>
  <c r="Z230" i="1"/>
  <c r="BN230" i="1"/>
  <c r="Y233" i="1"/>
  <c r="Z236" i="1"/>
  <c r="Z240" i="1" s="1"/>
  <c r="BN236" i="1"/>
  <c r="Z238" i="1"/>
  <c r="BN238" i="1"/>
  <c r="Y241" i="1"/>
  <c r="K602" i="1"/>
  <c r="Z245" i="1"/>
  <c r="Z252" i="1" s="1"/>
  <c r="BN245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Z262" i="1"/>
  <c r="BN262" i="1"/>
  <c r="Y265" i="1"/>
  <c r="O602" i="1"/>
  <c r="Z269" i="1"/>
  <c r="Z274" i="1" s="1"/>
  <c r="BN269" i="1"/>
  <c r="Z270" i="1"/>
  <c r="BN270" i="1"/>
  <c r="Z272" i="1"/>
  <c r="BN272" i="1"/>
  <c r="Y275" i="1"/>
  <c r="Y280" i="1"/>
  <c r="Q602" i="1"/>
  <c r="Z284" i="1"/>
  <c r="Z286" i="1" s="1"/>
  <c r="BN284" i="1"/>
  <c r="Y287" i="1"/>
  <c r="R602" i="1"/>
  <c r="Z291" i="1"/>
  <c r="Z295" i="1" s="1"/>
  <c r="BN291" i="1"/>
  <c r="Z293" i="1"/>
  <c r="BN293" i="1"/>
  <c r="Y296" i="1"/>
  <c r="Y301" i="1"/>
  <c r="T602" i="1"/>
  <c r="Y306" i="1"/>
  <c r="Z309" i="1"/>
  <c r="Z310" i="1" s="1"/>
  <c r="BN309" i="1"/>
  <c r="BP309" i="1"/>
  <c r="Z314" i="1"/>
  <c r="BN314" i="1"/>
  <c r="BP319" i="1"/>
  <c r="BN319" i="1"/>
  <c r="Z319" i="1"/>
  <c r="BP327" i="1"/>
  <c r="BN327" i="1"/>
  <c r="Z327" i="1"/>
  <c r="Y338" i="1"/>
  <c r="H9" i="1"/>
  <c r="Y24" i="1"/>
  <c r="Y59" i="1"/>
  <c r="Y75" i="1"/>
  <c r="Y108" i="1"/>
  <c r="Y125" i="1"/>
  <c r="Y152" i="1"/>
  <c r="Y197" i="1"/>
  <c r="Y202" i="1"/>
  <c r="Y253" i="1"/>
  <c r="Y264" i="1"/>
  <c r="Y274" i="1"/>
  <c r="Y286" i="1"/>
  <c r="Y295" i="1"/>
  <c r="U602" i="1"/>
  <c r="Y322" i="1"/>
  <c r="BP316" i="1"/>
  <c r="BN316" i="1"/>
  <c r="BP317" i="1"/>
  <c r="BN317" i="1"/>
  <c r="Z317" i="1"/>
  <c r="BP321" i="1"/>
  <c r="BN321" i="1"/>
  <c r="Z321" i="1"/>
  <c r="Y323" i="1"/>
  <c r="Y330" i="1"/>
  <c r="BP325" i="1"/>
  <c r="BN325" i="1"/>
  <c r="Z325" i="1"/>
  <c r="Z329" i="1" s="1"/>
  <c r="Y329" i="1"/>
  <c r="Y339" i="1"/>
  <c r="BP333" i="1"/>
  <c r="BN333" i="1"/>
  <c r="Z333" i="1"/>
  <c r="Z338" i="1" s="1"/>
  <c r="Z335" i="1"/>
  <c r="BN335" i="1"/>
  <c r="Z337" i="1"/>
  <c r="BN337" i="1"/>
  <c r="Z341" i="1"/>
  <c r="BN341" i="1"/>
  <c r="BP341" i="1"/>
  <c r="Z343" i="1"/>
  <c r="BN343" i="1"/>
  <c r="Y344" i="1"/>
  <c r="Z349" i="1"/>
  <c r="Z351" i="1" s="1"/>
  <c r="BN349" i="1"/>
  <c r="BP349" i="1"/>
  <c r="Z355" i="1"/>
  <c r="Z357" i="1" s="1"/>
  <c r="BN355" i="1"/>
  <c r="BP355" i="1"/>
  <c r="V602" i="1"/>
  <c r="Y363" i="1"/>
  <c r="Z366" i="1"/>
  <c r="Z368" i="1" s="1"/>
  <c r="BN366" i="1"/>
  <c r="BP366" i="1"/>
  <c r="W602" i="1"/>
  <c r="Z374" i="1"/>
  <c r="Z382" i="1" s="1"/>
  <c r="BN374" i="1"/>
  <c r="BP374" i="1"/>
  <c r="Z376" i="1"/>
  <c r="BN376" i="1"/>
  <c r="Z378" i="1"/>
  <c r="BN378" i="1"/>
  <c r="Z380" i="1"/>
  <c r="BN380" i="1"/>
  <c r="Y383" i="1"/>
  <c r="Z386" i="1"/>
  <c r="Z387" i="1" s="1"/>
  <c r="BN386" i="1"/>
  <c r="BP386" i="1"/>
  <c r="Z390" i="1"/>
  <c r="Z393" i="1" s="1"/>
  <c r="BN390" i="1"/>
  <c r="BP390" i="1"/>
  <c r="Z392" i="1"/>
  <c r="BN392" i="1"/>
  <c r="Y393" i="1"/>
  <c r="Z396" i="1"/>
  <c r="Z398" i="1" s="1"/>
  <c r="BN396" i="1"/>
  <c r="BP396" i="1"/>
  <c r="Y399" i="1"/>
  <c r="Z402" i="1"/>
  <c r="Z406" i="1" s="1"/>
  <c r="BN402" i="1"/>
  <c r="BP402" i="1"/>
  <c r="Z404" i="1"/>
  <c r="BN404" i="1"/>
  <c r="Y407" i="1"/>
  <c r="Z410" i="1"/>
  <c r="Z411" i="1" s="1"/>
  <c r="BN410" i="1"/>
  <c r="BP410" i="1"/>
  <c r="Z414" i="1"/>
  <c r="BN414" i="1"/>
  <c r="BP414" i="1"/>
  <c r="Z416" i="1"/>
  <c r="BN416" i="1"/>
  <c r="Z418" i="1"/>
  <c r="BN418" i="1"/>
  <c r="Y419" i="1"/>
  <c r="Z422" i="1"/>
  <c r="Z423" i="1" s="1"/>
  <c r="BN422" i="1"/>
  <c r="BP422" i="1"/>
  <c r="Y423" i="1"/>
  <c r="Z428" i="1"/>
  <c r="Z429" i="1" s="1"/>
  <c r="BN428" i="1"/>
  <c r="BP428" i="1"/>
  <c r="Y429" i="1"/>
  <c r="Z432" i="1"/>
  <c r="BN432" i="1"/>
  <c r="BP432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Y454" i="1"/>
  <c r="Z457" i="1"/>
  <c r="Z458" i="1" s="1"/>
  <c r="BN457" i="1"/>
  <c r="BP457" i="1"/>
  <c r="Z461" i="1"/>
  <c r="Z462" i="1" s="1"/>
  <c r="BN461" i="1"/>
  <c r="BP461" i="1"/>
  <c r="Y462" i="1"/>
  <c r="Z466" i="1"/>
  <c r="Z467" i="1" s="1"/>
  <c r="BN466" i="1"/>
  <c r="BP466" i="1"/>
  <c r="Y467" i="1"/>
  <c r="Z470" i="1"/>
  <c r="Z476" i="1" s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8" i="1"/>
  <c r="Y487" i="1"/>
  <c r="BP484" i="1"/>
  <c r="BN484" i="1"/>
  <c r="Z484" i="1"/>
  <c r="Y406" i="1"/>
  <c r="Y430" i="1"/>
  <c r="Y468" i="1"/>
  <c r="BP473" i="1"/>
  <c r="BN473" i="1"/>
  <c r="Z473" i="1"/>
  <c r="Z486" i="1"/>
  <c r="BN486" i="1"/>
  <c r="Z491" i="1"/>
  <c r="Z492" i="1" s="1"/>
  <c r="BN491" i="1"/>
  <c r="BP491" i="1"/>
  <c r="Y492" i="1"/>
  <c r="Z497" i="1"/>
  <c r="Z505" i="1" s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BP509" i="1"/>
  <c r="Z513" i="1"/>
  <c r="BN513" i="1"/>
  <c r="BP513" i="1"/>
  <c r="Z515" i="1"/>
  <c r="BN515" i="1"/>
  <c r="Z517" i="1"/>
  <c r="BN517" i="1"/>
  <c r="Y520" i="1"/>
  <c r="Z523" i="1"/>
  <c r="Z525" i="1" s="1"/>
  <c r="BN523" i="1"/>
  <c r="BP523" i="1"/>
  <c r="Z534" i="1"/>
  <c r="BN534" i="1"/>
  <c r="BP534" i="1"/>
  <c r="Z535" i="1"/>
  <c r="BN535" i="1"/>
  <c r="Z536" i="1"/>
  <c r="BN536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73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AB602" i="1"/>
  <c r="Y505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BP570" i="1"/>
  <c r="BN570" i="1"/>
  <c r="Z570" i="1"/>
  <c r="AE602" i="1"/>
  <c r="AD602" i="1"/>
  <c r="Y579" i="1"/>
  <c r="Z572" i="1" l="1"/>
  <c r="Z558" i="1"/>
  <c r="Z519" i="1"/>
  <c r="Z487" i="1"/>
  <c r="Z453" i="1"/>
  <c r="Z419" i="1"/>
  <c r="Z344" i="1"/>
  <c r="Y592" i="1"/>
  <c r="Z264" i="1"/>
  <c r="Z218" i="1"/>
  <c r="Z141" i="1"/>
  <c r="Z132" i="1"/>
  <c r="Z124" i="1"/>
  <c r="Z115" i="1"/>
  <c r="Z107" i="1"/>
  <c r="Z100" i="1"/>
  <c r="Z75" i="1"/>
  <c r="Y594" i="1"/>
  <c r="Z541" i="1"/>
  <c r="Z322" i="1"/>
  <c r="Z597" i="1" s="1"/>
  <c r="Y596" i="1"/>
  <c r="Y593" i="1"/>
  <c r="Y595" i="1" s="1"/>
</calcChain>
</file>

<file path=xl/sharedStrings.xml><?xml version="1.0" encoding="utf-8"?>
<sst xmlns="http://schemas.openxmlformats.org/spreadsheetml/2006/main" count="2444" uniqueCount="777">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</sst>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3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45557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Воскресенье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27</v>
      </c>
      <c r="Y53" s="381">
        <f t="shared" ref="Y53:Y58" si="6">IFERROR(IF(X53="",0,CEILING((X53/$H53),1)*$H53),"")</f>
        <v>32.400000000000006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28.2</v>
      </c>
      <c r="BN53" s="64">
        <f t="shared" ref="BN53:BN58" si="8">IFERROR(Y53*I53/H53,"0")</f>
        <v>33.840000000000003</v>
      </c>
      <c r="BO53" s="64">
        <f t="shared" ref="BO53:BO58" si="9">IFERROR(1/J53*(X53/H53),"0")</f>
        <v>4.4642857142857137E-2</v>
      </c>
      <c r="BP53" s="64">
        <f t="shared" ref="BP53:BP58" si="10">IFERROR(1/J53*(Y53/H53),"0")</f>
        <v>5.3571428571428575E-2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2.5</v>
      </c>
      <c r="Y59" s="382">
        <f>IFERROR(Y53/H53,"0")+IFERROR(Y54/H54,"0")+IFERROR(Y55/H55,"0")+IFERROR(Y56/H56,"0")+IFERROR(Y57/H57,"0")+IFERROR(Y58/H58,"0")</f>
        <v>3.0000000000000004</v>
      </c>
      <c r="Z59" s="382">
        <f>IFERROR(IF(Z53="",0,Z53),"0")+IFERROR(IF(Z54="",0,Z54),"0")+IFERROR(IF(Z55="",0,Z55),"0")+IFERROR(IF(Z56="",0,Z56),"0")+IFERROR(IF(Z57="",0,Z57),"0")+IFERROR(IF(Z58="",0,Z58),"0")</f>
        <v>6.5250000000000002E-2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27</v>
      </c>
      <c r="Y60" s="382">
        <f>IFERROR(SUM(Y53:Y58),"0")</f>
        <v>32.400000000000006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6</v>
      </c>
      <c r="Y73" s="381">
        <f t="shared" si="11"/>
        <v>8</v>
      </c>
      <c r="Z73" s="36">
        <f>IFERROR(IF(Y73=0,"",ROUNDUP(Y73/H73,0)*0.00937),"")</f>
        <v>1.874E-2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6.3149999999999995</v>
      </c>
      <c r="BN73" s="64">
        <f t="shared" si="13"/>
        <v>8.42</v>
      </c>
      <c r="BO73" s="64">
        <f t="shared" si="14"/>
        <v>1.2500000000000001E-2</v>
      </c>
      <c r="BP73" s="64">
        <f t="shared" si="15"/>
        <v>1.6666666666666666E-2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1.5</v>
      </c>
      <c r="Y75" s="382">
        <f>IFERROR(Y68/H68,"0")+IFERROR(Y69/H69,"0")+IFERROR(Y70/H70,"0")+IFERROR(Y71/H71,"0")+IFERROR(Y72/H72,"0")+IFERROR(Y73/H73,"0")+IFERROR(Y74/H74,"0")</f>
        <v>2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1.874E-2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6</v>
      </c>
      <c r="Y76" s="382">
        <f>IFERROR(SUM(Y68:Y74),"0")</f>
        <v>8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2</v>
      </c>
      <c r="Y93" s="381">
        <f>IFERROR(IF(X93="",0,CEILING((X93/$H93),1)*$H93),"")</f>
        <v>3.6</v>
      </c>
      <c r="Z93" s="36">
        <f>IFERROR(IF(Y93=0,"",ROUNDUP(Y93/H93,0)*0.00753),"")</f>
        <v>1.506E-2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2.2955555555555551</v>
      </c>
      <c r="BN93" s="64">
        <f>IFERROR(Y93*I93/H93,"0")</f>
        <v>4.1319999999999997</v>
      </c>
      <c r="BO93" s="64">
        <f>IFERROR(1/J93*(X93/H93),"0")</f>
        <v>7.1225071225071226E-3</v>
      </c>
      <c r="BP93" s="64">
        <f>IFERROR(1/J93*(Y93/H93),"0")</f>
        <v>1.282051282051282E-2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1.1111111111111112</v>
      </c>
      <c r="Y94" s="382">
        <f>IFERROR(Y92/H92,"0")+IFERROR(Y93/H93,"0")</f>
        <v>2</v>
      </c>
      <c r="Z94" s="382">
        <f>IFERROR(IF(Z92="",0,Z92),"0")+IFERROR(IF(Z93="",0,Z93),"0")</f>
        <v>1.506E-2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2</v>
      </c>
      <c r="Y95" s="382">
        <f>IFERROR(SUM(Y92:Y93),"0")</f>
        <v>3.6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78</v>
      </c>
      <c r="Y104" s="381">
        <f>IFERROR(IF(X104="",0,CEILING((X104/$H104),1)*$H104),"")</f>
        <v>86.4</v>
      </c>
      <c r="Z104" s="36">
        <f>IFERROR(IF(Y104=0,"",ROUNDUP(Y104/H104,0)*0.02175),"")</f>
        <v>0.17399999999999999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81.466666666666654</v>
      </c>
      <c r="BN104" s="64">
        <f>IFERROR(Y104*I104/H104,"0")</f>
        <v>90.24</v>
      </c>
      <c r="BO104" s="64">
        <f>IFERROR(1/J104*(X104/H104),"0")</f>
        <v>0.12896825396825395</v>
      </c>
      <c r="BP104" s="64">
        <f>IFERROR(1/J104*(Y104/H104),"0")</f>
        <v>0.14285714285714285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24</v>
      </c>
      <c r="Y106" s="381">
        <f>IFERROR(IF(X106="",0,CEILING((X106/$H106),1)*$H106),"")</f>
        <v>27</v>
      </c>
      <c r="Z106" s="36">
        <f>IFERROR(IF(Y106=0,"",ROUNDUP(Y106/H106,0)*0.00937),"")</f>
        <v>5.6219999999999999E-2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25.119999999999997</v>
      </c>
      <c r="BN106" s="64">
        <f>IFERROR(Y106*I106/H106,"0")</f>
        <v>28.26</v>
      </c>
      <c r="BO106" s="64">
        <f>IFERROR(1/J106*(X106/H106),"0")</f>
        <v>4.4444444444444439E-2</v>
      </c>
      <c r="BP106" s="64">
        <f>IFERROR(1/J106*(Y106/H106),"0")</f>
        <v>0.05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12.555555555555554</v>
      </c>
      <c r="Y107" s="382">
        <f>IFERROR(Y104/H104,"0")+IFERROR(Y105/H105,"0")+IFERROR(Y106/H106,"0")</f>
        <v>14</v>
      </c>
      <c r="Z107" s="382">
        <f>IFERROR(IF(Z104="",0,Z104),"0")+IFERROR(IF(Z105="",0,Z105),"0")+IFERROR(IF(Z106="",0,Z106),"0")</f>
        <v>0.23021999999999998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102</v>
      </c>
      <c r="Y108" s="382">
        <f>IFERROR(SUM(Y104:Y106),"0")</f>
        <v>113.4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5</v>
      </c>
      <c r="Y111" s="381">
        <f>IFERROR(IF(X111="",0,CEILING((X111/$H111),1)*$H111),"")</f>
        <v>8.4</v>
      </c>
      <c r="Z111" s="36">
        <f>IFERROR(IF(Y111=0,"",ROUNDUP(Y111/H111,0)*0.02175),"")</f>
        <v>2.1749999999999999E-2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5.3357142857142854</v>
      </c>
      <c r="BN111" s="64">
        <f>IFERROR(Y111*I111/H111,"0")</f>
        <v>8.9640000000000004</v>
      </c>
      <c r="BO111" s="64">
        <f>IFERROR(1/J111*(X111/H111),"0")</f>
        <v>1.0629251700680272E-2</v>
      </c>
      <c r="BP111" s="64">
        <f>IFERROR(1/J111*(Y111/H111),"0")</f>
        <v>1.7857142857142856E-2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13</v>
      </c>
      <c r="Y112" s="381">
        <f>IFERROR(IF(X112="",0,CEILING((X112/$H112),1)*$H112),"")</f>
        <v>13.5</v>
      </c>
      <c r="Z112" s="36">
        <f>IFERROR(IF(Y112=0,"",ROUNDUP(Y112/H112,0)*0.00753),"")</f>
        <v>3.7650000000000003E-2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14.309629629629629</v>
      </c>
      <c r="BN112" s="64">
        <f>IFERROR(Y112*I112/H112,"0")</f>
        <v>14.86</v>
      </c>
      <c r="BO112" s="64">
        <f>IFERROR(1/J112*(X112/H112),"0")</f>
        <v>3.0864197530864196E-2</v>
      </c>
      <c r="BP112" s="64">
        <f>IFERROR(1/J112*(Y112/H112),"0")</f>
        <v>3.2051282051282048E-2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5.4100529100529098</v>
      </c>
      <c r="Y115" s="382">
        <f>IFERROR(Y110/H110,"0")+IFERROR(Y111/H111,"0")+IFERROR(Y112/H112,"0")+IFERROR(Y113/H113,"0")+IFERROR(Y114/H114,"0")</f>
        <v>6</v>
      </c>
      <c r="Z115" s="382">
        <f>IFERROR(IF(Z110="",0,Z110),"0")+IFERROR(IF(Z111="",0,Z111),"0")+IFERROR(IF(Z112="",0,Z112),"0")+IFERROR(IF(Z113="",0,Z113),"0")+IFERROR(IF(Z114="",0,Z114),"0")</f>
        <v>5.9400000000000001E-2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18</v>
      </c>
      <c r="Y116" s="382">
        <f>IFERROR(SUM(Y110:Y114),"0")</f>
        <v>21.9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87</v>
      </c>
      <c r="Y120" s="381">
        <f>IFERROR(IF(X120="",0,CEILING((X120/$H120),1)*$H120),"")</f>
        <v>89.6</v>
      </c>
      <c r="Z120" s="36">
        <f>IFERROR(IF(Y120=0,"",ROUNDUP(Y120/H120,0)*0.02175),"")</f>
        <v>0.17399999999999999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90.728571428571428</v>
      </c>
      <c r="BN120" s="64">
        <f>IFERROR(Y120*I120/H120,"0")</f>
        <v>93.440000000000012</v>
      </c>
      <c r="BO120" s="64">
        <f>IFERROR(1/J120*(X120/H120),"0")</f>
        <v>0.13871173469387754</v>
      </c>
      <c r="BP120" s="64">
        <f>IFERROR(1/J120*(Y120/H120),"0")</f>
        <v>0.14285714285714285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13</v>
      </c>
      <c r="Y122" s="381">
        <f>IFERROR(IF(X122="",0,CEILING((X122/$H122),1)*$H122),"")</f>
        <v>13.5</v>
      </c>
      <c r="Z122" s="36">
        <f>IFERROR(IF(Y122=0,"",ROUNDUP(Y122/H122,0)*0.00937),"")</f>
        <v>2.811E-2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13.693333333333335</v>
      </c>
      <c r="BN122" s="64">
        <f>IFERROR(Y122*I122/H122,"0")</f>
        <v>14.22</v>
      </c>
      <c r="BO122" s="64">
        <f>IFERROR(1/J122*(X122/H122),"0")</f>
        <v>2.4074074074074074E-2</v>
      </c>
      <c r="BP122" s="64">
        <f>IFERROR(1/J122*(Y122/H122),"0")</f>
        <v>2.5000000000000001E-2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10.656746031746032</v>
      </c>
      <c r="Y124" s="382">
        <f>IFERROR(Y119/H119,"0")+IFERROR(Y120/H120,"0")+IFERROR(Y121/H121,"0")+IFERROR(Y122/H122,"0")+IFERROR(Y123/H123,"0")</f>
        <v>11</v>
      </c>
      <c r="Z124" s="382">
        <f>IFERROR(IF(Z119="",0,Z119),"0")+IFERROR(IF(Z120="",0,Z120),"0")+IFERROR(IF(Z121="",0,Z121),"0")+IFERROR(IF(Z122="",0,Z122),"0")+IFERROR(IF(Z123="",0,Z123),"0")</f>
        <v>0.20210999999999998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100</v>
      </c>
      <c r="Y125" s="382">
        <f>IFERROR(SUM(Y119:Y123),"0")</f>
        <v>103.1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4301020235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198</v>
      </c>
      <c r="B128" s="54" t="s">
        <v>200</v>
      </c>
      <c r="C128" s="31">
        <v>4301020345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8" t="s">
        <v>201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5</v>
      </c>
      <c r="Y131" s="381">
        <f>IFERROR(IF(X131="",0,CEILING((X131/$H131),1)*$H131),"")</f>
        <v>7.1999999999999993</v>
      </c>
      <c r="Z131" s="36">
        <f>IFERROR(IF(Y131=0,"",ROUNDUP(Y131/H131,0)*0.00753),"")</f>
        <v>2.2589999999999999E-2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5.416666666666667</v>
      </c>
      <c r="BN131" s="64">
        <f>IFERROR(Y131*I131/H131,"0")</f>
        <v>7.8</v>
      </c>
      <c r="BO131" s="64">
        <f>IFERROR(1/J131*(X131/H131),"0")</f>
        <v>1.3354700854700856E-2</v>
      </c>
      <c r="BP131" s="64">
        <f>IFERROR(1/J131*(Y131/H131),"0")</f>
        <v>1.9230769230769232E-2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2.0833333333333335</v>
      </c>
      <c r="Y132" s="382">
        <f>IFERROR(Y127/H127,"0")+IFERROR(Y128/H128,"0")+IFERROR(Y129/H129,"0")+IFERROR(Y130/H130,"0")+IFERROR(Y131/H131,"0")</f>
        <v>3</v>
      </c>
      <c r="Z132" s="382">
        <f>IFERROR(IF(Z127="",0,Z127),"0")+IFERROR(IF(Z128="",0,Z128),"0")+IFERROR(IF(Z129="",0,Z129),"0")+IFERROR(IF(Z130="",0,Z130),"0")+IFERROR(IF(Z131="",0,Z131),"0")</f>
        <v>2.2589999999999999E-2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5</v>
      </c>
      <c r="Y133" s="382">
        <f>IFERROR(SUM(Y127:Y131),"0")</f>
        <v>7.1999999999999993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9</v>
      </c>
      <c r="Y138" s="381">
        <f t="shared" si="21"/>
        <v>10.8</v>
      </c>
      <c r="Z138" s="36">
        <f>IFERROR(IF(Y138=0,"",ROUNDUP(Y138/H138,0)*0.00753),"")</f>
        <v>3.0120000000000001E-2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9.9066666666666663</v>
      </c>
      <c r="BN138" s="64">
        <f t="shared" si="23"/>
        <v>11.888</v>
      </c>
      <c r="BO138" s="64">
        <f t="shared" si="24"/>
        <v>2.1367521367521364E-2</v>
      </c>
      <c r="BP138" s="64">
        <f t="shared" si="25"/>
        <v>2.564102564102564E-2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3.333333333333333</v>
      </c>
      <c r="Y141" s="382">
        <f>IFERROR(Y135/H135,"0")+IFERROR(Y136/H136,"0")+IFERROR(Y137/H137,"0")+IFERROR(Y138/H138,"0")+IFERROR(Y139/H139,"0")+IFERROR(Y140/H140,"0")</f>
        <v>4</v>
      </c>
      <c r="Z141" s="382">
        <f>IFERROR(IF(Z135="",0,Z135),"0")+IFERROR(IF(Z136="",0,Z136),"0")+IFERROR(IF(Z137="",0,Z137),"0")+IFERROR(IF(Z138="",0,Z138),"0")+IFERROR(IF(Z139="",0,Z139),"0")+IFERROR(IF(Z140="",0,Z140),"0")</f>
        <v>3.0120000000000001E-2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9</v>
      </c>
      <c r="Y142" s="382">
        <f>IFERROR(SUM(Y135:Y140),"0")</f>
        <v>10.8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4301051476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4301051477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5</v>
      </c>
      <c r="Y193" s="381">
        <f t="shared" si="26"/>
        <v>6.3000000000000007</v>
      </c>
      <c r="Z193" s="36">
        <f>IFERROR(IF(Y193=0,"",ROUNDUP(Y193/H193,0)*0.00502),"")</f>
        <v>1.506E-2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5.2380952380952381</v>
      </c>
      <c r="BN193" s="64">
        <f t="shared" si="28"/>
        <v>6.6000000000000014</v>
      </c>
      <c r="BO193" s="64">
        <f t="shared" si="29"/>
        <v>1.0175010175010176E-2</v>
      </c>
      <c r="BP193" s="64">
        <f t="shared" si="30"/>
        <v>1.2820512820512822E-2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2.3809523809523809</v>
      </c>
      <c r="Y196" s="382">
        <f>IFERROR(Y188/H188,"0")+IFERROR(Y189/H189,"0")+IFERROR(Y190/H190,"0")+IFERROR(Y191/H191,"0")+IFERROR(Y192/H192,"0")+IFERROR(Y193/H193,"0")+IFERROR(Y194/H194,"0")+IFERROR(Y195/H195,"0")</f>
        <v>3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1.506E-2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5</v>
      </c>
      <c r="Y197" s="382">
        <f>IFERROR(SUM(Y188:Y195),"0")</f>
        <v>6.3000000000000007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48</v>
      </c>
      <c r="Y211" s="381">
        <f t="shared" si="31"/>
        <v>48.6</v>
      </c>
      <c r="Z211" s="36">
        <f>IFERROR(IF(Y211=0,"",ROUNDUP(Y211/H211,0)*0.00937),"")</f>
        <v>8.4330000000000002E-2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49.866666666666667</v>
      </c>
      <c r="BN211" s="64">
        <f t="shared" si="33"/>
        <v>50.49</v>
      </c>
      <c r="BO211" s="64">
        <f t="shared" si="34"/>
        <v>7.4074074074074056E-2</v>
      </c>
      <c r="BP211" s="64">
        <f t="shared" si="35"/>
        <v>7.4999999999999997E-2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62</v>
      </c>
      <c r="Y213" s="381">
        <f t="shared" si="31"/>
        <v>64.800000000000011</v>
      </c>
      <c r="Z213" s="36">
        <f>IFERROR(IF(Y213=0,"",ROUNDUP(Y213/H213,0)*0.00937),"")</f>
        <v>0.11244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64.411111111111111</v>
      </c>
      <c r="BN213" s="64">
        <f t="shared" si="33"/>
        <v>67.320000000000007</v>
      </c>
      <c r="BO213" s="64">
        <f t="shared" si="34"/>
        <v>9.5679012345679007E-2</v>
      </c>
      <c r="BP213" s="64">
        <f t="shared" si="35"/>
        <v>0.10000000000000002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20.370370370370367</v>
      </c>
      <c r="Y218" s="382">
        <f>IFERROR(Y210/H210,"0")+IFERROR(Y211/H211,"0")+IFERROR(Y212/H212,"0")+IFERROR(Y213/H213,"0")+IFERROR(Y214/H214,"0")+IFERROR(Y215/H215,"0")+IFERROR(Y216/H216,"0")+IFERROR(Y217/H217,"0")</f>
        <v>21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0.19677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110</v>
      </c>
      <c r="Y219" s="382">
        <f>IFERROR(SUM(Y210:Y217),"0")</f>
        <v>113.4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69</v>
      </c>
      <c r="Y225" s="381">
        <f t="shared" si="36"/>
        <v>69.599999999999994</v>
      </c>
      <c r="Z225" s="36">
        <f t="shared" ref="Z225:Z231" si="41">IFERROR(IF(Y225=0,"",ROUNDUP(Y225/H225,0)*0.00753),"")</f>
        <v>0.21837000000000001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77.337499999999991</v>
      </c>
      <c r="BN225" s="64">
        <f t="shared" si="38"/>
        <v>78.010000000000005</v>
      </c>
      <c r="BO225" s="64">
        <f t="shared" si="39"/>
        <v>0.18429487179487178</v>
      </c>
      <c r="BP225" s="64">
        <f t="shared" si="40"/>
        <v>0.1858974358974359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46</v>
      </c>
      <c r="Y227" s="381">
        <f t="shared" si="36"/>
        <v>48</v>
      </c>
      <c r="Z227" s="36">
        <f t="shared" si="41"/>
        <v>0.15060000000000001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51.213333333333338</v>
      </c>
      <c r="BN227" s="64">
        <f t="shared" si="38"/>
        <v>53.440000000000005</v>
      </c>
      <c r="BO227" s="64">
        <f t="shared" si="39"/>
        <v>0.12286324786324787</v>
      </c>
      <c r="BP227" s="64">
        <f t="shared" si="40"/>
        <v>0.12820512820512819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52</v>
      </c>
      <c r="Y228" s="381">
        <f t="shared" si="36"/>
        <v>52.8</v>
      </c>
      <c r="Z228" s="36">
        <f t="shared" si="41"/>
        <v>0.16566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57.893333333333345</v>
      </c>
      <c r="BN228" s="64">
        <f t="shared" si="38"/>
        <v>58.784000000000006</v>
      </c>
      <c r="BO228" s="64">
        <f t="shared" si="39"/>
        <v>0.1388888888888889</v>
      </c>
      <c r="BP228" s="64">
        <f t="shared" si="40"/>
        <v>0.14102564102564102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46</v>
      </c>
      <c r="Y230" s="381">
        <f t="shared" si="36"/>
        <v>48</v>
      </c>
      <c r="Z230" s="36">
        <f t="shared" si="41"/>
        <v>0.15060000000000001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51.213333333333338</v>
      </c>
      <c r="BN230" s="64">
        <f t="shared" si="38"/>
        <v>53.440000000000005</v>
      </c>
      <c r="BO230" s="64">
        <f t="shared" si="39"/>
        <v>0.12286324786324787</v>
      </c>
      <c r="BP230" s="64">
        <f t="shared" si="40"/>
        <v>0.12820512820512819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55</v>
      </c>
      <c r="Y231" s="381">
        <f t="shared" si="36"/>
        <v>55.199999999999996</v>
      </c>
      <c r="Z231" s="36">
        <f t="shared" si="41"/>
        <v>0.17319000000000001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61.37083333333333</v>
      </c>
      <c r="BN231" s="64">
        <f t="shared" si="38"/>
        <v>61.593999999999994</v>
      </c>
      <c r="BO231" s="64">
        <f t="shared" si="39"/>
        <v>0.14690170940170941</v>
      </c>
      <c r="BP231" s="64">
        <f t="shared" si="40"/>
        <v>0.14743589743589744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111.66666666666669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114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0.85841999999999996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268</v>
      </c>
      <c r="Y233" s="382">
        <f>IFERROR(SUM(Y221:Y231),"0")</f>
        <v>273.59999999999997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4301060360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4301060404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28</v>
      </c>
      <c r="Y239" s="381">
        <f>IFERROR(IF(X239="",0,CEILING((X239/$H239),1)*$H239),"")</f>
        <v>28.799999999999997</v>
      </c>
      <c r="Z239" s="36">
        <f>IFERROR(IF(Y239=0,"",ROUNDUP(Y239/H239,0)*0.00753),"")</f>
        <v>9.0359999999999996E-2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31.173333333333336</v>
      </c>
      <c r="BN239" s="64">
        <f>IFERROR(Y239*I239/H239,"0")</f>
        <v>32.064</v>
      </c>
      <c r="BO239" s="64">
        <f>IFERROR(1/J239*(X239/H239),"0")</f>
        <v>7.4786324786324798E-2</v>
      </c>
      <c r="BP239" s="64">
        <f>IFERROR(1/J239*(Y239/H239),"0")</f>
        <v>7.6923076923076927E-2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11.666666666666668</v>
      </c>
      <c r="Y240" s="382">
        <f>IFERROR(Y235/H235,"0")+IFERROR(Y236/H236,"0")+IFERROR(Y237/H237,"0")+IFERROR(Y238/H238,"0")+IFERROR(Y239/H239,"0")</f>
        <v>12</v>
      </c>
      <c r="Z240" s="382">
        <f>IFERROR(IF(Z235="",0,Z235),"0")+IFERROR(IF(Z236="",0,Z236),"0")+IFERROR(IF(Z237="",0,Z237),"0")+IFERROR(IF(Z238="",0,Z238),"0")+IFERROR(IF(Z239="",0,Z239),"0")</f>
        <v>9.0359999999999996E-2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28</v>
      </c>
      <c r="Y241" s="382">
        <f>IFERROR(SUM(Y235:Y239),"0")</f>
        <v>28.799999999999997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4301011717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4301011945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4301011733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4301011944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4301011826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4301011942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4301011850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365</v>
      </c>
      <c r="C270" s="31">
        <v>4301011910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697" t="s">
        <v>366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7</v>
      </c>
      <c r="Y292" s="381">
        <f>IFERROR(IF(X292="",0,CEILING((X292/$H292),1)*$H292),"")</f>
        <v>7.1999999999999993</v>
      </c>
      <c r="Z292" s="36">
        <f>IFERROR(IF(Y292=0,"",ROUNDUP(Y292/H292,0)*0.00753),"")</f>
        <v>2.2589999999999999E-2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7.7933333333333339</v>
      </c>
      <c r="BN292" s="64">
        <f>IFERROR(Y292*I292/H292,"0")</f>
        <v>8.016</v>
      </c>
      <c r="BO292" s="64">
        <f>IFERROR(1/J292*(X292/H292),"0")</f>
        <v>1.86965811965812E-2</v>
      </c>
      <c r="BP292" s="64">
        <f>IFERROR(1/J292*(Y292/H292),"0")</f>
        <v>1.9230769230769232E-2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60</v>
      </c>
      <c r="Y293" s="381">
        <f>IFERROR(IF(X293="",0,CEILING((X293/$H293),1)*$H293),"")</f>
        <v>60</v>
      </c>
      <c r="Z293" s="36">
        <f>IFERROR(IF(Y293=0,"",ROUNDUP(Y293/H293,0)*0.00753),"")</f>
        <v>0.18825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65</v>
      </c>
      <c r="BN293" s="64">
        <f>IFERROR(Y293*I293/H293,"0")</f>
        <v>65</v>
      </c>
      <c r="BO293" s="64">
        <f>IFERROR(1/J293*(X293/H293),"0")</f>
        <v>0.16025641025641024</v>
      </c>
      <c r="BP293" s="64">
        <f>IFERROR(1/J293*(Y293/H293),"0")</f>
        <v>0.16025641025641024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27.916666666666668</v>
      </c>
      <c r="Y295" s="382">
        <f>IFERROR(Y290/H290,"0")+IFERROR(Y291/H291,"0")+IFERROR(Y292/H292,"0")+IFERROR(Y293/H293,"0")+IFERROR(Y294/H294,"0")</f>
        <v>28</v>
      </c>
      <c r="Z295" s="382">
        <f>IFERROR(IF(Z290="",0,Z290),"0")+IFERROR(IF(Z291="",0,Z291),"0")+IFERROR(IF(Z292="",0,Z292),"0")+IFERROR(IF(Z293="",0,Z293),"0")+IFERROR(IF(Z294="",0,Z294),"0")</f>
        <v>0.21084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67</v>
      </c>
      <c r="Y296" s="382">
        <f>IFERROR(SUM(Y290:Y294),"0")</f>
        <v>67.2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4301012016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411</v>
      </c>
      <c r="C317" s="31">
        <v>4301011911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30" t="s">
        <v>412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9</v>
      </c>
      <c r="Y343" s="381">
        <f>IFERROR(IF(X343="",0,CEILING((X343/$H343),1)*$H343),"")</f>
        <v>16.8</v>
      </c>
      <c r="Z343" s="36">
        <f>IFERROR(IF(Y343=0,"",ROUNDUP(Y343/H343,0)*0.02175),"")</f>
        <v>4.3499999999999997E-2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9.6042857142857141</v>
      </c>
      <c r="BN343" s="64">
        <f>IFERROR(Y343*I343/H343,"0")</f>
        <v>17.928000000000001</v>
      </c>
      <c r="BO343" s="64">
        <f>IFERROR(1/J343*(X343/H343),"0")</f>
        <v>1.9132653061224487E-2</v>
      </c>
      <c r="BP343" s="64">
        <f>IFERROR(1/J343*(Y343/H343),"0")</f>
        <v>3.5714285714285712E-2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1.0714285714285714</v>
      </c>
      <c r="Y344" s="382">
        <f>IFERROR(Y341/H341,"0")+IFERROR(Y342/H342,"0")+IFERROR(Y343/H343,"0")</f>
        <v>2</v>
      </c>
      <c r="Z344" s="382">
        <f>IFERROR(IF(Z341="",0,Z341),"0")+IFERROR(IF(Z342="",0,Z342),"0")+IFERROR(IF(Z343="",0,Z343),"0")</f>
        <v>4.3499999999999997E-2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9</v>
      </c>
      <c r="Y345" s="382">
        <f>IFERROR(SUM(Y341:Y343),"0")</f>
        <v>16.8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3</v>
      </c>
      <c r="Y349" s="381">
        <f>IFERROR(IF(X349="",0,CEILING((X349/$H349),1)*$H349),"")</f>
        <v>5.0999999999999996</v>
      </c>
      <c r="Z349" s="36">
        <f>IFERROR(IF(Y349=0,"",ROUNDUP(Y349/H349,0)*0.00753),"")</f>
        <v>1.506E-2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3.5000000000000004</v>
      </c>
      <c r="BN349" s="64">
        <f>IFERROR(Y349*I349/H349,"0")</f>
        <v>5.95</v>
      </c>
      <c r="BO349" s="64">
        <f>IFERROR(1/J349*(X349/H349),"0")</f>
        <v>7.5414781297134239E-3</v>
      </c>
      <c r="BP349" s="64">
        <f>IFERROR(1/J349*(Y349/H349),"0")</f>
        <v>1.282051282051282E-2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2</v>
      </c>
      <c r="Y350" s="381">
        <f>IFERROR(IF(X350="",0,CEILING((X350/$H350),1)*$H350),"")</f>
        <v>2.5499999999999998</v>
      </c>
      <c r="Z350" s="36">
        <f>IFERROR(IF(Y350=0,"",ROUNDUP(Y350/H350,0)*0.00753),"")</f>
        <v>7.5300000000000002E-3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2.2745098039215685</v>
      </c>
      <c r="BN350" s="64">
        <f>IFERROR(Y350*I350/H350,"0")</f>
        <v>2.9</v>
      </c>
      <c r="BO350" s="64">
        <f>IFERROR(1/J350*(X350/H350),"0")</f>
        <v>5.0276520864756162E-3</v>
      </c>
      <c r="BP350" s="64">
        <f>IFERROR(1/J350*(Y350/H350),"0")</f>
        <v>6.41025641025641E-3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1.9607843137254903</v>
      </c>
      <c r="Y351" s="382">
        <f>IFERROR(Y347/H347,"0")+IFERROR(Y348/H348,"0")+IFERROR(Y349/H349,"0")+IFERROR(Y350/H350,"0")</f>
        <v>3</v>
      </c>
      <c r="Z351" s="382">
        <f>IFERROR(IF(Z347="",0,Z347),"0")+IFERROR(IF(Z348="",0,Z348),"0")+IFERROR(IF(Z349="",0,Z349),"0")+IFERROR(IF(Z350="",0,Z350),"0")</f>
        <v>2.2589999999999999E-2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5</v>
      </c>
      <c r="Y352" s="382">
        <f>IFERROR(SUM(Y347:Y350),"0")</f>
        <v>7.6499999999999995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17</v>
      </c>
      <c r="Y361" s="381">
        <f>IFERROR(IF(X361="",0,CEILING((X361/$H361),1)*$H361),"")</f>
        <v>18</v>
      </c>
      <c r="Z361" s="36">
        <f>IFERROR(IF(Y361=0,"",ROUNDUP(Y361/H361,0)*0.00753),"")</f>
        <v>7.5300000000000006E-2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19.342222222222222</v>
      </c>
      <c r="BN361" s="64">
        <f>IFERROR(Y361*I361/H361,"0")</f>
        <v>20.48</v>
      </c>
      <c r="BO361" s="64">
        <f>IFERROR(1/J361*(X361/H361),"0")</f>
        <v>6.0541310541310539E-2</v>
      </c>
      <c r="BP361" s="64">
        <f>IFERROR(1/J361*(Y361/H361),"0")</f>
        <v>6.4102564102564097E-2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9.4444444444444446</v>
      </c>
      <c r="Y362" s="382">
        <f>IFERROR(Y361/H361,"0")</f>
        <v>10</v>
      </c>
      <c r="Z362" s="382">
        <f>IFERROR(IF(Z361="",0,Z361),"0")</f>
        <v>7.5300000000000006E-2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17</v>
      </c>
      <c r="Y363" s="382">
        <f>IFERROR(SUM(Y361:Y361),"0")</f>
        <v>18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4301011946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4301011869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204</v>
      </c>
      <c r="Y374" s="381">
        <f t="shared" si="67"/>
        <v>210</v>
      </c>
      <c r="Z374" s="36">
        <f>IFERROR(IF(Y374=0,"",ROUNDUP(Y374/H374,0)*0.02175),"")</f>
        <v>0.30449999999999999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210.52799999999999</v>
      </c>
      <c r="BN374" s="64">
        <f t="shared" si="69"/>
        <v>216.72</v>
      </c>
      <c r="BO374" s="64">
        <f t="shared" si="70"/>
        <v>0.28333333333333333</v>
      </c>
      <c r="BP374" s="64">
        <f t="shared" si="71"/>
        <v>0.29166666666666663</v>
      </c>
    </row>
    <row r="375" spans="1:68" ht="27" customHeight="1" x14ac:dyDescent="0.25">
      <c r="A375" s="54" t="s">
        <v>480</v>
      </c>
      <c r="B375" s="54" t="s">
        <v>481</v>
      </c>
      <c r="C375" s="31">
        <v>4301011947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0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4301011870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800</v>
      </c>
      <c r="Y376" s="381">
        <f t="shared" si="67"/>
        <v>810</v>
      </c>
      <c r="Z376" s="36">
        <f>IFERROR(IF(Y376=0,"",ROUNDUP(Y376/H376,0)*0.02175),"")</f>
        <v>1.1744999999999999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825.6</v>
      </c>
      <c r="BN376" s="64">
        <f t="shared" si="69"/>
        <v>835.92000000000007</v>
      </c>
      <c r="BO376" s="64">
        <f t="shared" si="70"/>
        <v>1.1111111111111112</v>
      </c>
      <c r="BP376" s="64">
        <f t="shared" si="71"/>
        <v>1.125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600</v>
      </c>
      <c r="Y378" s="381">
        <f t="shared" si="67"/>
        <v>600</v>
      </c>
      <c r="Z378" s="36">
        <f>IFERROR(IF(Y378=0,"",ROUNDUP(Y378/H378,0)*0.02175),"")</f>
        <v>0.86999999999999988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619.20000000000005</v>
      </c>
      <c r="BN378" s="64">
        <f t="shared" si="69"/>
        <v>619.20000000000005</v>
      </c>
      <c r="BO378" s="64">
        <f t="shared" si="70"/>
        <v>0.83333333333333326</v>
      </c>
      <c r="BP378" s="64">
        <f t="shared" si="71"/>
        <v>0.83333333333333326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106.93333333333334</v>
      </c>
      <c r="Y382" s="382">
        <f>IFERROR(Y373/H373,"0")+IFERROR(Y374/H374,"0")+IFERROR(Y375/H375,"0")+IFERROR(Y376/H376,"0")+IFERROR(Y377/H377,"0")+IFERROR(Y378/H378,"0")+IFERROR(Y379/H379,"0")+IFERROR(Y380/H380,"0")+IFERROR(Y381/H381,"0")</f>
        <v>108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2.3489999999999998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1604</v>
      </c>
      <c r="Y383" s="382">
        <f>IFERROR(SUM(Y373:Y381),"0")</f>
        <v>1620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1224</v>
      </c>
      <c r="Y385" s="381">
        <f>IFERROR(IF(X385="",0,CEILING((X385/$H385),1)*$H385),"")</f>
        <v>1230</v>
      </c>
      <c r="Z385" s="36">
        <f>IFERROR(IF(Y385=0,"",ROUNDUP(Y385/H385,0)*0.02175),"")</f>
        <v>1.7834999999999999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1263.1680000000001</v>
      </c>
      <c r="BN385" s="64">
        <f>IFERROR(Y385*I385/H385,"0")</f>
        <v>1269.3600000000001</v>
      </c>
      <c r="BO385" s="64">
        <f>IFERROR(1/J385*(X385/H385),"0")</f>
        <v>1.6999999999999997</v>
      </c>
      <c r="BP385" s="64">
        <f>IFERROR(1/J385*(Y385/H385),"0")</f>
        <v>1.7083333333333333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81.599999999999994</v>
      </c>
      <c r="Y387" s="382">
        <f>IFERROR(Y385/H385,"0")+IFERROR(Y386/H386,"0")</f>
        <v>82</v>
      </c>
      <c r="Z387" s="382">
        <f>IFERROR(IF(Z385="",0,Z385),"0")+IFERROR(IF(Z386="",0,Z386),"0")</f>
        <v>1.7834999999999999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1224</v>
      </c>
      <c r="Y388" s="382">
        <f>IFERROR(SUM(Y385:Y386),"0")</f>
        <v>1230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12</v>
      </c>
      <c r="Y392" s="381">
        <f>IFERROR(IF(X392="",0,CEILING((X392/$H392),1)*$H392),"")</f>
        <v>15.6</v>
      </c>
      <c r="Z392" s="36">
        <f>IFERROR(IF(Y392=0,"",ROUNDUP(Y392/H392,0)*0.02175),"")</f>
        <v>4.3499999999999997E-2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12.867692307692309</v>
      </c>
      <c r="BN392" s="64">
        <f>IFERROR(Y392*I392/H392,"0")</f>
        <v>16.728000000000002</v>
      </c>
      <c r="BO392" s="64">
        <f>IFERROR(1/J392*(X392/H392),"0")</f>
        <v>2.7472527472527472E-2</v>
      </c>
      <c r="BP392" s="64">
        <f>IFERROR(1/J392*(Y392/H392),"0")</f>
        <v>3.5714285714285712E-2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1.5384615384615385</v>
      </c>
      <c r="Y393" s="382">
        <f>IFERROR(Y390/H390,"0")+IFERROR(Y391/H391,"0")+IFERROR(Y392/H392,"0")</f>
        <v>2</v>
      </c>
      <c r="Z393" s="382">
        <f>IFERROR(IF(Z390="",0,Z390),"0")+IFERROR(IF(Z391="",0,Z391),"0")+IFERROR(IF(Z392="",0,Z392),"0")</f>
        <v>4.3499999999999997E-2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12</v>
      </c>
      <c r="Y394" s="382">
        <f>IFERROR(SUM(Y390:Y392),"0")</f>
        <v>15.6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50</v>
      </c>
      <c r="Y414" s="381">
        <f>IFERROR(IF(X414="",0,CEILING((X414/$H414),1)*$H414),"")</f>
        <v>54.6</v>
      </c>
      <c r="Z414" s="36">
        <f>IFERROR(IF(Y414=0,"",ROUNDUP(Y414/H414,0)*0.02175),"")</f>
        <v>0.15225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53.61538461538462</v>
      </c>
      <c r="BN414" s="64">
        <f>IFERROR(Y414*I414/H414,"0")</f>
        <v>58.548000000000009</v>
      </c>
      <c r="BO414" s="64">
        <f>IFERROR(1/J414*(X414/H414),"0")</f>
        <v>0.11446886446886446</v>
      </c>
      <c r="BP414" s="64">
        <f>IFERROR(1/J414*(Y414/H414),"0")</f>
        <v>0.125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6.4102564102564106</v>
      </c>
      <c r="Y419" s="382">
        <f>IFERROR(Y414/H414,"0")+IFERROR(Y415/H415,"0")+IFERROR(Y416/H416,"0")+IFERROR(Y417/H417,"0")+IFERROR(Y418/H418,"0")</f>
        <v>7</v>
      </c>
      <c r="Z419" s="382">
        <f>IFERROR(IF(Z414="",0,Z414),"0")+IFERROR(IF(Z415="",0,Z415),"0")+IFERROR(IF(Z416="",0,Z416),"0")+IFERROR(IF(Z417="",0,Z417),"0")+IFERROR(IF(Z418="",0,Z418),"0")</f>
        <v>0.15225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50</v>
      </c>
      <c r="Y420" s="382">
        <f>IFERROR(SUM(Y414:Y418),"0")</f>
        <v>54.6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19</v>
      </c>
      <c r="Y435" s="381">
        <f t="shared" si="72"/>
        <v>21</v>
      </c>
      <c r="Z435" s="36">
        <f>IFERROR(IF(Y435=0,"",ROUNDUP(Y435/H435,0)*0.00753),"")</f>
        <v>3.7650000000000003E-2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20.040476190476188</v>
      </c>
      <c r="BN435" s="64">
        <f t="shared" si="74"/>
        <v>22.15</v>
      </c>
      <c r="BO435" s="64">
        <f t="shared" si="75"/>
        <v>2.8998778998778996E-2</v>
      </c>
      <c r="BP435" s="64">
        <f t="shared" si="76"/>
        <v>3.2051282051282048E-2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4301031257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4301031335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4301031178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4301031330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547</v>
      </c>
      <c r="B441" s="54" t="s">
        <v>548</v>
      </c>
      <c r="C441" s="31">
        <v>4301031254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4301031336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4</v>
      </c>
      <c r="Y443" s="381">
        <f t="shared" si="72"/>
        <v>4.2</v>
      </c>
      <c r="Z443" s="36">
        <f t="shared" si="77"/>
        <v>1.004E-2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4.2476190476190476</v>
      </c>
      <c r="BN443" s="64">
        <f t="shared" si="74"/>
        <v>4.46</v>
      </c>
      <c r="BO443" s="64">
        <f t="shared" si="75"/>
        <v>8.1400081400081412E-3</v>
      </c>
      <c r="BP443" s="64">
        <f t="shared" si="76"/>
        <v>8.5470085470085479E-3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4301031258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4301031337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4</v>
      </c>
      <c r="Y448" s="381">
        <f t="shared" si="72"/>
        <v>4.2</v>
      </c>
      <c r="Z448" s="36">
        <f t="shared" si="77"/>
        <v>1.004E-2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4.2476190476190476</v>
      </c>
      <c r="BN448" s="64">
        <f t="shared" si="74"/>
        <v>4.46</v>
      </c>
      <c r="BO448" s="64">
        <f t="shared" si="75"/>
        <v>8.1400081400081412E-3</v>
      </c>
      <c r="BP448" s="64">
        <f t="shared" si="76"/>
        <v>8.5470085470085479E-3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4301031255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4301031338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8.3333333333333339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9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5.7730000000000004E-2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27</v>
      </c>
      <c r="Y454" s="382">
        <f>IFERROR(SUM(Y432:Y452),"0")</f>
        <v>29.4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4301031212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4301031324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19</v>
      </c>
      <c r="Y471" s="381">
        <f t="shared" si="78"/>
        <v>21</v>
      </c>
      <c r="Z471" s="36">
        <f>IFERROR(IF(Y471=0,"",ROUNDUP(Y471/H471,0)*0.00753),"")</f>
        <v>3.7650000000000003E-2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20.040476190476188</v>
      </c>
      <c r="BN471" s="64">
        <f t="shared" si="80"/>
        <v>22.15</v>
      </c>
      <c r="BO471" s="64">
        <f t="shared" si="81"/>
        <v>2.8998778998778996E-2</v>
      </c>
      <c r="BP471" s="64">
        <f t="shared" si="82"/>
        <v>3.2051282051282048E-2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4301031173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4301031327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4.5238095238095237</v>
      </c>
      <c r="Y476" s="382">
        <f>IFERROR(Y470/H470,"0")+IFERROR(Y471/H471,"0")+IFERROR(Y472/H472,"0")+IFERROR(Y473/H473,"0")+IFERROR(Y474/H474,"0")+IFERROR(Y475/H475,"0")</f>
        <v>5</v>
      </c>
      <c r="Z476" s="382">
        <f>IFERROR(IF(Z470="",0,Z470),"0")+IFERROR(IF(Z471="",0,Z471),"0")+IFERROR(IF(Z472="",0,Z472),"0")+IFERROR(IF(Z473="",0,Z473),"0")+IFERROR(IF(Z474="",0,Z474),"0")+IFERROR(IF(Z475="",0,Z475),"0")</f>
        <v>3.7650000000000003E-2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19</v>
      </c>
      <c r="Y477" s="382">
        <f>IFERROR(SUM(Y470:Y475),"0")</f>
        <v>21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15</v>
      </c>
      <c r="Y498" s="381">
        <f t="shared" si="83"/>
        <v>15.84</v>
      </c>
      <c r="Z498" s="36">
        <f t="shared" si="84"/>
        <v>3.5880000000000002E-2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16.02272727272727</v>
      </c>
      <c r="BN498" s="64">
        <f t="shared" si="86"/>
        <v>16.919999999999998</v>
      </c>
      <c r="BO498" s="64">
        <f t="shared" si="87"/>
        <v>2.7316433566433568E-2</v>
      </c>
      <c r="BP498" s="64">
        <f t="shared" si="88"/>
        <v>2.8846153846153848E-2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20</v>
      </c>
      <c r="Y500" s="381">
        <f t="shared" si="83"/>
        <v>21.12</v>
      </c>
      <c r="Z500" s="36">
        <f t="shared" si="84"/>
        <v>4.7840000000000001E-2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21.363636363636363</v>
      </c>
      <c r="BN500" s="64">
        <f t="shared" si="86"/>
        <v>22.56</v>
      </c>
      <c r="BO500" s="64">
        <f t="shared" si="87"/>
        <v>3.6421911421911424E-2</v>
      </c>
      <c r="BP500" s="64">
        <f t="shared" si="88"/>
        <v>3.8461538461538464E-2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53</v>
      </c>
      <c r="Y502" s="381">
        <f t="shared" si="83"/>
        <v>58.080000000000005</v>
      </c>
      <c r="Z502" s="36">
        <f t="shared" si="84"/>
        <v>0.13156000000000001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56.613636363636353</v>
      </c>
      <c r="BN502" s="64">
        <f t="shared" si="86"/>
        <v>62.040000000000006</v>
      </c>
      <c r="BO502" s="64">
        <f t="shared" si="87"/>
        <v>9.6518065268065265E-2</v>
      </c>
      <c r="BP502" s="64">
        <f t="shared" si="88"/>
        <v>0.10576923076923078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16.666666666666664</v>
      </c>
      <c r="Y505" s="382">
        <f>IFERROR(Y497/H497,"0")+IFERROR(Y498/H498,"0")+IFERROR(Y499/H499,"0")+IFERROR(Y500/H500,"0")+IFERROR(Y501/H501,"0")+IFERROR(Y502/H502,"0")+IFERROR(Y503/H503,"0")+IFERROR(Y504/H504,"0")</f>
        <v>18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0.21528000000000003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88</v>
      </c>
      <c r="Y506" s="382">
        <f>IFERROR(SUM(Y497:Y504),"0")</f>
        <v>95.04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14</v>
      </c>
      <c r="Y513" s="381">
        <f t="shared" ref="Y513:Y518" si="89">IFERROR(IF(X513="",0,CEILING((X513/$H513),1)*$H513),"")</f>
        <v>15.84</v>
      </c>
      <c r="Z513" s="36">
        <f>IFERROR(IF(Y513=0,"",ROUNDUP(Y513/H513,0)*0.01196),"")</f>
        <v>3.5880000000000002E-2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14.954545454545453</v>
      </c>
      <c r="BN513" s="64">
        <f t="shared" ref="BN513:BN518" si="91">IFERROR(Y513*I513/H513,"0")</f>
        <v>16.919999999999998</v>
      </c>
      <c r="BO513" s="64">
        <f t="shared" ref="BO513:BO518" si="92">IFERROR(1/J513*(X513/H513),"0")</f>
        <v>2.5495337995337996E-2</v>
      </c>
      <c r="BP513" s="64">
        <f t="shared" ref="BP513:BP518" si="93">IFERROR(1/J513*(Y513/H513),"0")</f>
        <v>2.8846153846153848E-2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10</v>
      </c>
      <c r="Y515" s="381">
        <f t="shared" si="89"/>
        <v>10.56</v>
      </c>
      <c r="Z515" s="36">
        <f>IFERROR(IF(Y515=0,"",ROUNDUP(Y515/H515,0)*0.01196),"")</f>
        <v>2.392E-2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10.681818181818182</v>
      </c>
      <c r="BN515" s="64">
        <f t="shared" si="91"/>
        <v>11.28</v>
      </c>
      <c r="BO515" s="64">
        <f t="shared" si="92"/>
        <v>1.8210955710955712E-2</v>
      </c>
      <c r="BP515" s="64">
        <f t="shared" si="93"/>
        <v>1.9230769230769232E-2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4.545454545454545</v>
      </c>
      <c r="Y519" s="382">
        <f>IFERROR(Y513/H513,"0")+IFERROR(Y514/H514,"0")+IFERROR(Y515/H515,"0")+IFERROR(Y516/H516,"0")+IFERROR(Y517/H517,"0")+IFERROR(Y518/H518,"0")</f>
        <v>5</v>
      </c>
      <c r="Z519" s="382">
        <f>IFERROR(IF(Z513="",0,Z513),"0")+IFERROR(IF(Z514="",0,Z514),"0")+IFERROR(IF(Z515="",0,Z515),"0")+IFERROR(IF(Z516="",0,Z516),"0")+IFERROR(IF(Z517="",0,Z517),"0")+IFERROR(IF(Z518="",0,Z518),"0")</f>
        <v>5.9800000000000006E-2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24</v>
      </c>
      <c r="Y520" s="382">
        <f>IFERROR(SUM(Y513:Y518),"0")</f>
        <v>26.4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80</v>
      </c>
      <c r="Y561" s="381">
        <f>IFERROR(IF(X561="",0,CEILING((X561/$H561),1)*$H561),"")</f>
        <v>85.8</v>
      </c>
      <c r="Z561" s="36">
        <f>IFERROR(IF(Y561=0,"",ROUNDUP(Y561/H561,0)*0.02175),"")</f>
        <v>0.23924999999999999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85.784615384615407</v>
      </c>
      <c r="BN561" s="64">
        <f>IFERROR(Y561*I561/H561,"0")</f>
        <v>92.004000000000005</v>
      </c>
      <c r="BO561" s="64">
        <f>IFERROR(1/J561*(X561/H561),"0")</f>
        <v>0.18315018315018317</v>
      </c>
      <c r="BP561" s="64">
        <f>IFERROR(1/J561*(Y561/H561),"0")</f>
        <v>0.19642857142857142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10.256410256410257</v>
      </c>
      <c r="Y565" s="382">
        <f>IFERROR(Y561/H561,"0")+IFERROR(Y562/H562,"0")+IFERROR(Y563/H563,"0")+IFERROR(Y564/H564,"0")</f>
        <v>11</v>
      </c>
      <c r="Z565" s="382">
        <f>IFERROR(IF(Z561="",0,Z561),"0")+IFERROR(IF(Z562="",0,Z562),"0")+IFERROR(IF(Z563="",0,Z563),"0")+IFERROR(IF(Z564="",0,Z564),"0")</f>
        <v>0.23924999999999999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80</v>
      </c>
      <c r="Y566" s="382">
        <f>IFERROR(SUM(Y561:Y564),"0")</f>
        <v>85.8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4301060354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4301060408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713</v>
      </c>
      <c r="B570" s="54" t="s">
        <v>714</v>
      </c>
      <c r="C570" s="31">
        <v>4301060355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4301060407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3906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4009.9900000000002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4078.9959414093532</v>
      </c>
      <c r="Y593" s="382">
        <f>IFERROR(SUM(BN22:BN589),"0")</f>
        <v>4189.5000000000009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7</v>
      </c>
      <c r="Y594" s="38">
        <f>ROUNDUP(SUM(BP22:BP589),0)</f>
        <v>7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4253.9959414093537</v>
      </c>
      <c r="Y595" s="382">
        <f>GrossWeightTotalR+PalletQtyTotalR*25</f>
        <v>4364.5000000000009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466.43583796377925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485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7.09429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32.400000000000006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11.6</v>
      </c>
      <c r="E602" s="46">
        <f>IFERROR(Y104*1,"0")+IFERROR(Y105*1,"0")+IFERROR(Y106*1,"0")+IFERROR(Y110*1,"0")+IFERROR(Y111*1,"0")+IFERROR(Y112*1,"0")+IFERROR(Y113*1,"0")+IFERROR(Y114*1,"0")</f>
        <v>135.30000000000001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121.1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6.3000000000000007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415.8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67.2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24.45</v>
      </c>
      <c r="V602" s="46">
        <f>IFERROR(Y361*1,"0")+IFERROR(Y365*1,"0")+IFERROR(Y366*1,"0")+IFERROR(Y367*1,"0")</f>
        <v>18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2865.6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54.6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29.4</v>
      </c>
      <c r="Z602" s="46">
        <f>IFERROR(Y466*1,"0")+IFERROR(Y470*1,"0")+IFERROR(Y471*1,"0")+IFERROR(Y472*1,"0")+IFERROR(Y473*1,"0")+IFERROR(Y474*1,"0")+IFERROR(Y475*1,"0")+IFERROR(Y479*1,"0")</f>
        <v>21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121.44000000000001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85.8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2024-09-20T07:46:40Z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