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9,24 ПОКОМ КИ филиалы\1 машина Бердянск_Мелитополь_Поляков\"/>
    </mc:Choice>
  </mc:AlternateContent>
  <xr:revisionPtr revIDLastSave="0" documentId="13_ncr:1_{E315AB0B-9A92-4812-AD4A-DE2F2301C5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Y476" i="1" s="1"/>
  <c r="P470" i="1"/>
  <c r="X468" i="1"/>
  <c r="X467" i="1"/>
  <c r="BO466" i="1"/>
  <c r="BM466" i="1"/>
  <c r="Y466" i="1"/>
  <c r="Y467" i="1" s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Y368" i="1" s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Z319" i="1"/>
  <c r="Y319" i="1"/>
  <c r="P319" i="1"/>
  <c r="BO318" i="1"/>
  <c r="BM318" i="1"/>
  <c r="Y318" i="1"/>
  <c r="BP318" i="1" s="1"/>
  <c r="P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Y310" i="1" s="1"/>
  <c r="P308" i="1"/>
  <c r="X306" i="1"/>
  <c r="X305" i="1"/>
  <c r="BO304" i="1"/>
  <c r="BM304" i="1"/>
  <c r="Y304" i="1"/>
  <c r="T602" i="1" s="1"/>
  <c r="P304" i="1"/>
  <c r="X301" i="1"/>
  <c r="X300" i="1"/>
  <c r="BO299" i="1"/>
  <c r="BM299" i="1"/>
  <c r="Y299" i="1"/>
  <c r="S60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R602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Q602" i="1" s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P269" i="1"/>
  <c r="BO268" i="1"/>
  <c r="BM268" i="1"/>
  <c r="Y268" i="1"/>
  <c r="O602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Y265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K602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1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3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N190" i="1"/>
  <c r="BM190" i="1"/>
  <c r="Z190" i="1"/>
  <c r="Y190" i="1"/>
  <c r="BP190" i="1" s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X184" i="1"/>
  <c r="X183" i="1"/>
  <c r="BO182" i="1"/>
  <c r="BN182" i="1"/>
  <c r="BM182" i="1"/>
  <c r="Z182" i="1"/>
  <c r="Y182" i="1"/>
  <c r="BP182" i="1" s="1"/>
  <c r="P182" i="1"/>
  <c r="BO181" i="1"/>
  <c r="BM181" i="1"/>
  <c r="Y181" i="1"/>
  <c r="BP181" i="1" s="1"/>
  <c r="P181" i="1"/>
  <c r="BO180" i="1"/>
  <c r="BN180" i="1"/>
  <c r="BM180" i="1"/>
  <c r="Z180" i="1"/>
  <c r="Y180" i="1"/>
  <c r="Y183" i="1" s="1"/>
  <c r="P180" i="1"/>
  <c r="X178" i="1"/>
  <c r="X177" i="1"/>
  <c r="BO176" i="1"/>
  <c r="BM176" i="1"/>
  <c r="Z176" i="1"/>
  <c r="Y176" i="1"/>
  <c r="BP176" i="1" s="1"/>
  <c r="P176" i="1"/>
  <c r="BO175" i="1"/>
  <c r="BM175" i="1"/>
  <c r="Y175" i="1"/>
  <c r="BP175" i="1" s="1"/>
  <c r="P175" i="1"/>
  <c r="BO174" i="1"/>
  <c r="BN174" i="1"/>
  <c r="BM174" i="1"/>
  <c r="Z174" i="1"/>
  <c r="Y174" i="1"/>
  <c r="BP174" i="1" s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7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8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02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41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Y133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02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02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Y95" i="1" s="1"/>
  <c r="P93" i="1"/>
  <c r="BP92" i="1"/>
  <c r="BO92" i="1"/>
  <c r="BN92" i="1"/>
  <c r="BM92" i="1"/>
  <c r="Z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Y81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2" i="1" s="1"/>
  <c r="X23" i="1"/>
  <c r="X596" i="1" s="1"/>
  <c r="BO22" i="1"/>
  <c r="X594" i="1" s="1"/>
  <c r="BM22" i="1"/>
  <c r="X593" i="1" s="1"/>
  <c r="X595" i="1" s="1"/>
  <c r="Y22" i="1"/>
  <c r="B60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79" i="1"/>
  <c r="Z80" i="1" s="1"/>
  <c r="BN79" i="1"/>
  <c r="BP79" i="1"/>
  <c r="Z83" i="1"/>
  <c r="Z89" i="1" s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Z131" i="1"/>
  <c r="BN131" i="1"/>
  <c r="Y132" i="1"/>
  <c r="Z135" i="1"/>
  <c r="BN135" i="1"/>
  <c r="BP135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Y157" i="1"/>
  <c r="Z160" i="1"/>
  <c r="Z162" i="1" s="1"/>
  <c r="BN160" i="1"/>
  <c r="BP160" i="1"/>
  <c r="Y163" i="1"/>
  <c r="H602" i="1"/>
  <c r="Z167" i="1"/>
  <c r="Z169" i="1" s="1"/>
  <c r="BN167" i="1"/>
  <c r="Y170" i="1"/>
  <c r="Z173" i="1"/>
  <c r="Z177" i="1" s="1"/>
  <c r="BN173" i="1"/>
  <c r="Z175" i="1"/>
  <c r="BN175" i="1"/>
  <c r="Y178" i="1"/>
  <c r="Z181" i="1"/>
  <c r="Z183" i="1" s="1"/>
  <c r="BN181" i="1"/>
  <c r="Y184" i="1"/>
  <c r="I602" i="1"/>
  <c r="Y197" i="1"/>
  <c r="Z189" i="1"/>
  <c r="BN189" i="1"/>
  <c r="BP194" i="1"/>
  <c r="BN194" i="1"/>
  <c r="Z194" i="1"/>
  <c r="Y219" i="1"/>
  <c r="BP211" i="1"/>
  <c r="BN211" i="1"/>
  <c r="Z211" i="1"/>
  <c r="Z218" i="1" s="1"/>
  <c r="H9" i="1"/>
  <c r="Y24" i="1"/>
  <c r="Y59" i="1"/>
  <c r="Y75" i="1"/>
  <c r="Y108" i="1"/>
  <c r="Y125" i="1"/>
  <c r="Y152" i="1"/>
  <c r="Y169" i="1"/>
  <c r="BN176" i="1"/>
  <c r="BP180" i="1"/>
  <c r="BP192" i="1"/>
  <c r="BN192" i="1"/>
  <c r="Z192" i="1"/>
  <c r="Z196" i="1" s="1"/>
  <c r="Y196" i="1"/>
  <c r="BP201" i="1"/>
  <c r="BN201" i="1"/>
  <c r="Z201" i="1"/>
  <c r="Z202" i="1" s="1"/>
  <c r="Y203" i="1"/>
  <c r="Y208" i="1"/>
  <c r="BP205" i="1"/>
  <c r="BN205" i="1"/>
  <c r="Z205" i="1"/>
  <c r="Z207" i="1" s="1"/>
  <c r="BP213" i="1"/>
  <c r="BN213" i="1"/>
  <c r="Z213" i="1"/>
  <c r="J602" i="1"/>
  <c r="Y202" i="1"/>
  <c r="Z215" i="1"/>
  <c r="BN215" i="1"/>
  <c r="Z217" i="1"/>
  <c r="BN217" i="1"/>
  <c r="Z221" i="1"/>
  <c r="Z232" i="1" s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Z240" i="1" s="1"/>
  <c r="BN235" i="1"/>
  <c r="BP235" i="1"/>
  <c r="Z237" i="1"/>
  <c r="BN237" i="1"/>
  <c r="Z239" i="1"/>
  <c r="BN239" i="1"/>
  <c r="Y240" i="1"/>
  <c r="Z244" i="1"/>
  <c r="Z252" i="1" s="1"/>
  <c r="BN244" i="1"/>
  <c r="BP244" i="1"/>
  <c r="Z246" i="1"/>
  <c r="BN246" i="1"/>
  <c r="Z248" i="1"/>
  <c r="BN248" i="1"/>
  <c r="Z250" i="1"/>
  <c r="BN250" i="1"/>
  <c r="Y253" i="1"/>
  <c r="M602" i="1"/>
  <c r="Z257" i="1"/>
  <c r="Z264" i="1" s="1"/>
  <c r="BN257" i="1"/>
  <c r="BP257" i="1"/>
  <c r="Z259" i="1"/>
  <c r="BN259" i="1"/>
  <c r="Z261" i="1"/>
  <c r="BN261" i="1"/>
  <c r="Z263" i="1"/>
  <c r="BN263" i="1"/>
  <c r="Y264" i="1"/>
  <c r="Z268" i="1"/>
  <c r="BN268" i="1"/>
  <c r="BP268" i="1"/>
  <c r="Z271" i="1"/>
  <c r="BN271" i="1"/>
  <c r="Z273" i="1"/>
  <c r="BN273" i="1"/>
  <c r="Y274" i="1"/>
  <c r="Z278" i="1"/>
  <c r="Z279" i="1" s="1"/>
  <c r="BN278" i="1"/>
  <c r="BP278" i="1"/>
  <c r="Y279" i="1"/>
  <c r="Z283" i="1"/>
  <c r="BN283" i="1"/>
  <c r="BP283" i="1"/>
  <c r="Z285" i="1"/>
  <c r="BN285" i="1"/>
  <c r="Y286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BN304" i="1"/>
  <c r="BP304" i="1"/>
  <c r="Y305" i="1"/>
  <c r="Z308" i="1"/>
  <c r="Z310" i="1" s="1"/>
  <c r="BN308" i="1"/>
  <c r="BP308" i="1"/>
  <c r="Y311" i="1"/>
  <c r="U602" i="1"/>
  <c r="Y322" i="1"/>
  <c r="Z315" i="1"/>
  <c r="Z322" i="1" s="1"/>
  <c r="BN315" i="1"/>
  <c r="Z318" i="1"/>
  <c r="BN318" i="1"/>
  <c r="BP319" i="1"/>
  <c r="BN319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Y352" i="1"/>
  <c r="Z357" i="1"/>
  <c r="BP355" i="1"/>
  <c r="BN355" i="1"/>
  <c r="Z355" i="1"/>
  <c r="Y369" i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602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Y453" i="1"/>
  <c r="BP436" i="1"/>
  <c r="BN436" i="1"/>
  <c r="Z436" i="1"/>
  <c r="BP440" i="1"/>
  <c r="BN440" i="1"/>
  <c r="Z440" i="1"/>
  <c r="Y252" i="1"/>
  <c r="Y275" i="1"/>
  <c r="Y280" i="1"/>
  <c r="Y287" i="1"/>
  <c r="Y296" i="1"/>
  <c r="Y301" i="1"/>
  <c r="Y306" i="1"/>
  <c r="BP327" i="1"/>
  <c r="BN327" i="1"/>
  <c r="Z327" i="1"/>
  <c r="BP335" i="1"/>
  <c r="BN335" i="1"/>
  <c r="Z335" i="1"/>
  <c r="BP343" i="1"/>
  <c r="BN343" i="1"/>
  <c r="Z343" i="1"/>
  <c r="Y345" i="1"/>
  <c r="Z351" i="1"/>
  <c r="BP349" i="1"/>
  <c r="BN349" i="1"/>
  <c r="Z349" i="1"/>
  <c r="Z368" i="1"/>
  <c r="BP366" i="1"/>
  <c r="BN366" i="1"/>
  <c r="Z366" i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16" i="1"/>
  <c r="BN416" i="1"/>
  <c r="Z416" i="1"/>
  <c r="BP434" i="1"/>
  <c r="BN434" i="1"/>
  <c r="Z434" i="1"/>
  <c r="BP438" i="1"/>
  <c r="BN438" i="1"/>
  <c r="Z438" i="1"/>
  <c r="Y459" i="1"/>
  <c r="Y463" i="1"/>
  <c r="Y46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Z442" i="1"/>
  <c r="BN442" i="1"/>
  <c r="Z445" i="1"/>
  <c r="BN445" i="1"/>
  <c r="Z447" i="1"/>
  <c r="BN447" i="1"/>
  <c r="Z449" i="1"/>
  <c r="BN449" i="1"/>
  <c r="Z451" i="1"/>
  <c r="BN451" i="1"/>
  <c r="Z457" i="1"/>
  <c r="Z458" i="1" s="1"/>
  <c r="BN457" i="1"/>
  <c r="Z461" i="1"/>
  <c r="Z462" i="1" s="1"/>
  <c r="BN461" i="1"/>
  <c r="BP461" i="1"/>
  <c r="Z466" i="1"/>
  <c r="Z467" i="1" s="1"/>
  <c r="BN466" i="1"/>
  <c r="BP466" i="1"/>
  <c r="Z470" i="1"/>
  <c r="Z476" i="1" s="1"/>
  <c r="BN470" i="1"/>
  <c r="BP470" i="1"/>
  <c r="BP475" i="1"/>
  <c r="BN475" i="1"/>
  <c r="Z475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Y519" i="1"/>
  <c r="Z525" i="1"/>
  <c r="BP523" i="1"/>
  <c r="BN523" i="1"/>
  <c r="Z523" i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72" i="1" l="1"/>
  <c r="Z558" i="1"/>
  <c r="Z541" i="1"/>
  <c r="Z453" i="1"/>
  <c r="Z406" i="1"/>
  <c r="Z295" i="1"/>
  <c r="Z286" i="1"/>
  <c r="Z274" i="1"/>
  <c r="Z141" i="1"/>
  <c r="Z132" i="1"/>
  <c r="Z124" i="1"/>
  <c r="Z115" i="1"/>
  <c r="Z107" i="1"/>
  <c r="Z100" i="1"/>
  <c r="Z597" i="1" s="1"/>
  <c r="Z75" i="1"/>
  <c r="Y594" i="1"/>
  <c r="Z519" i="1"/>
  <c r="Z505" i="1"/>
  <c r="Z419" i="1"/>
  <c r="Z393" i="1"/>
  <c r="Z344" i="1"/>
  <c r="Z329" i="1"/>
  <c r="Y592" i="1"/>
  <c r="Y596" i="1"/>
  <c r="Y593" i="1"/>
  <c r="Y595" i="1" s="1"/>
</calcChain>
</file>

<file path=xl/sharedStrings.xml><?xml version="1.0" encoding="utf-8"?>
<sst xmlns="http://schemas.openxmlformats.org/spreadsheetml/2006/main" count="2444" uniqueCount="777">
  <si>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</si>
  <si>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</si>
  <si>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</si>
  <si>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</si>
  <si>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</si>
  <si>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19.09.2024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</si>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</sst>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6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45557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Воскресенье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2">
        <v>0.375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20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21</v>
      </c>
      <c r="Q10" s="583"/>
      <c r="R10" s="584"/>
      <c r="U10" s="24" t="s">
        <v>22</v>
      </c>
      <c r="V10" s="439" t="s">
        <v>23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86" t="s">
        <v>27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7" t="s">
        <v>37</v>
      </c>
      <c r="D17" s="434" t="s">
        <v>38</v>
      </c>
      <c r="E17" s="502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1"/>
      <c r="R17" s="501"/>
      <c r="S17" s="501"/>
      <c r="T17" s="502"/>
      <c r="U17" s="771" t="s">
        <v>50</v>
      </c>
      <c r="V17" s="535"/>
      <c r="W17" s="434" t="s">
        <v>51</v>
      </c>
      <c r="X17" s="434" t="s">
        <v>52</v>
      </c>
      <c r="Y17" s="769" t="s">
        <v>53</v>
      </c>
      <c r="Z17" s="434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9"/>
      <c r="AF17" s="720"/>
      <c r="AG17" s="517"/>
      <c r="BD17" s="619" t="s">
        <v>59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62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62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63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69</v>
      </c>
      <c r="Q23" s="402"/>
      <c r="R23" s="402"/>
      <c r="S23" s="402"/>
      <c r="T23" s="402"/>
      <c r="U23" s="402"/>
      <c r="V23" s="403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69</v>
      </c>
      <c r="Q24" s="402"/>
      <c r="R24" s="402"/>
      <c r="S24" s="402"/>
      <c r="T24" s="402"/>
      <c r="U24" s="402"/>
      <c r="V24" s="403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7"/>
      <c r="R32" s="387"/>
      <c r="S32" s="387"/>
      <c r="T32" s="388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7" t="s">
        <v>90</v>
      </c>
      <c r="Q33" s="387"/>
      <c r="R33" s="387"/>
      <c r="S33" s="387"/>
      <c r="T33" s="388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69</v>
      </c>
      <c r="Q36" s="402"/>
      <c r="R36" s="402"/>
      <c r="S36" s="402"/>
      <c r="T36" s="402"/>
      <c r="U36" s="402"/>
      <c r="V36" s="403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69</v>
      </c>
      <c r="Q37" s="402"/>
      <c r="R37" s="402"/>
      <c r="S37" s="402"/>
      <c r="T37" s="402"/>
      <c r="U37" s="402"/>
      <c r="V37" s="403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95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69</v>
      </c>
      <c r="Q40" s="402"/>
      <c r="R40" s="402"/>
      <c r="S40" s="402"/>
      <c r="T40" s="402"/>
      <c r="U40" s="402"/>
      <c r="V40" s="403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69</v>
      </c>
      <c r="Q41" s="402"/>
      <c r="R41" s="402"/>
      <c r="S41" s="402"/>
      <c r="T41" s="402"/>
      <c r="U41" s="402"/>
      <c r="V41" s="403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100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69</v>
      </c>
      <c r="Q44" s="402"/>
      <c r="R44" s="402"/>
      <c r="S44" s="402"/>
      <c r="T44" s="402"/>
      <c r="U44" s="402"/>
      <c r="V44" s="403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69</v>
      </c>
      <c r="Q45" s="402"/>
      <c r="R45" s="402"/>
      <c r="S45" s="402"/>
      <c r="T45" s="402"/>
      <c r="U45" s="402"/>
      <c r="V45" s="403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104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69</v>
      </c>
      <c r="Q48" s="402"/>
      <c r="R48" s="402"/>
      <c r="S48" s="402"/>
      <c r="T48" s="402"/>
      <c r="U48" s="402"/>
      <c r="V48" s="403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69</v>
      </c>
      <c r="Q49" s="402"/>
      <c r="R49" s="402"/>
      <c r="S49" s="402"/>
      <c r="T49" s="402"/>
      <c r="U49" s="402"/>
      <c r="V49" s="403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107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108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109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0">
        <v>83</v>
      </c>
      <c r="Y53" s="381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86.688888888888869</v>
      </c>
      <c r="BN53" s="64">
        <f t="shared" ref="BN53:BN58" si="8">IFERROR(Y53*I53/H53,"0")</f>
        <v>90.24</v>
      </c>
      <c r="BO53" s="64">
        <f t="shared" ref="BO53:BO58" si="9">IFERROR(1/J53*(X53/H53),"0")</f>
        <v>0.13723544973544974</v>
      </c>
      <c r="BP53" s="64">
        <f t="shared" ref="BP53:BP58" si="10">IFERROR(1/J53*(Y53/H53),"0")</f>
        <v>0.14285714285714285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69</v>
      </c>
      <c r="Q59" s="402"/>
      <c r="R59" s="402"/>
      <c r="S59" s="402"/>
      <c r="T59" s="402"/>
      <c r="U59" s="402"/>
      <c r="V59" s="403"/>
      <c r="W59" s="37" t="s">
        <v>70</v>
      </c>
      <c r="X59" s="382">
        <f>IFERROR(X53/H53,"0")+IFERROR(X54/H54,"0")+IFERROR(X55/H55,"0")+IFERROR(X56/H56,"0")+IFERROR(X57/H57,"0")+IFERROR(X58/H58,"0")</f>
        <v>7.6851851851851851</v>
      </c>
      <c r="Y59" s="382">
        <f>IFERROR(Y53/H53,"0")+IFERROR(Y54/H54,"0")+IFERROR(Y55/H55,"0")+IFERROR(Y56/H56,"0")+IFERROR(Y57/H57,"0")+IFERROR(Y58/H58,"0")</f>
        <v>8</v>
      </c>
      <c r="Z59" s="382">
        <f>IFERROR(IF(Z53="",0,Z53),"0")+IFERROR(IF(Z54="",0,Z54),"0")+IFERROR(IF(Z55="",0,Z55),"0")+IFERROR(IF(Z56="",0,Z56),"0")+IFERROR(IF(Z57="",0,Z57),"0")+IFERROR(IF(Z58="",0,Z58),"0")</f>
        <v>0.17399999999999999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69</v>
      </c>
      <c r="Q60" s="402"/>
      <c r="R60" s="402"/>
      <c r="S60" s="402"/>
      <c r="T60" s="402"/>
      <c r="U60" s="402"/>
      <c r="V60" s="403"/>
      <c r="W60" s="37" t="s">
        <v>68</v>
      </c>
      <c r="X60" s="382">
        <f>IFERROR(SUM(X53:X58),"0")</f>
        <v>83</v>
      </c>
      <c r="Y60" s="382">
        <f>IFERROR(SUM(Y53:Y58),"0")</f>
        <v>86.4</v>
      </c>
      <c r="Z60" s="37"/>
      <c r="AA60" s="383"/>
      <c r="AB60" s="383"/>
      <c r="AC60" s="383"/>
    </row>
    <row r="61" spans="1:68" ht="14.25" customHeight="1" x14ac:dyDescent="0.25">
      <c r="A61" s="431" t="s">
        <v>71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69</v>
      </c>
      <c r="Q64" s="402"/>
      <c r="R64" s="402"/>
      <c r="S64" s="402"/>
      <c r="T64" s="402"/>
      <c r="U64" s="402"/>
      <c r="V64" s="403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69</v>
      </c>
      <c r="Q65" s="402"/>
      <c r="R65" s="402"/>
      <c r="S65" s="402"/>
      <c r="T65" s="402"/>
      <c r="U65" s="402"/>
      <c r="V65" s="403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128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109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0" t="s">
        <v>140</v>
      </c>
      <c r="Q72" s="387"/>
      <c r="R72" s="387"/>
      <c r="S72" s="387"/>
      <c r="T72" s="388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69</v>
      </c>
      <c r="Q75" s="402"/>
      <c r="R75" s="402"/>
      <c r="S75" s="402"/>
      <c r="T75" s="402"/>
      <c r="U75" s="402"/>
      <c r="V75" s="403"/>
      <c r="W75" s="37" t="s">
        <v>70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69</v>
      </c>
      <c r="Q76" s="402"/>
      <c r="R76" s="402"/>
      <c r="S76" s="402"/>
      <c r="T76" s="402"/>
      <c r="U76" s="402"/>
      <c r="V76" s="403"/>
      <c r="W76" s="37" t="s">
        <v>68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customHeight="1" x14ac:dyDescent="0.25">
      <c r="A77" s="431" t="s">
        <v>145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69</v>
      </c>
      <c r="Q80" s="402"/>
      <c r="R80" s="402"/>
      <c r="S80" s="402"/>
      <c r="T80" s="402"/>
      <c r="U80" s="402"/>
      <c r="V80" s="403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69</v>
      </c>
      <c r="Q81" s="402"/>
      <c r="R81" s="402"/>
      <c r="S81" s="402"/>
      <c r="T81" s="402"/>
      <c r="U81" s="402"/>
      <c r="V81" s="403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customHeight="1" x14ac:dyDescent="0.25">
      <c r="A82" s="431" t="s">
        <v>63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150</v>
      </c>
      <c r="B83" s="54" t="s">
        <v>151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154</v>
      </c>
      <c r="B85" s="54" t="s">
        <v>155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69</v>
      </c>
      <c r="Q89" s="402"/>
      <c r="R89" s="402"/>
      <c r="S89" s="402"/>
      <c r="T89" s="402"/>
      <c r="U89" s="402"/>
      <c r="V89" s="403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69</v>
      </c>
      <c r="Q90" s="402"/>
      <c r="R90" s="402"/>
      <c r="S90" s="402"/>
      <c r="T90" s="402"/>
      <c r="U90" s="402"/>
      <c r="V90" s="403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1" t="s">
        <v>71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162</v>
      </c>
      <c r="B92" s="54" t="s">
        <v>163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69</v>
      </c>
      <c r="Q94" s="402"/>
      <c r="R94" s="402"/>
      <c r="S94" s="402"/>
      <c r="T94" s="402"/>
      <c r="U94" s="402"/>
      <c r="V94" s="403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69</v>
      </c>
      <c r="Q95" s="402"/>
      <c r="R95" s="402"/>
      <c r="S95" s="402"/>
      <c r="T95" s="402"/>
      <c r="U95" s="402"/>
      <c r="V95" s="403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166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167</v>
      </c>
      <c r="B97" s="54" t="s">
        <v>168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170</v>
      </c>
      <c r="B99" s="54" t="s">
        <v>171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69</v>
      </c>
      <c r="Q100" s="402"/>
      <c r="R100" s="402"/>
      <c r="S100" s="402"/>
      <c r="T100" s="402"/>
      <c r="U100" s="402"/>
      <c r="V100" s="403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69</v>
      </c>
      <c r="Q101" s="402"/>
      <c r="R101" s="402"/>
      <c r="S101" s="402"/>
      <c r="T101" s="402"/>
      <c r="U101" s="402"/>
      <c r="V101" s="403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172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109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0">
        <v>76</v>
      </c>
      <c r="Y104" s="381">
        <f>IFERROR(IF(X104="",0,CEILING((X104/$H104),1)*$H104),"")</f>
        <v>86.4</v>
      </c>
      <c r="Z104" s="36">
        <f>IFERROR(IF(Y104=0,"",ROUNDUP(Y104/H104,0)*0.02175),"")</f>
        <v>0.17399999999999999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79.377777777777766</v>
      </c>
      <c r="BN104" s="64">
        <f>IFERROR(Y104*I104/H104,"0")</f>
        <v>90.24</v>
      </c>
      <c r="BO104" s="64">
        <f>IFERROR(1/J104*(X104/H104),"0")</f>
        <v>0.12566137566137564</v>
      </c>
      <c r="BP104" s="64">
        <f>IFERROR(1/J104*(Y104/H104),"0")</f>
        <v>0.14285714285714285</v>
      </c>
    </row>
    <row r="105" spans="1:68" ht="16.5" customHeight="1" x14ac:dyDescent="0.25">
      <c r="A105" s="54" t="s">
        <v>175</v>
      </c>
      <c r="B105" s="54" t="s">
        <v>176</v>
      </c>
      <c r="C105" s="31">
        <v>4301011476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69</v>
      </c>
      <c r="Q107" s="402"/>
      <c r="R107" s="402"/>
      <c r="S107" s="402"/>
      <c r="T107" s="402"/>
      <c r="U107" s="402"/>
      <c r="V107" s="403"/>
      <c r="W107" s="37" t="s">
        <v>70</v>
      </c>
      <c r="X107" s="382">
        <f>IFERROR(X104/H104,"0")+IFERROR(X105/H105,"0")+IFERROR(X106/H106,"0")</f>
        <v>7.0370370370370363</v>
      </c>
      <c r="Y107" s="382">
        <f>IFERROR(Y104/H104,"0")+IFERROR(Y105/H105,"0")+IFERROR(Y106/H106,"0")</f>
        <v>8</v>
      </c>
      <c r="Z107" s="382">
        <f>IFERROR(IF(Z104="",0,Z104),"0")+IFERROR(IF(Z105="",0,Z105),"0")+IFERROR(IF(Z106="",0,Z106),"0")</f>
        <v>0.17399999999999999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69</v>
      </c>
      <c r="Q108" s="402"/>
      <c r="R108" s="402"/>
      <c r="S108" s="402"/>
      <c r="T108" s="402"/>
      <c r="U108" s="402"/>
      <c r="V108" s="403"/>
      <c r="W108" s="37" t="s">
        <v>68</v>
      </c>
      <c r="X108" s="382">
        <f>IFERROR(SUM(X104:X106),"0")</f>
        <v>76</v>
      </c>
      <c r="Y108" s="382">
        <f>IFERROR(SUM(Y104:Y106),"0")</f>
        <v>86.4</v>
      </c>
      <c r="Z108" s="37"/>
      <c r="AA108" s="383"/>
      <c r="AB108" s="383"/>
      <c r="AC108" s="383"/>
    </row>
    <row r="109" spans="1:68" ht="14.25" customHeight="1" x14ac:dyDescent="0.25">
      <c r="A109" s="431" t="s">
        <v>71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179</v>
      </c>
      <c r="B110" s="54" t="s">
        <v>180</v>
      </c>
      <c r="C110" s="31">
        <v>4301051437</v>
      </c>
      <c r="D110" s="384">
        <v>4607091386967</v>
      </c>
      <c r="E110" s="385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4">
        <v>4607091386967</v>
      </c>
      <c r="E111" s="385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184</v>
      </c>
      <c r="B113" s="54" t="s">
        <v>185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69</v>
      </c>
      <c r="Q115" s="402"/>
      <c r="R115" s="402"/>
      <c r="S115" s="402"/>
      <c r="T115" s="402"/>
      <c r="U115" s="402"/>
      <c r="V115" s="403"/>
      <c r="W115" s="37" t="s">
        <v>70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69</v>
      </c>
      <c r="Q116" s="402"/>
      <c r="R116" s="402"/>
      <c r="S116" s="402"/>
      <c r="T116" s="402"/>
      <c r="U116" s="402"/>
      <c r="V116" s="403"/>
      <c r="W116" s="37" t="s">
        <v>68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customHeight="1" x14ac:dyDescent="0.25">
      <c r="A117" s="397" t="s">
        <v>188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109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189</v>
      </c>
      <c r="B119" s="54" t="s">
        <v>190</v>
      </c>
      <c r="C119" s="31">
        <v>4301011514</v>
      </c>
      <c r="D119" s="384">
        <v>4680115882133</v>
      </c>
      <c r="E119" s="385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4">
        <v>4680115882133</v>
      </c>
      <c r="E120" s="385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0">
        <v>63</v>
      </c>
      <c r="Y120" s="381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65.7</v>
      </c>
      <c r="BN120" s="64">
        <f>IFERROR(Y120*I120/H120,"0")</f>
        <v>70.079999999999984</v>
      </c>
      <c r="BO120" s="64">
        <f>IFERROR(1/J120*(X120/H120),"0")</f>
        <v>0.10044642857142856</v>
      </c>
      <c r="BP120" s="64">
        <f>IFERROR(1/J120*(Y120/H120),"0")</f>
        <v>0.10714285714285712</v>
      </c>
    </row>
    <row r="121" spans="1:68" ht="16.5" customHeight="1" x14ac:dyDescent="0.25">
      <c r="A121" s="54" t="s">
        <v>192</v>
      </c>
      <c r="B121" s="54" t="s">
        <v>193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196</v>
      </c>
      <c r="B123" s="54" t="s">
        <v>197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69</v>
      </c>
      <c r="Q124" s="402"/>
      <c r="R124" s="402"/>
      <c r="S124" s="402"/>
      <c r="T124" s="402"/>
      <c r="U124" s="402"/>
      <c r="V124" s="403"/>
      <c r="W124" s="37" t="s">
        <v>70</v>
      </c>
      <c r="X124" s="382">
        <f>IFERROR(X119/H119,"0")+IFERROR(X120/H120,"0")+IFERROR(X121/H121,"0")+IFERROR(X122/H122,"0")+IFERROR(X123/H123,"0")</f>
        <v>5.625</v>
      </c>
      <c r="Y124" s="382">
        <f>IFERROR(Y119/H119,"0")+IFERROR(Y120/H120,"0")+IFERROR(Y121/H121,"0")+IFERROR(Y122/H122,"0")+IFERROR(Y123/H123,"0")</f>
        <v>5.9999999999999991</v>
      </c>
      <c r="Z124" s="382">
        <f>IFERROR(IF(Z119="",0,Z119),"0")+IFERROR(IF(Z120="",0,Z120),"0")+IFERROR(IF(Z121="",0,Z121),"0")+IFERROR(IF(Z122="",0,Z122),"0")+IFERROR(IF(Z123="",0,Z123),"0")</f>
        <v>0.1305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69</v>
      </c>
      <c r="Q125" s="402"/>
      <c r="R125" s="402"/>
      <c r="S125" s="402"/>
      <c r="T125" s="402"/>
      <c r="U125" s="402"/>
      <c r="V125" s="403"/>
      <c r="W125" s="37" t="s">
        <v>68</v>
      </c>
      <c r="X125" s="382">
        <f>IFERROR(SUM(X119:X123),"0")</f>
        <v>63</v>
      </c>
      <c r="Y125" s="382">
        <f>IFERROR(SUM(Y119:Y123),"0")</f>
        <v>67.199999999999989</v>
      </c>
      <c r="Z125" s="37"/>
      <c r="AA125" s="383"/>
      <c r="AB125" s="383"/>
      <c r="AC125" s="383"/>
    </row>
    <row r="126" spans="1:68" ht="14.25" customHeight="1" x14ac:dyDescent="0.25">
      <c r="A126" s="431" t="s">
        <v>145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4301020235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50</v>
      </c>
      <c r="P127" s="7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198</v>
      </c>
      <c r="B128" s="54" t="s">
        <v>200</v>
      </c>
      <c r="C128" s="31">
        <v>4301020345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8" t="s">
        <v>201</v>
      </c>
      <c r="Q128" s="387"/>
      <c r="R128" s="387"/>
      <c r="S128" s="387"/>
      <c r="T128" s="388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202</v>
      </c>
      <c r="B129" s="54" t="s">
        <v>203</v>
      </c>
      <c r="C129" s="31">
        <v>4301020346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6" t="s">
        <v>204</v>
      </c>
      <c r="Q129" s="387"/>
      <c r="R129" s="387"/>
      <c r="S129" s="387"/>
      <c r="T129" s="388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202</v>
      </c>
      <c r="B130" s="54" t="s">
        <v>205</v>
      </c>
      <c r="C130" s="31">
        <v>4301020258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69</v>
      </c>
      <c r="Q132" s="402"/>
      <c r="R132" s="402"/>
      <c r="S132" s="402"/>
      <c r="T132" s="402"/>
      <c r="U132" s="402"/>
      <c r="V132" s="403"/>
      <c r="W132" s="37" t="s">
        <v>70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69</v>
      </c>
      <c r="Q133" s="402"/>
      <c r="R133" s="402"/>
      <c r="S133" s="402"/>
      <c r="T133" s="402"/>
      <c r="U133" s="402"/>
      <c r="V133" s="403"/>
      <c r="W133" s="37" t="s">
        <v>68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customHeight="1" x14ac:dyDescent="0.25">
      <c r="A134" s="431" t="s">
        <v>71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208</v>
      </c>
      <c r="B135" s="54" t="s">
        <v>209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80">
        <v>130</v>
      </c>
      <c r="Y136" s="381">
        <f t="shared" si="21"/>
        <v>134.4</v>
      </c>
      <c r="Z136" s="36">
        <f>IFERROR(IF(Y136=0,"",ROUNDUP(Y136/H136,0)*0.02175),"")</f>
        <v>0.34799999999999998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138.63571428571427</v>
      </c>
      <c r="BN136" s="64">
        <f t="shared" si="23"/>
        <v>143.328</v>
      </c>
      <c r="BO136" s="64">
        <f t="shared" si="24"/>
        <v>0.27636054421768708</v>
      </c>
      <c r="BP136" s="64">
        <f t="shared" si="25"/>
        <v>0.2857142857142857</v>
      </c>
    </row>
    <row r="137" spans="1:68" ht="16.5" customHeight="1" x14ac:dyDescent="0.25">
      <c r="A137" s="54" t="s">
        <v>211</v>
      </c>
      <c r="B137" s="54" t="s">
        <v>212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217</v>
      </c>
      <c r="B140" s="54" t="s">
        <v>218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69</v>
      </c>
      <c r="Q141" s="402"/>
      <c r="R141" s="402"/>
      <c r="S141" s="402"/>
      <c r="T141" s="402"/>
      <c r="U141" s="402"/>
      <c r="V141" s="403"/>
      <c r="W141" s="37" t="s">
        <v>70</v>
      </c>
      <c r="X141" s="382">
        <f>IFERROR(X135/H135,"0")+IFERROR(X136/H136,"0")+IFERROR(X137/H137,"0")+IFERROR(X138/H138,"0")+IFERROR(X139/H139,"0")+IFERROR(X140/H140,"0")</f>
        <v>15.476190476190476</v>
      </c>
      <c r="Y141" s="382">
        <f>IFERROR(Y135/H135,"0")+IFERROR(Y136/H136,"0")+IFERROR(Y137/H137,"0")+IFERROR(Y138/H138,"0")+IFERROR(Y139/H139,"0")+IFERROR(Y140/H140,"0")</f>
        <v>16</v>
      </c>
      <c r="Z141" s="382">
        <f>IFERROR(IF(Z135="",0,Z135),"0")+IFERROR(IF(Z136="",0,Z136),"0")+IFERROR(IF(Z137="",0,Z137),"0")+IFERROR(IF(Z138="",0,Z138),"0")+IFERROR(IF(Z139="",0,Z139),"0")+IFERROR(IF(Z140="",0,Z140),"0")</f>
        <v>0.34799999999999998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69</v>
      </c>
      <c r="Q142" s="402"/>
      <c r="R142" s="402"/>
      <c r="S142" s="402"/>
      <c r="T142" s="402"/>
      <c r="U142" s="402"/>
      <c r="V142" s="403"/>
      <c r="W142" s="37" t="s">
        <v>68</v>
      </c>
      <c r="X142" s="382">
        <f>IFERROR(SUM(X135:X140),"0")</f>
        <v>130</v>
      </c>
      <c r="Y142" s="382">
        <f>IFERROR(SUM(Y135:Y140),"0")</f>
        <v>134.4</v>
      </c>
      <c r="Z142" s="37"/>
      <c r="AA142" s="383"/>
      <c r="AB142" s="383"/>
      <c r="AC142" s="383"/>
    </row>
    <row r="143" spans="1:68" ht="14.25" customHeight="1" x14ac:dyDescent="0.25">
      <c r="A143" s="431" t="s">
        <v>166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219</v>
      </c>
      <c r="B144" s="54" t="s">
        <v>220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69</v>
      </c>
      <c r="Q146" s="402"/>
      <c r="R146" s="402"/>
      <c r="S146" s="402"/>
      <c r="T146" s="402"/>
      <c r="U146" s="402"/>
      <c r="V146" s="403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69</v>
      </c>
      <c r="Q147" s="402"/>
      <c r="R147" s="402"/>
      <c r="S147" s="402"/>
      <c r="T147" s="402"/>
      <c r="U147" s="402"/>
      <c r="V147" s="403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109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224</v>
      </c>
      <c r="B151" s="54" t="s">
        <v>226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69</v>
      </c>
      <c r="Q152" s="402"/>
      <c r="R152" s="402"/>
      <c r="S152" s="402"/>
      <c r="T152" s="402"/>
      <c r="U152" s="402"/>
      <c r="V152" s="403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69</v>
      </c>
      <c r="Q153" s="402"/>
      <c r="R153" s="402"/>
      <c r="S153" s="402"/>
      <c r="T153" s="402"/>
      <c r="U153" s="402"/>
      <c r="V153" s="403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1" t="s">
        <v>63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227</v>
      </c>
      <c r="B156" s="54" t="s">
        <v>229</v>
      </c>
      <c r="C156" s="31">
        <v>4301031235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69</v>
      </c>
      <c r="Q157" s="402"/>
      <c r="R157" s="402"/>
      <c r="S157" s="402"/>
      <c r="T157" s="402"/>
      <c r="U157" s="402"/>
      <c r="V157" s="403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69</v>
      </c>
      <c r="Q158" s="402"/>
      <c r="R158" s="402"/>
      <c r="S158" s="402"/>
      <c r="T158" s="402"/>
      <c r="U158" s="402"/>
      <c r="V158" s="403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1" t="s">
        <v>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230</v>
      </c>
      <c r="B160" s="54" t="s">
        <v>231</v>
      </c>
      <c r="C160" s="31">
        <v>4301051476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7"/>
      <c r="R160" s="387"/>
      <c r="S160" s="387"/>
      <c r="T160" s="388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4301051477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7"/>
      <c r="R161" s="387"/>
      <c r="S161" s="387"/>
      <c r="T161" s="388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69</v>
      </c>
      <c r="Q162" s="402"/>
      <c r="R162" s="402"/>
      <c r="S162" s="402"/>
      <c r="T162" s="402"/>
      <c r="U162" s="402"/>
      <c r="V162" s="403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69</v>
      </c>
      <c r="Q163" s="402"/>
      <c r="R163" s="402"/>
      <c r="S163" s="402"/>
      <c r="T163" s="402"/>
      <c r="U163" s="402"/>
      <c r="V163" s="403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107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109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233</v>
      </c>
      <c r="B166" s="54" t="s">
        <v>234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237</v>
      </c>
      <c r="B168" s="54" t="s">
        <v>238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69</v>
      </c>
      <c r="Q169" s="402"/>
      <c r="R169" s="402"/>
      <c r="S169" s="402"/>
      <c r="T169" s="402"/>
      <c r="U169" s="402"/>
      <c r="V169" s="403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69</v>
      </c>
      <c r="Q170" s="402"/>
      <c r="R170" s="402"/>
      <c r="S170" s="402"/>
      <c r="T170" s="402"/>
      <c r="U170" s="402"/>
      <c r="V170" s="403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1" t="s">
        <v>63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239</v>
      </c>
      <c r="B172" s="54" t="s">
        <v>240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241</v>
      </c>
      <c r="B173" s="54" t="s">
        <v>242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243</v>
      </c>
      <c r="B174" s="54" t="s">
        <v>244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245</v>
      </c>
      <c r="B175" s="54" t="s">
        <v>246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247</v>
      </c>
      <c r="B176" s="54" t="s">
        <v>248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69</v>
      </c>
      <c r="Q177" s="402"/>
      <c r="R177" s="402"/>
      <c r="S177" s="402"/>
      <c r="T177" s="402"/>
      <c r="U177" s="402"/>
      <c r="V177" s="403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69</v>
      </c>
      <c r="Q178" s="402"/>
      <c r="R178" s="402"/>
      <c r="S178" s="402"/>
      <c r="T178" s="402"/>
      <c r="U178" s="402"/>
      <c r="V178" s="403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71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80">
        <v>75</v>
      </c>
      <c r="Y180" s="381">
        <f>IFERROR(IF(X180="",0,CEILING((X180/$H180),1)*$H180),"")</f>
        <v>75.600000000000009</v>
      </c>
      <c r="Z180" s="36">
        <f>IFERROR(IF(Y180=0,"",ROUNDUP(Y180/H180,0)*0.02175),"")</f>
        <v>0.19574999999999998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80.035714285714292</v>
      </c>
      <c r="BN180" s="64">
        <f>IFERROR(Y180*I180/H180,"0")</f>
        <v>80.676000000000016</v>
      </c>
      <c r="BO180" s="64">
        <f>IFERROR(1/J180*(X180/H180),"0")</f>
        <v>0.15943877551020408</v>
      </c>
      <c r="BP180" s="64">
        <f>IFERROR(1/J180*(Y180/H180),"0")</f>
        <v>0.1607142857142857</v>
      </c>
    </row>
    <row r="181" spans="1:68" ht="16.5" customHeight="1" x14ac:dyDescent="0.25">
      <c r="A181" s="54" t="s">
        <v>251</v>
      </c>
      <c r="B181" s="54" t="s">
        <v>252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69</v>
      </c>
      <c r="Q183" s="402"/>
      <c r="R183" s="402"/>
      <c r="S183" s="402"/>
      <c r="T183" s="402"/>
      <c r="U183" s="402"/>
      <c r="V183" s="403"/>
      <c r="W183" s="37" t="s">
        <v>70</v>
      </c>
      <c r="X183" s="382">
        <f>IFERROR(X180/H180,"0")+IFERROR(X181/H181,"0")+IFERROR(X182/H182,"0")</f>
        <v>8.9285714285714288</v>
      </c>
      <c r="Y183" s="382">
        <f>IFERROR(Y180/H180,"0")+IFERROR(Y181/H181,"0")+IFERROR(Y182/H182,"0")</f>
        <v>9</v>
      </c>
      <c r="Z183" s="382">
        <f>IFERROR(IF(Z180="",0,Z180),"0")+IFERROR(IF(Z181="",0,Z181),"0")+IFERROR(IF(Z182="",0,Z182),"0")</f>
        <v>0.19574999999999998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69</v>
      </c>
      <c r="Q184" s="402"/>
      <c r="R184" s="402"/>
      <c r="S184" s="402"/>
      <c r="T184" s="402"/>
      <c r="U184" s="402"/>
      <c r="V184" s="403"/>
      <c r="W184" s="37" t="s">
        <v>68</v>
      </c>
      <c r="X184" s="382">
        <f>IFERROR(SUM(X180:X182),"0")</f>
        <v>75</v>
      </c>
      <c r="Y184" s="382">
        <f>IFERROR(SUM(Y180:Y182),"0")</f>
        <v>75.600000000000009</v>
      </c>
      <c r="Z184" s="37"/>
      <c r="AA184" s="383"/>
      <c r="AB184" s="383"/>
      <c r="AC184" s="383"/>
    </row>
    <row r="185" spans="1:68" ht="27.75" customHeight="1" x14ac:dyDescent="0.2">
      <c r="A185" s="404" t="s">
        <v>255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256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63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269</v>
      </c>
      <c r="B194" s="54" t="s">
        <v>270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271</v>
      </c>
      <c r="B195" s="54" t="s">
        <v>272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69</v>
      </c>
      <c r="Q196" s="402"/>
      <c r="R196" s="402"/>
      <c r="S196" s="402"/>
      <c r="T196" s="402"/>
      <c r="U196" s="402"/>
      <c r="V196" s="403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69</v>
      </c>
      <c r="Q197" s="402"/>
      <c r="R197" s="402"/>
      <c r="S197" s="402"/>
      <c r="T197" s="402"/>
      <c r="U197" s="402"/>
      <c r="V197" s="403"/>
      <c r="W197" s="37" t="s">
        <v>68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customHeight="1" x14ac:dyDescent="0.25">
      <c r="A198" s="397" t="s">
        <v>273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109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274</v>
      </c>
      <c r="B200" s="54" t="s">
        <v>275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276</v>
      </c>
      <c r="B201" s="54" t="s">
        <v>277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69</v>
      </c>
      <c r="Q202" s="402"/>
      <c r="R202" s="402"/>
      <c r="S202" s="402"/>
      <c r="T202" s="402"/>
      <c r="U202" s="402"/>
      <c r="V202" s="403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69</v>
      </c>
      <c r="Q203" s="402"/>
      <c r="R203" s="402"/>
      <c r="S203" s="402"/>
      <c r="T203" s="402"/>
      <c r="U203" s="402"/>
      <c r="V203" s="403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145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278</v>
      </c>
      <c r="B205" s="54" t="s">
        <v>279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69</v>
      </c>
      <c r="Q207" s="402"/>
      <c r="R207" s="402"/>
      <c r="S207" s="402"/>
      <c r="T207" s="402"/>
      <c r="U207" s="402"/>
      <c r="V207" s="403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69</v>
      </c>
      <c r="Q208" s="402"/>
      <c r="R208" s="402"/>
      <c r="S208" s="402"/>
      <c r="T208" s="402"/>
      <c r="U208" s="402"/>
      <c r="V208" s="403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63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0">
        <v>10</v>
      </c>
      <c r="Y210" s="381">
        <f t="shared" ref="Y210:Y217" si="31">IFERROR(IF(X210="",0,CEILING((X210/$H210),1)*$H210),"")</f>
        <v>10.8</v>
      </c>
      <c r="Z210" s="36">
        <f>IFERROR(IF(Y210=0,"",ROUNDUP(Y210/H210,0)*0.00937),"")</f>
        <v>1.874E-2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10.388888888888889</v>
      </c>
      <c r="BN210" s="64">
        <f t="shared" ref="BN210:BN217" si="33">IFERROR(Y210*I210/H210,"0")</f>
        <v>11.22</v>
      </c>
      <c r="BO210" s="64">
        <f t="shared" ref="BO210:BO217" si="34">IFERROR(1/J210*(X210/H210),"0")</f>
        <v>1.5432098765432096E-2</v>
      </c>
      <c r="BP210" s="64">
        <f t="shared" ref="BP210:BP217" si="35">IFERROR(1/J210*(Y210/H210),"0")</f>
        <v>1.6666666666666666E-2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0">
        <v>21</v>
      </c>
      <c r="Y211" s="381">
        <f t="shared" si="31"/>
        <v>21.6</v>
      </c>
      <c r="Z211" s="36">
        <f>IFERROR(IF(Y211=0,"",ROUNDUP(Y211/H211,0)*0.00937),"")</f>
        <v>3.7479999999999999E-2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21.816666666666666</v>
      </c>
      <c r="BN211" s="64">
        <f t="shared" si="33"/>
        <v>22.44</v>
      </c>
      <c r="BO211" s="64">
        <f t="shared" si="34"/>
        <v>3.2407407407407406E-2</v>
      </c>
      <c r="BP211" s="64">
        <f t="shared" si="35"/>
        <v>3.3333333333333333E-2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290</v>
      </c>
      <c r="B214" s="54" t="s">
        <v>291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292</v>
      </c>
      <c r="B215" s="54" t="s">
        <v>293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294</v>
      </c>
      <c r="B216" s="54" t="s">
        <v>295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296</v>
      </c>
      <c r="B217" s="54" t="s">
        <v>297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69</v>
      </c>
      <c r="Q218" s="402"/>
      <c r="R218" s="402"/>
      <c r="S218" s="402"/>
      <c r="T218" s="402"/>
      <c r="U218" s="402"/>
      <c r="V218" s="403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5.7407407407407405</v>
      </c>
      <c r="Y218" s="382">
        <f>IFERROR(Y210/H210,"0")+IFERROR(Y211/H211,"0")+IFERROR(Y212/H212,"0")+IFERROR(Y213/H213,"0")+IFERROR(Y214/H214,"0")+IFERROR(Y215/H215,"0")+IFERROR(Y216/H216,"0")+IFERROR(Y217/H217,"0")</f>
        <v>6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5.6219999999999999E-2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69</v>
      </c>
      <c r="Q219" s="402"/>
      <c r="R219" s="402"/>
      <c r="S219" s="402"/>
      <c r="T219" s="402"/>
      <c r="U219" s="402"/>
      <c r="V219" s="403"/>
      <c r="W219" s="37" t="s">
        <v>68</v>
      </c>
      <c r="X219" s="382">
        <f>IFERROR(SUM(X210:X217),"0")</f>
        <v>31</v>
      </c>
      <c r="Y219" s="382">
        <f>IFERROR(SUM(Y210:Y217),"0")</f>
        <v>32.400000000000006</v>
      </c>
      <c r="Z219" s="37"/>
      <c r="AA219" s="383"/>
      <c r="AB219" s="383"/>
      <c r="AC219" s="383"/>
    </row>
    <row r="220" spans="1:68" ht="14.25" customHeight="1" x14ac:dyDescent="0.25">
      <c r="A220" s="431" t="s">
        <v>71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298</v>
      </c>
      <c r="B221" s="54" t="s">
        <v>299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300</v>
      </c>
      <c r="B222" s="54" t="s">
        <v>301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302</v>
      </c>
      <c r="B223" s="54" t="s">
        <v>303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0">
        <v>89</v>
      </c>
      <c r="Y225" s="381">
        <f t="shared" si="36"/>
        <v>91.2</v>
      </c>
      <c r="Z225" s="36">
        <f t="shared" ref="Z225:Z231" si="41">IFERROR(IF(Y225=0,"",ROUNDUP(Y225/H225,0)*0.00753),"")</f>
        <v>0.28614000000000001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99.754166666666663</v>
      </c>
      <c r="BN225" s="64">
        <f t="shared" si="38"/>
        <v>102.22</v>
      </c>
      <c r="BO225" s="64">
        <f t="shared" si="39"/>
        <v>0.23771367521367523</v>
      </c>
      <c r="BP225" s="64">
        <f t="shared" si="40"/>
        <v>0.24358974358974358</v>
      </c>
    </row>
    <row r="226" spans="1:68" ht="27" customHeight="1" x14ac:dyDescent="0.25">
      <c r="A226" s="54" t="s">
        <v>308</v>
      </c>
      <c r="B226" s="54" t="s">
        <v>309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80">
        <v>70</v>
      </c>
      <c r="Y228" s="381">
        <f t="shared" si="36"/>
        <v>72</v>
      </c>
      <c r="Z228" s="36">
        <f t="shared" si="41"/>
        <v>0.22590000000000002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77.933333333333351</v>
      </c>
      <c r="BN228" s="64">
        <f t="shared" si="38"/>
        <v>80.160000000000011</v>
      </c>
      <c r="BO228" s="64">
        <f t="shared" si="39"/>
        <v>0.18696581196581197</v>
      </c>
      <c r="BP228" s="64">
        <f t="shared" si="40"/>
        <v>0.19230769230769229</v>
      </c>
    </row>
    <row r="229" spans="1:68" ht="27" customHeight="1" x14ac:dyDescent="0.25">
      <c r="A229" s="54" t="s">
        <v>314</v>
      </c>
      <c r="B229" s="54" t="s">
        <v>315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80">
        <v>71</v>
      </c>
      <c r="Y230" s="381">
        <f t="shared" si="36"/>
        <v>72</v>
      </c>
      <c r="Z230" s="36">
        <f t="shared" si="41"/>
        <v>0.22590000000000002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79.046666666666681</v>
      </c>
      <c r="BN230" s="64">
        <f t="shared" si="38"/>
        <v>80.160000000000011</v>
      </c>
      <c r="BO230" s="64">
        <f t="shared" si="39"/>
        <v>0.18963675213675216</v>
      </c>
      <c r="BP230" s="64">
        <f t="shared" si="40"/>
        <v>0.19230769230769229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80">
        <v>52</v>
      </c>
      <c r="Y231" s="381">
        <f t="shared" si="36"/>
        <v>52.8</v>
      </c>
      <c r="Z231" s="36">
        <f t="shared" si="41"/>
        <v>0.16566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58.023333333333333</v>
      </c>
      <c r="BN231" s="64">
        <f t="shared" si="38"/>
        <v>58.915999999999997</v>
      </c>
      <c r="BO231" s="64">
        <f t="shared" si="39"/>
        <v>0.1388888888888889</v>
      </c>
      <c r="BP231" s="64">
        <f t="shared" si="40"/>
        <v>0.14102564102564102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69</v>
      </c>
      <c r="Q232" s="402"/>
      <c r="R232" s="402"/>
      <c r="S232" s="402"/>
      <c r="T232" s="402"/>
      <c r="U232" s="402"/>
      <c r="V232" s="403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117.50000000000001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120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0.90360000000000007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69</v>
      </c>
      <c r="Q233" s="402"/>
      <c r="R233" s="402"/>
      <c r="S233" s="402"/>
      <c r="T233" s="402"/>
      <c r="U233" s="402"/>
      <c r="V233" s="403"/>
      <c r="W233" s="37" t="s">
        <v>68</v>
      </c>
      <c r="X233" s="382">
        <f>IFERROR(SUM(X221:X231),"0")</f>
        <v>282</v>
      </c>
      <c r="Y233" s="382">
        <f>IFERROR(SUM(Y221:Y231),"0")</f>
        <v>288</v>
      </c>
      <c r="Z233" s="37"/>
      <c r="AA233" s="383"/>
      <c r="AB233" s="383"/>
      <c r="AC233" s="383"/>
    </row>
    <row r="234" spans="1:68" ht="14.25" customHeight="1" x14ac:dyDescent="0.25">
      <c r="A234" s="431" t="s">
        <v>166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320</v>
      </c>
      <c r="B235" s="54" t="s">
        <v>321</v>
      </c>
      <c r="C235" s="31">
        <v>4301060360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320</v>
      </c>
      <c r="B236" s="54" t="s">
        <v>322</v>
      </c>
      <c r="C236" s="31">
        <v>4301060404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40</v>
      </c>
      <c r="P236" s="4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323</v>
      </c>
      <c r="B237" s="54" t="s">
        <v>324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0">
        <v>47</v>
      </c>
      <c r="Y238" s="381">
        <f>IFERROR(IF(X238="",0,CEILING((X238/$H238),1)*$H238),"")</f>
        <v>48</v>
      </c>
      <c r="Z238" s="36">
        <f>IFERROR(IF(Y238=0,"",ROUNDUP(Y238/H238,0)*0.00753),"")</f>
        <v>0.15060000000000001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52.326666666666668</v>
      </c>
      <c r="BN238" s="64">
        <f>IFERROR(Y238*I238/H238,"0")</f>
        <v>53.440000000000005</v>
      </c>
      <c r="BO238" s="64">
        <f>IFERROR(1/J238*(X238/H238),"0")</f>
        <v>0.12553418803418803</v>
      </c>
      <c r="BP238" s="64">
        <f>IFERROR(1/J238*(Y238/H238),"0")</f>
        <v>0.12820512820512819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0">
        <v>14</v>
      </c>
      <c r="Y239" s="381">
        <f>IFERROR(IF(X239="",0,CEILING((X239/$H239),1)*$H239),"")</f>
        <v>14.399999999999999</v>
      </c>
      <c r="Z239" s="36">
        <f>IFERROR(IF(Y239=0,"",ROUNDUP(Y239/H239,0)*0.00753),"")</f>
        <v>4.5179999999999998E-2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15.586666666666668</v>
      </c>
      <c r="BN239" s="64">
        <f>IFERROR(Y239*I239/H239,"0")</f>
        <v>16.032</v>
      </c>
      <c r="BO239" s="64">
        <f>IFERROR(1/J239*(X239/H239),"0")</f>
        <v>3.7393162393162399E-2</v>
      </c>
      <c r="BP239" s="64">
        <f>IFERROR(1/J239*(Y239/H239),"0")</f>
        <v>3.8461538461538464E-2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69</v>
      </c>
      <c r="Q240" s="402"/>
      <c r="R240" s="402"/>
      <c r="S240" s="402"/>
      <c r="T240" s="402"/>
      <c r="U240" s="402"/>
      <c r="V240" s="403"/>
      <c r="W240" s="37" t="s">
        <v>70</v>
      </c>
      <c r="X240" s="382">
        <f>IFERROR(X235/H235,"0")+IFERROR(X236/H236,"0")+IFERROR(X237/H237,"0")+IFERROR(X238/H238,"0")+IFERROR(X239/H239,"0")</f>
        <v>25.416666666666671</v>
      </c>
      <c r="Y240" s="382">
        <f>IFERROR(Y235/H235,"0")+IFERROR(Y236/H236,"0")+IFERROR(Y237/H237,"0")+IFERROR(Y238/H238,"0")+IFERROR(Y239/H239,"0")</f>
        <v>26</v>
      </c>
      <c r="Z240" s="382">
        <f>IFERROR(IF(Z235="",0,Z235),"0")+IFERROR(IF(Z236="",0,Z236),"0")+IFERROR(IF(Z237="",0,Z237),"0")+IFERROR(IF(Z238="",0,Z238),"0")+IFERROR(IF(Z239="",0,Z239),"0")</f>
        <v>0.19578000000000001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69</v>
      </c>
      <c r="Q241" s="402"/>
      <c r="R241" s="402"/>
      <c r="S241" s="402"/>
      <c r="T241" s="402"/>
      <c r="U241" s="402"/>
      <c r="V241" s="403"/>
      <c r="W241" s="37" t="s">
        <v>68</v>
      </c>
      <c r="X241" s="382">
        <f>IFERROR(SUM(X235:X239),"0")</f>
        <v>61</v>
      </c>
      <c r="Y241" s="382">
        <f>IFERROR(SUM(Y235:Y239),"0")</f>
        <v>62.4</v>
      </c>
      <c r="Z241" s="37"/>
      <c r="AA241" s="383"/>
      <c r="AB241" s="383"/>
      <c r="AC241" s="383"/>
    </row>
    <row r="242" spans="1:68" ht="16.5" customHeight="1" x14ac:dyDescent="0.25">
      <c r="A242" s="397" t="s">
        <v>329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109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330</v>
      </c>
      <c r="B244" s="54" t="s">
        <v>331</v>
      </c>
      <c r="C244" s="31">
        <v>4301011717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4301011945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48</v>
      </c>
      <c r="K245" s="32" t="s">
        <v>112</v>
      </c>
      <c r="L245" s="32"/>
      <c r="M245" s="33" t="s">
        <v>132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4301011733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56</v>
      </c>
      <c r="K247" s="32" t="s">
        <v>112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335</v>
      </c>
      <c r="B248" s="54" t="s">
        <v>337</v>
      </c>
      <c r="C248" s="31">
        <v>4301011944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48</v>
      </c>
      <c r="K248" s="32" t="s">
        <v>112</v>
      </c>
      <c r="L248" s="32"/>
      <c r="M248" s="33" t="s">
        <v>132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69</v>
      </c>
      <c r="Q252" s="402"/>
      <c r="R252" s="402"/>
      <c r="S252" s="402"/>
      <c r="T252" s="402"/>
      <c r="U252" s="402"/>
      <c r="V252" s="403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69</v>
      </c>
      <c r="Q253" s="402"/>
      <c r="R253" s="402"/>
      <c r="S253" s="402"/>
      <c r="T253" s="402"/>
      <c r="U253" s="402"/>
      <c r="V253" s="403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344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109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4301011826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0">
        <v>40</v>
      </c>
      <c r="Y256" s="381">
        <f t="shared" ref="Y256:Y263" si="47">IFERROR(IF(X256="",0,CEILING((X256/$H256),1)*$H256),"")</f>
        <v>46.4</v>
      </c>
      <c r="Z256" s="36">
        <f>IFERROR(IF(Y256=0,"",ROUNDUP(Y256/H256,0)*0.02175),"")</f>
        <v>8.6999999999999994E-2</v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41.655172413793103</v>
      </c>
      <c r="BN256" s="64">
        <f t="shared" ref="BN256:BN263" si="49">IFERROR(Y256*I256/H256,"0")</f>
        <v>48.319999999999993</v>
      </c>
      <c r="BO256" s="64">
        <f t="shared" ref="BO256:BO263" si="50">IFERROR(1/J256*(X256/H256),"0")</f>
        <v>6.1576354679802957E-2</v>
      </c>
      <c r="BP256" s="64">
        <f t="shared" ref="BP256:BP263" si="51">IFERROR(1/J256*(Y256/H256),"0")</f>
        <v>7.1428571428571425E-2</v>
      </c>
    </row>
    <row r="257" spans="1:68" ht="27" customHeight="1" x14ac:dyDescent="0.25">
      <c r="A257" s="54" t="s">
        <v>345</v>
      </c>
      <c r="B257" s="54" t="s">
        <v>347</v>
      </c>
      <c r="C257" s="31">
        <v>4301011942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48</v>
      </c>
      <c r="K257" s="32" t="s">
        <v>112</v>
      </c>
      <c r="L257" s="32"/>
      <c r="M257" s="33" t="s">
        <v>132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IFERROR(IF(Y257=0,"",ROUNDUP(Y257/H257,0)*0.02039),"")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348</v>
      </c>
      <c r="B258" s="54" t="s">
        <v>349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0">
        <v>7</v>
      </c>
      <c r="Y260" s="381">
        <f t="shared" si="47"/>
        <v>8</v>
      </c>
      <c r="Z260" s="36">
        <f>IFERROR(IF(Y260=0,"",ROUNDUP(Y260/H260,0)*0.00937),"")</f>
        <v>1.874E-2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7.42</v>
      </c>
      <c r="BN260" s="64">
        <f t="shared" si="49"/>
        <v>8.48</v>
      </c>
      <c r="BO260" s="64">
        <f t="shared" si="50"/>
        <v>1.4583333333333334E-2</v>
      </c>
      <c r="BP260" s="64">
        <f t="shared" si="51"/>
        <v>1.6666666666666666E-2</v>
      </c>
    </row>
    <row r="261" spans="1:68" ht="27" customHeight="1" x14ac:dyDescent="0.25">
      <c r="A261" s="54" t="s">
        <v>354</v>
      </c>
      <c r="B261" s="54" t="s">
        <v>355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356</v>
      </c>
      <c r="B262" s="54" t="s">
        <v>357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69</v>
      </c>
      <c r="Q264" s="402"/>
      <c r="R264" s="402"/>
      <c r="S264" s="402"/>
      <c r="T264" s="402"/>
      <c r="U264" s="402"/>
      <c r="V264" s="403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5.1982758620689662</v>
      </c>
      <c r="Y264" s="382">
        <f>IFERROR(Y256/H256,"0")+IFERROR(Y257/H257,"0")+IFERROR(Y258/H258,"0")+IFERROR(Y259/H259,"0")+IFERROR(Y260/H260,"0")+IFERROR(Y261/H261,"0")+IFERROR(Y262/H262,"0")+IFERROR(Y263/H263,"0")</f>
        <v>6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0.10574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69</v>
      </c>
      <c r="Q265" s="402"/>
      <c r="R265" s="402"/>
      <c r="S265" s="402"/>
      <c r="T265" s="402"/>
      <c r="U265" s="402"/>
      <c r="V265" s="403"/>
      <c r="W265" s="37" t="s">
        <v>68</v>
      </c>
      <c r="X265" s="382">
        <f>IFERROR(SUM(X256:X263),"0")</f>
        <v>47</v>
      </c>
      <c r="Y265" s="382">
        <f>IFERROR(SUM(Y256:Y263),"0")</f>
        <v>54.4</v>
      </c>
      <c r="Z265" s="37"/>
      <c r="AA265" s="383"/>
      <c r="AB265" s="383"/>
      <c r="AC265" s="383"/>
    </row>
    <row r="266" spans="1:68" ht="16.5" customHeight="1" x14ac:dyDescent="0.25">
      <c r="A266" s="397" t="s">
        <v>360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109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361</v>
      </c>
      <c r="B268" s="54" t="s">
        <v>362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363</v>
      </c>
      <c r="B269" s="54" t="s">
        <v>364</v>
      </c>
      <c r="C269" s="31">
        <v>4301011850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56</v>
      </c>
      <c r="K269" s="32" t="s">
        <v>112</v>
      </c>
      <c r="L269" s="32"/>
      <c r="M269" s="33" t="s">
        <v>113</v>
      </c>
      <c r="N269" s="33"/>
      <c r="O269" s="32">
        <v>55</v>
      </c>
      <c r="P269" s="6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387"/>
      <c r="R269" s="387"/>
      <c r="S269" s="387"/>
      <c r="T269" s="388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IFERROR(IF(Y269=0,"",ROUNDUP(Y269/H269,0)*0.02175),"")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363</v>
      </c>
      <c r="B270" s="54" t="s">
        <v>365</v>
      </c>
      <c r="C270" s="31">
        <v>4301011910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48</v>
      </c>
      <c r="K270" s="32" t="s">
        <v>112</v>
      </c>
      <c r="L270" s="32"/>
      <c r="M270" s="33" t="s">
        <v>132</v>
      </c>
      <c r="N270" s="33"/>
      <c r="O270" s="32">
        <v>55</v>
      </c>
      <c r="P270" s="697" t="s">
        <v>366</v>
      </c>
      <c r="Q270" s="387"/>
      <c r="R270" s="387"/>
      <c r="S270" s="387"/>
      <c r="T270" s="388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IFERROR(IF(Y270=0,"",ROUNDUP(Y270/H270,0)*0.02039),"")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367</v>
      </c>
      <c r="B271" s="54" t="s">
        <v>368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69</v>
      </c>
      <c r="Q274" s="402"/>
      <c r="R274" s="402"/>
      <c r="S274" s="402"/>
      <c r="T274" s="402"/>
      <c r="U274" s="402"/>
      <c r="V274" s="403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69</v>
      </c>
      <c r="Q275" s="402"/>
      <c r="R275" s="402"/>
      <c r="S275" s="402"/>
      <c r="T275" s="402"/>
      <c r="U275" s="402"/>
      <c r="V275" s="403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373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109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374</v>
      </c>
      <c r="B278" s="54" t="s">
        <v>375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69</v>
      </c>
      <c r="Q279" s="402"/>
      <c r="R279" s="402"/>
      <c r="S279" s="402"/>
      <c r="T279" s="402"/>
      <c r="U279" s="402"/>
      <c r="V279" s="403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69</v>
      </c>
      <c r="Q280" s="402"/>
      <c r="R280" s="402"/>
      <c r="S280" s="402"/>
      <c r="T280" s="402"/>
      <c r="U280" s="402"/>
      <c r="V280" s="403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109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377</v>
      </c>
      <c r="B283" s="54" t="s">
        <v>378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379</v>
      </c>
      <c r="B284" s="54" t="s">
        <v>380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381</v>
      </c>
      <c r="B285" s="54" t="s">
        <v>382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69</v>
      </c>
      <c r="Q286" s="402"/>
      <c r="R286" s="402"/>
      <c r="S286" s="402"/>
      <c r="T286" s="402"/>
      <c r="U286" s="402"/>
      <c r="V286" s="403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69</v>
      </c>
      <c r="Q287" s="402"/>
      <c r="R287" s="402"/>
      <c r="S287" s="402"/>
      <c r="T287" s="402"/>
      <c r="U287" s="402"/>
      <c r="V287" s="403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383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71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384</v>
      </c>
      <c r="B290" s="54" t="s">
        <v>385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386</v>
      </c>
      <c r="B291" s="54" t="s">
        <v>387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80">
        <v>4</v>
      </c>
      <c r="Y292" s="381">
        <f>IFERROR(IF(X292="",0,CEILING((X292/$H292),1)*$H292),"")</f>
        <v>4.8</v>
      </c>
      <c r="Z292" s="36">
        <f>IFERROR(IF(Y292=0,"",ROUNDUP(Y292/H292,0)*0.00753),"")</f>
        <v>1.506E-2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4.453333333333334</v>
      </c>
      <c r="BN292" s="64">
        <f>IFERROR(Y292*I292/H292,"0")</f>
        <v>5.3440000000000003</v>
      </c>
      <c r="BO292" s="64">
        <f>IFERROR(1/J292*(X292/H292),"0")</f>
        <v>1.0683760683760684E-2</v>
      </c>
      <c r="BP292" s="64">
        <f>IFERROR(1/J292*(Y292/H292),"0")</f>
        <v>1.282051282051282E-2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392</v>
      </c>
      <c r="B294" s="54" t="s">
        <v>393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69</v>
      </c>
      <c r="Q295" s="402"/>
      <c r="R295" s="402"/>
      <c r="S295" s="402"/>
      <c r="T295" s="402"/>
      <c r="U295" s="402"/>
      <c r="V295" s="403"/>
      <c r="W295" s="37" t="s">
        <v>70</v>
      </c>
      <c r="X295" s="382">
        <f>IFERROR(X290/H290,"0")+IFERROR(X291/H291,"0")+IFERROR(X292/H292,"0")+IFERROR(X293/H293,"0")+IFERROR(X294/H294,"0")</f>
        <v>1.6666666666666667</v>
      </c>
      <c r="Y295" s="382">
        <f>IFERROR(Y290/H290,"0")+IFERROR(Y291/H291,"0")+IFERROR(Y292/H292,"0")+IFERROR(Y293/H293,"0")+IFERROR(Y294/H294,"0")</f>
        <v>2</v>
      </c>
      <c r="Z295" s="382">
        <f>IFERROR(IF(Z290="",0,Z290),"0")+IFERROR(IF(Z291="",0,Z291),"0")+IFERROR(IF(Z292="",0,Z292),"0")+IFERROR(IF(Z293="",0,Z293),"0")+IFERROR(IF(Z294="",0,Z294),"0")</f>
        <v>1.506E-2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69</v>
      </c>
      <c r="Q296" s="402"/>
      <c r="R296" s="402"/>
      <c r="S296" s="402"/>
      <c r="T296" s="402"/>
      <c r="U296" s="402"/>
      <c r="V296" s="403"/>
      <c r="W296" s="37" t="s">
        <v>68</v>
      </c>
      <c r="X296" s="382">
        <f>IFERROR(SUM(X290:X294),"0")</f>
        <v>4</v>
      </c>
      <c r="Y296" s="382">
        <f>IFERROR(SUM(Y290:Y294),"0")</f>
        <v>4.8</v>
      </c>
      <c r="Z296" s="37"/>
      <c r="AA296" s="383"/>
      <c r="AB296" s="383"/>
      <c r="AC296" s="383"/>
    </row>
    <row r="297" spans="1:68" ht="16.5" customHeight="1" x14ac:dyDescent="0.25">
      <c r="A297" s="397" t="s">
        <v>394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71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395</v>
      </c>
      <c r="B299" s="54" t="s">
        <v>396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69</v>
      </c>
      <c r="Q300" s="402"/>
      <c r="R300" s="402"/>
      <c r="S300" s="402"/>
      <c r="T300" s="402"/>
      <c r="U300" s="402"/>
      <c r="V300" s="403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69</v>
      </c>
      <c r="Q301" s="402"/>
      <c r="R301" s="402"/>
      <c r="S301" s="402"/>
      <c r="T301" s="402"/>
      <c r="U301" s="402"/>
      <c r="V301" s="403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109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398</v>
      </c>
      <c r="B304" s="54" t="s">
        <v>399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69</v>
      </c>
      <c r="Q305" s="402"/>
      <c r="R305" s="402"/>
      <c r="S305" s="402"/>
      <c r="T305" s="402"/>
      <c r="U305" s="402"/>
      <c r="V305" s="403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69</v>
      </c>
      <c r="Q306" s="402"/>
      <c r="R306" s="402"/>
      <c r="S306" s="402"/>
      <c r="T306" s="402"/>
      <c r="U306" s="402"/>
      <c r="V306" s="403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63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402</v>
      </c>
      <c r="B309" s="54" t="s">
        <v>403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69</v>
      </c>
      <c r="Q310" s="402"/>
      <c r="R310" s="402"/>
      <c r="S310" s="402"/>
      <c r="T310" s="402"/>
      <c r="U310" s="402"/>
      <c r="V310" s="403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69</v>
      </c>
      <c r="Q311" s="402"/>
      <c r="R311" s="402"/>
      <c r="S311" s="402"/>
      <c r="T311" s="402"/>
      <c r="U311" s="402"/>
      <c r="V311" s="403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404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109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405</v>
      </c>
      <c r="B314" s="54" t="s">
        <v>406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407</v>
      </c>
      <c r="B315" s="54" t="s">
        <v>408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409</v>
      </c>
      <c r="B316" s="54" t="s">
        <v>410</v>
      </c>
      <c r="C316" s="31">
        <v>4301012016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56</v>
      </c>
      <c r="K316" s="32" t="s">
        <v>112</v>
      </c>
      <c r="L316" s="32"/>
      <c r="M316" s="33" t="s">
        <v>115</v>
      </c>
      <c r="N316" s="33"/>
      <c r="O316" s="32">
        <v>55</v>
      </c>
      <c r="P316" s="4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387"/>
      <c r="R316" s="387"/>
      <c r="S316" s="387"/>
      <c r="T316" s="388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IFERROR(IF(Y316=0,"",ROUNDUP(Y316/H316,0)*0.02175),"")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409</v>
      </c>
      <c r="B317" s="54" t="s">
        <v>411</v>
      </c>
      <c r="C317" s="31">
        <v>4301011911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48</v>
      </c>
      <c r="K317" s="32" t="s">
        <v>112</v>
      </c>
      <c r="L317" s="32"/>
      <c r="M317" s="33" t="s">
        <v>132</v>
      </c>
      <c r="N317" s="33"/>
      <c r="O317" s="32">
        <v>55</v>
      </c>
      <c r="P317" s="730" t="s">
        <v>412</v>
      </c>
      <c r="Q317" s="387"/>
      <c r="R317" s="387"/>
      <c r="S317" s="387"/>
      <c r="T317" s="388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IFERROR(IF(Y317=0,"",ROUNDUP(Y317/H317,0)*0.02039),"")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415</v>
      </c>
      <c r="B319" s="54" t="s">
        <v>416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418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69</v>
      </c>
      <c r="Q322" s="402"/>
      <c r="R322" s="402"/>
      <c r="S322" s="402"/>
      <c r="T322" s="402"/>
      <c r="U322" s="402"/>
      <c r="V322" s="403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69</v>
      </c>
      <c r="Q323" s="402"/>
      <c r="R323" s="402"/>
      <c r="S323" s="402"/>
      <c r="T323" s="402"/>
      <c r="U323" s="402"/>
      <c r="V323" s="403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1" t="s">
        <v>63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80">
        <v>53</v>
      </c>
      <c r="Y325" s="381">
        <f>IFERROR(IF(X325="",0,CEILING((X325/$H325),1)*$H325),"")</f>
        <v>54.6</v>
      </c>
      <c r="Z325" s="36">
        <f>IFERROR(IF(Y325=0,"",ROUNDUP(Y325/H325,0)*0.00753),"")</f>
        <v>9.7890000000000005E-2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56.280952380952378</v>
      </c>
      <c r="BN325" s="64">
        <f>IFERROR(Y325*I325/H325,"0")</f>
        <v>57.98</v>
      </c>
      <c r="BO325" s="64">
        <f>IFERROR(1/J325*(X325/H325),"0")</f>
        <v>8.0891330891330882E-2</v>
      </c>
      <c r="BP325" s="64">
        <f>IFERROR(1/J325*(Y325/H325),"0")</f>
        <v>8.3333333333333329E-2</v>
      </c>
    </row>
    <row r="326" spans="1:68" ht="27" customHeight="1" x14ac:dyDescent="0.25">
      <c r="A326" s="54" t="s">
        <v>423</v>
      </c>
      <c r="B326" s="54" t="s">
        <v>424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425</v>
      </c>
      <c r="B327" s="54" t="s">
        <v>426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427</v>
      </c>
      <c r="B328" s="54" t="s">
        <v>428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69</v>
      </c>
      <c r="Q329" s="402"/>
      <c r="R329" s="402"/>
      <c r="S329" s="402"/>
      <c r="T329" s="402"/>
      <c r="U329" s="402"/>
      <c r="V329" s="403"/>
      <c r="W329" s="37" t="s">
        <v>70</v>
      </c>
      <c r="X329" s="382">
        <f>IFERROR(X325/H325,"0")+IFERROR(X326/H326,"0")+IFERROR(X327/H327,"0")+IFERROR(X328/H328,"0")</f>
        <v>12.619047619047619</v>
      </c>
      <c r="Y329" s="382">
        <f>IFERROR(Y325/H325,"0")+IFERROR(Y326/H326,"0")+IFERROR(Y327/H327,"0")+IFERROR(Y328/H328,"0")</f>
        <v>13</v>
      </c>
      <c r="Z329" s="382">
        <f>IFERROR(IF(Z325="",0,Z325),"0")+IFERROR(IF(Z326="",0,Z326),"0")+IFERROR(IF(Z327="",0,Z327),"0")+IFERROR(IF(Z328="",0,Z328),"0")</f>
        <v>9.7890000000000005E-2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69</v>
      </c>
      <c r="Q330" s="402"/>
      <c r="R330" s="402"/>
      <c r="S330" s="402"/>
      <c r="T330" s="402"/>
      <c r="U330" s="402"/>
      <c r="V330" s="403"/>
      <c r="W330" s="37" t="s">
        <v>68</v>
      </c>
      <c r="X330" s="382">
        <f>IFERROR(SUM(X325:X328),"0")</f>
        <v>53</v>
      </c>
      <c r="Y330" s="382">
        <f>IFERROR(SUM(Y325:Y328),"0")</f>
        <v>54.6</v>
      </c>
      <c r="Z330" s="37"/>
      <c r="AA330" s="383"/>
      <c r="AB330" s="383"/>
      <c r="AC330" s="383"/>
    </row>
    <row r="331" spans="1:68" ht="14.25" customHeight="1" x14ac:dyDescent="0.25">
      <c r="A331" s="431" t="s">
        <v>71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429</v>
      </c>
      <c r="B332" s="54" t="s">
        <v>430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431</v>
      </c>
      <c r="B333" s="54" t="s">
        <v>432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433</v>
      </c>
      <c r="B334" s="54" t="s">
        <v>434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435</v>
      </c>
      <c r="B335" s="54" t="s">
        <v>436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437</v>
      </c>
      <c r="B336" s="54" t="s">
        <v>438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439</v>
      </c>
      <c r="B337" s="54" t="s">
        <v>440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69</v>
      </c>
      <c r="Q338" s="402"/>
      <c r="R338" s="402"/>
      <c r="S338" s="402"/>
      <c r="T338" s="402"/>
      <c r="U338" s="402"/>
      <c r="V338" s="403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69</v>
      </c>
      <c r="Q339" s="402"/>
      <c r="R339" s="402"/>
      <c r="S339" s="402"/>
      <c r="T339" s="402"/>
      <c r="U339" s="402"/>
      <c r="V339" s="403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1" t="s">
        <v>166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80">
        <v>209</v>
      </c>
      <c r="Y342" s="381">
        <f>IFERROR(IF(X342="",0,CEILING((X342/$H342),1)*$H342),"")</f>
        <v>210.6</v>
      </c>
      <c r="Z342" s="36">
        <f>IFERROR(IF(Y342=0,"",ROUNDUP(Y342/H342,0)*0.02175),"")</f>
        <v>0.58724999999999994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224.11230769230772</v>
      </c>
      <c r="BN342" s="64">
        <f>IFERROR(Y342*I342/H342,"0")</f>
        <v>225.82800000000003</v>
      </c>
      <c r="BO342" s="64">
        <f>IFERROR(1/J342*(X342/H342),"0")</f>
        <v>0.47847985347985345</v>
      </c>
      <c r="BP342" s="64">
        <f>IFERROR(1/J342*(Y342/H342),"0")</f>
        <v>0.4821428571428571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69</v>
      </c>
      <c r="Q344" s="402"/>
      <c r="R344" s="402"/>
      <c r="S344" s="402"/>
      <c r="T344" s="402"/>
      <c r="U344" s="402"/>
      <c r="V344" s="403"/>
      <c r="W344" s="37" t="s">
        <v>70</v>
      </c>
      <c r="X344" s="382">
        <f>IFERROR(X341/H341,"0")+IFERROR(X342/H342,"0")+IFERROR(X343/H343,"0")</f>
        <v>26.794871794871796</v>
      </c>
      <c r="Y344" s="382">
        <f>IFERROR(Y341/H341,"0")+IFERROR(Y342/H342,"0")+IFERROR(Y343/H343,"0")</f>
        <v>27</v>
      </c>
      <c r="Z344" s="382">
        <f>IFERROR(IF(Z341="",0,Z341),"0")+IFERROR(IF(Z342="",0,Z342),"0")+IFERROR(IF(Z343="",0,Z343),"0")</f>
        <v>0.58724999999999994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69</v>
      </c>
      <c r="Q345" s="402"/>
      <c r="R345" s="402"/>
      <c r="S345" s="402"/>
      <c r="T345" s="402"/>
      <c r="U345" s="402"/>
      <c r="V345" s="403"/>
      <c r="W345" s="37" t="s">
        <v>68</v>
      </c>
      <c r="X345" s="382">
        <f>IFERROR(SUM(X341:X343),"0")</f>
        <v>209</v>
      </c>
      <c r="Y345" s="382">
        <f>IFERROR(SUM(Y341:Y343),"0")</f>
        <v>210.6</v>
      </c>
      <c r="Z345" s="37"/>
      <c r="AA345" s="383"/>
      <c r="AB345" s="383"/>
      <c r="AC345" s="383"/>
    </row>
    <row r="346" spans="1:68" ht="14.25" customHeight="1" x14ac:dyDescent="0.25">
      <c r="A346" s="431" t="s">
        <v>95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447</v>
      </c>
      <c r="B347" s="54" t="s">
        <v>448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12" t="s">
        <v>449</v>
      </c>
      <c r="Q347" s="387"/>
      <c r="R347" s="387"/>
      <c r="S347" s="387"/>
      <c r="T347" s="388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5" t="s">
        <v>452</v>
      </c>
      <c r="Q348" s="387"/>
      <c r="R348" s="387"/>
      <c r="S348" s="387"/>
      <c r="T348" s="388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69</v>
      </c>
      <c r="Q351" s="402"/>
      <c r="R351" s="402"/>
      <c r="S351" s="402"/>
      <c r="T351" s="402"/>
      <c r="U351" s="402"/>
      <c r="V351" s="403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69</v>
      </c>
      <c r="Q352" s="402"/>
      <c r="R352" s="402"/>
      <c r="S352" s="402"/>
      <c r="T352" s="402"/>
      <c r="U352" s="402"/>
      <c r="V352" s="403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customHeight="1" x14ac:dyDescent="0.25">
      <c r="A353" s="431" t="s">
        <v>457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462</v>
      </c>
      <c r="B355" s="54" t="s">
        <v>463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69</v>
      </c>
      <c r="Q357" s="402"/>
      <c r="R357" s="402"/>
      <c r="S357" s="402"/>
      <c r="T357" s="402"/>
      <c r="U357" s="402"/>
      <c r="V357" s="403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69</v>
      </c>
      <c r="Q358" s="402"/>
      <c r="R358" s="402"/>
      <c r="S358" s="402"/>
      <c r="T358" s="402"/>
      <c r="U358" s="402"/>
      <c r="V358" s="403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466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63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69</v>
      </c>
      <c r="Q362" s="402"/>
      <c r="R362" s="402"/>
      <c r="S362" s="402"/>
      <c r="T362" s="402"/>
      <c r="U362" s="402"/>
      <c r="V362" s="403"/>
      <c r="W362" s="37" t="s">
        <v>70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69</v>
      </c>
      <c r="Q363" s="402"/>
      <c r="R363" s="402"/>
      <c r="S363" s="402"/>
      <c r="T363" s="402"/>
      <c r="U363" s="402"/>
      <c r="V363" s="403"/>
      <c r="W363" s="37" t="s">
        <v>68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1" t="s">
        <v>71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69</v>
      </c>
      <c r="Q368" s="402"/>
      <c r="R368" s="402"/>
      <c r="S368" s="402"/>
      <c r="T368" s="402"/>
      <c r="U368" s="402"/>
      <c r="V368" s="403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69</v>
      </c>
      <c r="Q369" s="402"/>
      <c r="R369" s="402"/>
      <c r="S369" s="402"/>
      <c r="T369" s="402"/>
      <c r="U369" s="402"/>
      <c r="V369" s="403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customHeight="1" x14ac:dyDescent="0.2">
      <c r="A370" s="404" t="s">
        <v>475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476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109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4301011946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4301011869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0">
        <v>1600</v>
      </c>
      <c r="Y374" s="381">
        <f t="shared" si="67"/>
        <v>1605</v>
      </c>
      <c r="Z374" s="36">
        <f>IFERROR(IF(Y374=0,"",ROUNDUP(Y374/H374,0)*0.02175),"")</f>
        <v>2.3272499999999998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1651.2</v>
      </c>
      <c r="BN374" s="64">
        <f t="shared" si="69"/>
        <v>1656.3600000000001</v>
      </c>
      <c r="BO374" s="64">
        <f t="shared" si="70"/>
        <v>2.2222222222222223</v>
      </c>
      <c r="BP374" s="64">
        <f t="shared" si="71"/>
        <v>2.2291666666666665</v>
      </c>
    </row>
    <row r="375" spans="1:68" ht="27" customHeight="1" x14ac:dyDescent="0.25">
      <c r="A375" s="54" t="s">
        <v>480</v>
      </c>
      <c r="B375" s="54" t="s">
        <v>481</v>
      </c>
      <c r="C375" s="31">
        <v>4301011947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132</v>
      </c>
      <c r="N375" s="33"/>
      <c r="O375" s="32">
        <v>60</v>
      </c>
      <c r="P375" s="60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4301011870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80">
        <v>900</v>
      </c>
      <c r="Y376" s="381">
        <f t="shared" si="67"/>
        <v>900</v>
      </c>
      <c r="Z376" s="36">
        <f>IFERROR(IF(Y376=0,"",ROUNDUP(Y376/H376,0)*0.02175),"")</f>
        <v>1.3049999999999999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928.8</v>
      </c>
      <c r="BN376" s="64">
        <f t="shared" si="69"/>
        <v>928.8</v>
      </c>
      <c r="BO376" s="64">
        <f t="shared" si="70"/>
        <v>1.25</v>
      </c>
      <c r="BP376" s="64">
        <f t="shared" si="71"/>
        <v>1.25</v>
      </c>
    </row>
    <row r="377" spans="1:68" ht="27" customHeight="1" x14ac:dyDescent="0.25">
      <c r="A377" s="54" t="s">
        <v>483</v>
      </c>
      <c r="B377" s="54" t="s">
        <v>484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80">
        <v>1100</v>
      </c>
      <c r="Y378" s="381">
        <f t="shared" si="67"/>
        <v>1110</v>
      </c>
      <c r="Z378" s="36">
        <f>IFERROR(IF(Y378=0,"",ROUNDUP(Y378/H378,0)*0.02175),"")</f>
        <v>1.6094999999999999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1135.2</v>
      </c>
      <c r="BN378" s="64">
        <f t="shared" si="69"/>
        <v>1145.52</v>
      </c>
      <c r="BO378" s="64">
        <f t="shared" si="70"/>
        <v>1.5277777777777777</v>
      </c>
      <c r="BP378" s="64">
        <f t="shared" si="71"/>
        <v>1.5416666666666665</v>
      </c>
    </row>
    <row r="379" spans="1:68" ht="27" customHeight="1" x14ac:dyDescent="0.25">
      <c r="A379" s="54" t="s">
        <v>486</v>
      </c>
      <c r="B379" s="54" t="s">
        <v>487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488</v>
      </c>
      <c r="B380" s="54" t="s">
        <v>489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69</v>
      </c>
      <c r="Q382" s="402"/>
      <c r="R382" s="402"/>
      <c r="S382" s="402"/>
      <c r="T382" s="402"/>
      <c r="U382" s="402"/>
      <c r="V382" s="403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240</v>
      </c>
      <c r="Y382" s="382">
        <f>IFERROR(Y373/H373,"0")+IFERROR(Y374/H374,"0")+IFERROR(Y375/H375,"0")+IFERROR(Y376/H376,"0")+IFERROR(Y377/H377,"0")+IFERROR(Y378/H378,"0")+IFERROR(Y379/H379,"0")+IFERROR(Y380/H380,"0")+IFERROR(Y381/H381,"0")</f>
        <v>241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5.2417499999999997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69</v>
      </c>
      <c r="Q383" s="402"/>
      <c r="R383" s="402"/>
      <c r="S383" s="402"/>
      <c r="T383" s="402"/>
      <c r="U383" s="402"/>
      <c r="V383" s="403"/>
      <c r="W383" s="37" t="s">
        <v>68</v>
      </c>
      <c r="X383" s="382">
        <f>IFERROR(SUM(X373:X381),"0")</f>
        <v>3600</v>
      </c>
      <c r="Y383" s="382">
        <f>IFERROR(SUM(Y373:Y381),"0")</f>
        <v>3615</v>
      </c>
      <c r="Z383" s="37"/>
      <c r="AA383" s="383"/>
      <c r="AB383" s="383"/>
      <c r="AC383" s="383"/>
    </row>
    <row r="384" spans="1:68" ht="14.25" customHeight="1" x14ac:dyDescent="0.25">
      <c r="A384" s="431" t="s">
        <v>145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80">
        <v>1500</v>
      </c>
      <c r="Y385" s="381">
        <f>IFERROR(IF(X385="",0,CEILING((X385/$H385),1)*$H385),"")</f>
        <v>1500</v>
      </c>
      <c r="Z385" s="36">
        <f>IFERROR(IF(Y385=0,"",ROUNDUP(Y385/H385,0)*0.02175),"")</f>
        <v>2.1749999999999998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1548</v>
      </c>
      <c r="BN385" s="64">
        <f>IFERROR(Y385*I385/H385,"0")</f>
        <v>1548</v>
      </c>
      <c r="BO385" s="64">
        <f>IFERROR(1/J385*(X385/H385),"0")</f>
        <v>2.083333333333333</v>
      </c>
      <c r="BP385" s="64">
        <f>IFERROR(1/J385*(Y385/H385),"0")</f>
        <v>2.083333333333333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69</v>
      </c>
      <c r="Q387" s="402"/>
      <c r="R387" s="402"/>
      <c r="S387" s="402"/>
      <c r="T387" s="402"/>
      <c r="U387" s="402"/>
      <c r="V387" s="403"/>
      <c r="W387" s="37" t="s">
        <v>70</v>
      </c>
      <c r="X387" s="382">
        <f>IFERROR(X385/H385,"0")+IFERROR(X386/H386,"0")</f>
        <v>100</v>
      </c>
      <c r="Y387" s="382">
        <f>IFERROR(Y385/H385,"0")+IFERROR(Y386/H386,"0")</f>
        <v>100</v>
      </c>
      <c r="Z387" s="382">
        <f>IFERROR(IF(Z385="",0,Z385),"0")+IFERROR(IF(Z386="",0,Z386),"0")</f>
        <v>2.1749999999999998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69</v>
      </c>
      <c r="Q388" s="402"/>
      <c r="R388" s="402"/>
      <c r="S388" s="402"/>
      <c r="T388" s="402"/>
      <c r="U388" s="402"/>
      <c r="V388" s="403"/>
      <c r="W388" s="37" t="s">
        <v>68</v>
      </c>
      <c r="X388" s="382">
        <f>IFERROR(SUM(X385:X386),"0")</f>
        <v>1500</v>
      </c>
      <c r="Y388" s="382">
        <f>IFERROR(SUM(Y385:Y386),"0")</f>
        <v>1500</v>
      </c>
      <c r="Z388" s="37"/>
      <c r="AA388" s="383"/>
      <c r="AB388" s="383"/>
      <c r="AC388" s="383"/>
    </row>
    <row r="389" spans="1:68" ht="14.25" customHeight="1" x14ac:dyDescent="0.25">
      <c r="A389" s="431" t="s">
        <v>71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496</v>
      </c>
      <c r="B390" s="54" t="s">
        <v>497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496</v>
      </c>
      <c r="B391" s="54" t="s">
        <v>498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80">
        <v>120</v>
      </c>
      <c r="Y392" s="381">
        <f>IFERROR(IF(X392="",0,CEILING((X392/$H392),1)*$H392),"")</f>
        <v>124.8</v>
      </c>
      <c r="Z392" s="36">
        <f>IFERROR(IF(Y392=0,"",ROUNDUP(Y392/H392,0)*0.02175),"")</f>
        <v>0.34799999999999998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128.67692307692309</v>
      </c>
      <c r="BN392" s="64">
        <f>IFERROR(Y392*I392/H392,"0")</f>
        <v>133.82400000000001</v>
      </c>
      <c r="BO392" s="64">
        <f>IFERROR(1/J392*(X392/H392),"0")</f>
        <v>0.27472527472527469</v>
      </c>
      <c r="BP392" s="64">
        <f>IFERROR(1/J392*(Y392/H392),"0")</f>
        <v>0.2857142857142857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69</v>
      </c>
      <c r="Q393" s="402"/>
      <c r="R393" s="402"/>
      <c r="S393" s="402"/>
      <c r="T393" s="402"/>
      <c r="U393" s="402"/>
      <c r="V393" s="403"/>
      <c r="W393" s="37" t="s">
        <v>70</v>
      </c>
      <c r="X393" s="382">
        <f>IFERROR(X390/H390,"0")+IFERROR(X391/H391,"0")+IFERROR(X392/H392,"0")</f>
        <v>15.384615384615385</v>
      </c>
      <c r="Y393" s="382">
        <f>IFERROR(Y390/H390,"0")+IFERROR(Y391/H391,"0")+IFERROR(Y392/H392,"0")</f>
        <v>16</v>
      </c>
      <c r="Z393" s="382">
        <f>IFERROR(IF(Z390="",0,Z390),"0")+IFERROR(IF(Z391="",0,Z391),"0")+IFERROR(IF(Z392="",0,Z392),"0")</f>
        <v>0.34799999999999998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69</v>
      </c>
      <c r="Q394" s="402"/>
      <c r="R394" s="402"/>
      <c r="S394" s="402"/>
      <c r="T394" s="402"/>
      <c r="U394" s="402"/>
      <c r="V394" s="403"/>
      <c r="W394" s="37" t="s">
        <v>68</v>
      </c>
      <c r="X394" s="382">
        <f>IFERROR(SUM(X390:X392),"0")</f>
        <v>120</v>
      </c>
      <c r="Y394" s="382">
        <f>IFERROR(SUM(Y390:Y392),"0")</f>
        <v>124.8</v>
      </c>
      <c r="Z394" s="37"/>
      <c r="AA394" s="383"/>
      <c r="AB394" s="383"/>
      <c r="AC394" s="383"/>
    </row>
    <row r="395" spans="1:68" ht="14.25" customHeight="1" x14ac:dyDescent="0.25">
      <c r="A395" s="431" t="s">
        <v>166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80">
        <v>70</v>
      </c>
      <c r="Y396" s="381">
        <f>IFERROR(IF(X396="",0,CEILING((X396/$H396),1)*$H396),"")</f>
        <v>70.2</v>
      </c>
      <c r="Z396" s="36">
        <f>IFERROR(IF(Y396=0,"",ROUNDUP(Y396/H396,0)*0.02175),"")</f>
        <v>0.19574999999999998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75.061538461538461</v>
      </c>
      <c r="BN396" s="64">
        <f>IFERROR(Y396*I396/H396,"0")</f>
        <v>75.27600000000001</v>
      </c>
      <c r="BO396" s="64">
        <f>IFERROR(1/J396*(X396/H396),"0")</f>
        <v>0.16025641025641024</v>
      </c>
      <c r="BP396" s="64">
        <f>IFERROR(1/J396*(Y396/H396),"0")</f>
        <v>0.1607142857142857</v>
      </c>
    </row>
    <row r="397" spans="1:68" ht="16.5" customHeight="1" x14ac:dyDescent="0.25">
      <c r="A397" s="54" t="s">
        <v>501</v>
      </c>
      <c r="B397" s="54" t="s">
        <v>503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69</v>
      </c>
      <c r="Q398" s="402"/>
      <c r="R398" s="402"/>
      <c r="S398" s="402"/>
      <c r="T398" s="402"/>
      <c r="U398" s="402"/>
      <c r="V398" s="403"/>
      <c r="W398" s="37" t="s">
        <v>70</v>
      </c>
      <c r="X398" s="382">
        <f>IFERROR(X396/H396,"0")+IFERROR(X397/H397,"0")</f>
        <v>8.9743589743589745</v>
      </c>
      <c r="Y398" s="382">
        <f>IFERROR(Y396/H396,"0")+IFERROR(Y397/H397,"0")</f>
        <v>9</v>
      </c>
      <c r="Z398" s="382">
        <f>IFERROR(IF(Z396="",0,Z396),"0")+IFERROR(IF(Z397="",0,Z397),"0")</f>
        <v>0.19574999999999998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69</v>
      </c>
      <c r="Q399" s="402"/>
      <c r="R399" s="402"/>
      <c r="S399" s="402"/>
      <c r="T399" s="402"/>
      <c r="U399" s="402"/>
      <c r="V399" s="403"/>
      <c r="W399" s="37" t="s">
        <v>68</v>
      </c>
      <c r="X399" s="382">
        <f>IFERROR(SUM(X396:X397),"0")</f>
        <v>70</v>
      </c>
      <c r="Y399" s="382">
        <f>IFERROR(SUM(Y396:Y397),"0")</f>
        <v>70.2</v>
      </c>
      <c r="Z399" s="37"/>
      <c r="AA399" s="383"/>
      <c r="AB399" s="383"/>
      <c r="AC399" s="383"/>
    </row>
    <row r="400" spans="1:68" ht="16.5" customHeight="1" x14ac:dyDescent="0.25">
      <c r="A400" s="397" t="s">
        <v>504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109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505</v>
      </c>
      <c r="B402" s="54" t="s">
        <v>506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8" t="s">
        <v>507</v>
      </c>
      <c r="Q402" s="387"/>
      <c r="R402" s="387"/>
      <c r="S402" s="387"/>
      <c r="T402" s="388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508</v>
      </c>
      <c r="B403" s="54" t="s">
        <v>509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512</v>
      </c>
      <c r="B405" s="54" t="s">
        <v>513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69</v>
      </c>
      <c r="Q406" s="402"/>
      <c r="R406" s="402"/>
      <c r="S406" s="402"/>
      <c r="T406" s="402"/>
      <c r="U406" s="402"/>
      <c r="V406" s="403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69</v>
      </c>
      <c r="Q407" s="402"/>
      <c r="R407" s="402"/>
      <c r="S407" s="402"/>
      <c r="T407" s="402"/>
      <c r="U407" s="402"/>
      <c r="V407" s="403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63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514</v>
      </c>
      <c r="B409" s="54" t="s">
        <v>515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516</v>
      </c>
      <c r="B410" s="54" t="s">
        <v>517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69</v>
      </c>
      <c r="Q411" s="402"/>
      <c r="R411" s="402"/>
      <c r="S411" s="402"/>
      <c r="T411" s="402"/>
      <c r="U411" s="402"/>
      <c r="V411" s="403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69</v>
      </c>
      <c r="Q412" s="402"/>
      <c r="R412" s="402"/>
      <c r="S412" s="402"/>
      <c r="T412" s="402"/>
      <c r="U412" s="402"/>
      <c r="V412" s="403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0">
        <v>232</v>
      </c>
      <c r="Y414" s="381">
        <f>IFERROR(IF(X414="",0,CEILING((X414/$H414),1)*$H414),"")</f>
        <v>234</v>
      </c>
      <c r="Z414" s="36">
        <f>IFERROR(IF(Y414=0,"",ROUNDUP(Y414/H414,0)*0.02175),"")</f>
        <v>0.65249999999999997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248.77538461538464</v>
      </c>
      <c r="BN414" s="64">
        <f>IFERROR(Y414*I414/H414,"0")</f>
        <v>250.92000000000002</v>
      </c>
      <c r="BO414" s="64">
        <f>IFERROR(1/J414*(X414/H414),"0")</f>
        <v>0.53113553113553114</v>
      </c>
      <c r="BP414" s="64">
        <f>IFERROR(1/J414*(Y414/H414),"0")</f>
        <v>0.5357142857142857</v>
      </c>
    </row>
    <row r="415" spans="1:68" ht="27" customHeight="1" x14ac:dyDescent="0.25">
      <c r="A415" s="54" t="s">
        <v>520</v>
      </c>
      <c r="B415" s="54" t="s">
        <v>521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522</v>
      </c>
      <c r="B416" s="54" t="s">
        <v>523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522</v>
      </c>
      <c r="B417" s="54" t="s">
        <v>524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525</v>
      </c>
      <c r="B418" s="54" t="s">
        <v>526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69</v>
      </c>
      <c r="Q419" s="402"/>
      <c r="R419" s="402"/>
      <c r="S419" s="402"/>
      <c r="T419" s="402"/>
      <c r="U419" s="402"/>
      <c r="V419" s="403"/>
      <c r="W419" s="37" t="s">
        <v>70</v>
      </c>
      <c r="X419" s="382">
        <f>IFERROR(X414/H414,"0")+IFERROR(X415/H415,"0")+IFERROR(X416/H416,"0")+IFERROR(X417/H417,"0")+IFERROR(X418/H418,"0")</f>
        <v>29.743589743589745</v>
      </c>
      <c r="Y419" s="382">
        <f>IFERROR(Y414/H414,"0")+IFERROR(Y415/H415,"0")+IFERROR(Y416/H416,"0")+IFERROR(Y417/H417,"0")+IFERROR(Y418/H418,"0")</f>
        <v>30</v>
      </c>
      <c r="Z419" s="382">
        <f>IFERROR(IF(Z414="",0,Z414),"0")+IFERROR(IF(Z415="",0,Z415),"0")+IFERROR(IF(Z416="",0,Z416),"0")+IFERROR(IF(Z417="",0,Z417),"0")+IFERROR(IF(Z418="",0,Z418),"0")</f>
        <v>0.65249999999999997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69</v>
      </c>
      <c r="Q420" s="402"/>
      <c r="R420" s="402"/>
      <c r="S420" s="402"/>
      <c r="T420" s="402"/>
      <c r="U420" s="402"/>
      <c r="V420" s="403"/>
      <c r="W420" s="37" t="s">
        <v>68</v>
      </c>
      <c r="X420" s="382">
        <f>IFERROR(SUM(X414:X418),"0")</f>
        <v>232</v>
      </c>
      <c r="Y420" s="382">
        <f>IFERROR(SUM(Y414:Y418),"0")</f>
        <v>234</v>
      </c>
      <c r="Z420" s="37"/>
      <c r="AA420" s="383"/>
      <c r="AB420" s="383"/>
      <c r="AC420" s="383"/>
    </row>
    <row r="421" spans="1:68" ht="14.25" customHeight="1" x14ac:dyDescent="0.25">
      <c r="A421" s="431" t="s">
        <v>166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527</v>
      </c>
      <c r="B422" s="54" t="s">
        <v>528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69</v>
      </c>
      <c r="Q423" s="402"/>
      <c r="R423" s="402"/>
      <c r="S423" s="402"/>
      <c r="T423" s="402"/>
      <c r="U423" s="402"/>
      <c r="V423" s="403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69</v>
      </c>
      <c r="Q424" s="402"/>
      <c r="R424" s="402"/>
      <c r="S424" s="402"/>
      <c r="T424" s="402"/>
      <c r="U424" s="402"/>
      <c r="V424" s="403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529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530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109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531</v>
      </c>
      <c r="B428" s="54" t="s">
        <v>532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69</v>
      </c>
      <c r="Q429" s="402"/>
      <c r="R429" s="402"/>
      <c r="S429" s="402"/>
      <c r="T429" s="402"/>
      <c r="U429" s="402"/>
      <c r="V429" s="403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69</v>
      </c>
      <c r="Q430" s="402"/>
      <c r="R430" s="402"/>
      <c r="S430" s="402"/>
      <c r="T430" s="402"/>
      <c r="U430" s="402"/>
      <c r="V430" s="403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63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533</v>
      </c>
      <c r="B432" s="54" t="s">
        <v>534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536</v>
      </c>
      <c r="B434" s="54" t="s">
        <v>537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80">
        <v>16</v>
      </c>
      <c r="Y435" s="381">
        <f t="shared" si="72"/>
        <v>16.8</v>
      </c>
      <c r="Z435" s="36">
        <f>IFERROR(IF(Y435=0,"",ROUNDUP(Y435/H435,0)*0.00753),"")</f>
        <v>3.0120000000000001E-2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16.876190476190473</v>
      </c>
      <c r="BN435" s="64">
        <f t="shared" si="74"/>
        <v>17.72</v>
      </c>
      <c r="BO435" s="64">
        <f t="shared" si="75"/>
        <v>2.4420024420024417E-2</v>
      </c>
      <c r="BP435" s="64">
        <f t="shared" si="76"/>
        <v>2.564102564102564E-2</v>
      </c>
    </row>
    <row r="436" spans="1:68" ht="27" customHeight="1" x14ac:dyDescent="0.25">
      <c r="A436" s="54" t="s">
        <v>538</v>
      </c>
      <c r="B436" s="54" t="s">
        <v>540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541</v>
      </c>
      <c r="B437" s="54" t="s">
        <v>542</v>
      </c>
      <c r="C437" s="31">
        <v>4301031257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541</v>
      </c>
      <c r="B438" s="54" t="s">
        <v>543</v>
      </c>
      <c r="C438" s="31">
        <v>4301031335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544</v>
      </c>
      <c r="B439" s="54" t="s">
        <v>545</v>
      </c>
      <c r="C439" s="31">
        <v>4301031178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4301031330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547</v>
      </c>
      <c r="B441" s="54" t="s">
        <v>548</v>
      </c>
      <c r="C441" s="31">
        <v>4301031254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547</v>
      </c>
      <c r="B442" s="54" t="s">
        <v>549</v>
      </c>
      <c r="C442" s="31">
        <v>4301031336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550</v>
      </c>
      <c r="B444" s="54" t="s">
        <v>552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8" t="s">
        <v>553</v>
      </c>
      <c r="Q444" s="387"/>
      <c r="R444" s="387"/>
      <c r="S444" s="387"/>
      <c r="T444" s="388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554</v>
      </c>
      <c r="B445" s="54" t="s">
        <v>555</v>
      </c>
      <c r="C445" s="31">
        <v>4301031258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554</v>
      </c>
      <c r="B446" s="54" t="s">
        <v>556</v>
      </c>
      <c r="C446" s="31">
        <v>4301031337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557</v>
      </c>
      <c r="B447" s="54" t="s">
        <v>558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0">
        <v>26</v>
      </c>
      <c r="Y448" s="381">
        <f t="shared" si="72"/>
        <v>27.3</v>
      </c>
      <c r="Z448" s="36">
        <f t="shared" si="77"/>
        <v>6.5259999999999999E-2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27.609523809523807</v>
      </c>
      <c r="BN448" s="64">
        <f t="shared" si="74"/>
        <v>28.99</v>
      </c>
      <c r="BO448" s="64">
        <f t="shared" si="75"/>
        <v>5.2910052910052907E-2</v>
      </c>
      <c r="BP448" s="64">
        <f t="shared" si="76"/>
        <v>5.5555555555555559E-2</v>
      </c>
    </row>
    <row r="449" spans="1:68" ht="37.5" customHeight="1" x14ac:dyDescent="0.25">
      <c r="A449" s="54" t="s">
        <v>560</v>
      </c>
      <c r="B449" s="54" t="s">
        <v>561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562</v>
      </c>
      <c r="B450" s="54" t="s">
        <v>563</v>
      </c>
      <c r="C450" s="31">
        <v>4301031255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562</v>
      </c>
      <c r="B451" s="54" t="s">
        <v>564</v>
      </c>
      <c r="C451" s="31">
        <v>4301031338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69</v>
      </c>
      <c r="Q453" s="402"/>
      <c r="R453" s="402"/>
      <c r="S453" s="402"/>
      <c r="T453" s="402"/>
      <c r="U453" s="402"/>
      <c r="V453" s="403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16.19047619047619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17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9.5379999999999993E-2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69</v>
      </c>
      <c r="Q454" s="402"/>
      <c r="R454" s="402"/>
      <c r="S454" s="402"/>
      <c r="T454" s="402"/>
      <c r="U454" s="402"/>
      <c r="V454" s="403"/>
      <c r="W454" s="37" t="s">
        <v>68</v>
      </c>
      <c r="X454" s="382">
        <f>IFERROR(SUM(X432:X452),"0")</f>
        <v>42</v>
      </c>
      <c r="Y454" s="382">
        <f>IFERROR(SUM(Y432:Y452),"0")</f>
        <v>44.1</v>
      </c>
      <c r="Z454" s="37"/>
      <c r="AA454" s="383"/>
      <c r="AB454" s="383"/>
      <c r="AC454" s="383"/>
    </row>
    <row r="455" spans="1:68" ht="14.25" customHeight="1" x14ac:dyDescent="0.25">
      <c r="A455" s="431" t="s">
        <v>71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567</v>
      </c>
      <c r="B456" s="54" t="s">
        <v>568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569</v>
      </c>
      <c r="B457" s="54" t="s">
        <v>570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69</v>
      </c>
      <c r="Q458" s="402"/>
      <c r="R458" s="402"/>
      <c r="S458" s="402"/>
      <c r="T458" s="402"/>
      <c r="U458" s="402"/>
      <c r="V458" s="403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69</v>
      </c>
      <c r="Q459" s="402"/>
      <c r="R459" s="402"/>
      <c r="S459" s="402"/>
      <c r="T459" s="402"/>
      <c r="U459" s="402"/>
      <c r="V459" s="403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95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69</v>
      </c>
      <c r="Q462" s="402"/>
      <c r="R462" s="402"/>
      <c r="S462" s="402"/>
      <c r="T462" s="402"/>
      <c r="U462" s="402"/>
      <c r="V462" s="403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69</v>
      </c>
      <c r="Q463" s="402"/>
      <c r="R463" s="402"/>
      <c r="S463" s="402"/>
      <c r="T463" s="402"/>
      <c r="U463" s="402"/>
      <c r="V463" s="403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575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145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576</v>
      </c>
      <c r="B466" s="54" t="s">
        <v>577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69</v>
      </c>
      <c r="Q467" s="402"/>
      <c r="R467" s="402"/>
      <c r="S467" s="402"/>
      <c r="T467" s="402"/>
      <c r="U467" s="402"/>
      <c r="V467" s="403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69</v>
      </c>
      <c r="Q468" s="402"/>
      <c r="R468" s="402"/>
      <c r="S468" s="402"/>
      <c r="T468" s="402"/>
      <c r="U468" s="402"/>
      <c r="V468" s="403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63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4301031212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4301031324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80">
        <v>102</v>
      </c>
      <c r="Y471" s="381">
        <f t="shared" si="78"/>
        <v>105</v>
      </c>
      <c r="Z471" s="36">
        <f>IFERROR(IF(Y471=0,"",ROUNDUP(Y471/H471,0)*0.00753),"")</f>
        <v>0.18825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107.58571428571427</v>
      </c>
      <c r="BN471" s="64">
        <f t="shared" si="80"/>
        <v>110.74999999999999</v>
      </c>
      <c r="BO471" s="64">
        <f t="shared" si="81"/>
        <v>0.15567765567765565</v>
      </c>
      <c r="BP471" s="64">
        <f t="shared" si="82"/>
        <v>0.16025641025641024</v>
      </c>
    </row>
    <row r="472" spans="1:68" ht="27" customHeight="1" x14ac:dyDescent="0.25">
      <c r="A472" s="54" t="s">
        <v>581</v>
      </c>
      <c r="B472" s="54" t="s">
        <v>582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583</v>
      </c>
      <c r="B473" s="54" t="s">
        <v>584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585</v>
      </c>
      <c r="B474" s="54" t="s">
        <v>586</v>
      </c>
      <c r="C474" s="31">
        <v>4301031173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4301031327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69</v>
      </c>
      <c r="Q476" s="402"/>
      <c r="R476" s="402"/>
      <c r="S476" s="402"/>
      <c r="T476" s="402"/>
      <c r="U476" s="402"/>
      <c r="V476" s="403"/>
      <c r="W476" s="37" t="s">
        <v>70</v>
      </c>
      <c r="X476" s="382">
        <f>IFERROR(X470/H470,"0")+IFERROR(X471/H471,"0")+IFERROR(X472/H472,"0")+IFERROR(X473/H473,"0")+IFERROR(X474/H474,"0")+IFERROR(X475/H475,"0")</f>
        <v>24.285714285714285</v>
      </c>
      <c r="Y476" s="382">
        <f>IFERROR(Y470/H470,"0")+IFERROR(Y471/H471,"0")+IFERROR(Y472/H472,"0")+IFERROR(Y473/H473,"0")+IFERROR(Y474/H474,"0")+IFERROR(Y475/H475,"0")</f>
        <v>25</v>
      </c>
      <c r="Z476" s="382">
        <f>IFERROR(IF(Z470="",0,Z470),"0")+IFERROR(IF(Z471="",0,Z471),"0")+IFERROR(IF(Z472="",0,Z472),"0")+IFERROR(IF(Z473="",0,Z473),"0")+IFERROR(IF(Z474="",0,Z474),"0")+IFERROR(IF(Z475="",0,Z475),"0")</f>
        <v>0.18825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69</v>
      </c>
      <c r="Q477" s="402"/>
      <c r="R477" s="402"/>
      <c r="S477" s="402"/>
      <c r="T477" s="402"/>
      <c r="U477" s="402"/>
      <c r="V477" s="403"/>
      <c r="W477" s="37" t="s">
        <v>68</v>
      </c>
      <c r="X477" s="382">
        <f>IFERROR(SUM(X470:X475),"0")</f>
        <v>102</v>
      </c>
      <c r="Y477" s="382">
        <f>IFERROR(SUM(Y470:Y475),"0")</f>
        <v>105</v>
      </c>
      <c r="Z477" s="37"/>
      <c r="AA477" s="383"/>
      <c r="AB477" s="383"/>
      <c r="AC477" s="383"/>
    </row>
    <row r="478" spans="1:68" ht="14.25" customHeight="1" x14ac:dyDescent="0.25">
      <c r="A478" s="431" t="s">
        <v>104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69</v>
      </c>
      <c r="Q480" s="402"/>
      <c r="R480" s="402"/>
      <c r="S480" s="402"/>
      <c r="T480" s="402"/>
      <c r="U480" s="402"/>
      <c r="V480" s="403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69</v>
      </c>
      <c r="Q481" s="402"/>
      <c r="R481" s="402"/>
      <c r="S481" s="402"/>
      <c r="T481" s="402"/>
      <c r="U481" s="402"/>
      <c r="V481" s="403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590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63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69</v>
      </c>
      <c r="Q487" s="402"/>
      <c r="R487" s="402"/>
      <c r="S487" s="402"/>
      <c r="T487" s="402"/>
      <c r="U487" s="402"/>
      <c r="V487" s="403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69</v>
      </c>
      <c r="Q488" s="402"/>
      <c r="R488" s="402"/>
      <c r="S488" s="402"/>
      <c r="T488" s="402"/>
      <c r="U488" s="402"/>
      <c r="V488" s="403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597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63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598</v>
      </c>
      <c r="B491" s="54" t="s">
        <v>599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69</v>
      </c>
      <c r="Q492" s="402"/>
      <c r="R492" s="402"/>
      <c r="S492" s="402"/>
      <c r="T492" s="402"/>
      <c r="U492" s="402"/>
      <c r="V492" s="403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69</v>
      </c>
      <c r="Q493" s="402"/>
      <c r="R493" s="402"/>
      <c r="S493" s="402"/>
      <c r="T493" s="402"/>
      <c r="U493" s="402"/>
      <c r="V493" s="403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600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600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109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605</v>
      </c>
      <c r="B499" s="54" t="s">
        <v>606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80">
        <v>291</v>
      </c>
      <c r="Y500" s="381">
        <f t="shared" si="83"/>
        <v>295.68</v>
      </c>
      <c r="Z500" s="36">
        <f t="shared" si="84"/>
        <v>0.66976000000000002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310.84090909090907</v>
      </c>
      <c r="BN500" s="64">
        <f t="shared" si="86"/>
        <v>315.83999999999997</v>
      </c>
      <c r="BO500" s="64">
        <f t="shared" si="87"/>
        <v>0.52993881118881114</v>
      </c>
      <c r="BP500" s="64">
        <f t="shared" si="88"/>
        <v>0.53846153846153855</v>
      </c>
    </row>
    <row r="501" spans="1:68" ht="16.5" customHeight="1" x14ac:dyDescent="0.25">
      <c r="A501" s="54" t="s">
        <v>609</v>
      </c>
      <c r="B501" s="54" t="s">
        <v>610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69</v>
      </c>
      <c r="Q505" s="402"/>
      <c r="R505" s="402"/>
      <c r="S505" s="402"/>
      <c r="T505" s="402"/>
      <c r="U505" s="402"/>
      <c r="V505" s="403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55.11363636363636</v>
      </c>
      <c r="Y505" s="382">
        <f>IFERROR(Y497/H497,"0")+IFERROR(Y498/H498,"0")+IFERROR(Y499/H499,"0")+IFERROR(Y500/H500,"0")+IFERROR(Y501/H501,"0")+IFERROR(Y502/H502,"0")+IFERROR(Y503/H503,"0")+IFERROR(Y504/H504,"0")</f>
        <v>56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0.66976000000000002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69</v>
      </c>
      <c r="Q506" s="402"/>
      <c r="R506" s="402"/>
      <c r="S506" s="402"/>
      <c r="T506" s="402"/>
      <c r="U506" s="402"/>
      <c r="V506" s="403"/>
      <c r="W506" s="37" t="s">
        <v>68</v>
      </c>
      <c r="X506" s="382">
        <f>IFERROR(SUM(X497:X504),"0")</f>
        <v>291</v>
      </c>
      <c r="Y506" s="382">
        <f>IFERROR(SUM(Y497:Y504),"0")</f>
        <v>295.68</v>
      </c>
      <c r="Z506" s="37"/>
      <c r="AA506" s="383"/>
      <c r="AB506" s="383"/>
      <c r="AC506" s="383"/>
    </row>
    <row r="507" spans="1:68" ht="14.25" customHeight="1" x14ac:dyDescent="0.25">
      <c r="A507" s="431" t="s">
        <v>145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80">
        <v>18</v>
      </c>
      <c r="Y508" s="381">
        <f>IFERROR(IF(X508="",0,CEILING((X508/$H508),1)*$H508),"")</f>
        <v>21.12</v>
      </c>
      <c r="Z508" s="36">
        <f>IFERROR(IF(Y508=0,"",ROUNDUP(Y508/H508,0)*0.01196),"")</f>
        <v>4.7840000000000001E-2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19.227272727272727</v>
      </c>
      <c r="BN508" s="64">
        <f>IFERROR(Y508*I508/H508,"0")</f>
        <v>22.56</v>
      </c>
      <c r="BO508" s="64">
        <f>IFERROR(1/J508*(X508/H508),"0")</f>
        <v>3.277972027972028E-2</v>
      </c>
      <c r="BP508" s="64">
        <f>IFERROR(1/J508*(Y508/H508),"0")</f>
        <v>3.8461538461538464E-2</v>
      </c>
    </row>
    <row r="509" spans="1:68" ht="16.5" customHeight="1" x14ac:dyDescent="0.25">
      <c r="A509" s="54" t="s">
        <v>619</v>
      </c>
      <c r="B509" s="54" t="s">
        <v>620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69</v>
      </c>
      <c r="Q510" s="402"/>
      <c r="R510" s="402"/>
      <c r="S510" s="402"/>
      <c r="T510" s="402"/>
      <c r="U510" s="402"/>
      <c r="V510" s="403"/>
      <c r="W510" s="37" t="s">
        <v>70</v>
      </c>
      <c r="X510" s="382">
        <f>IFERROR(X508/H508,"0")+IFERROR(X509/H509,"0")</f>
        <v>3.4090909090909087</v>
      </c>
      <c r="Y510" s="382">
        <f>IFERROR(Y508/H508,"0")+IFERROR(Y509/H509,"0")</f>
        <v>4</v>
      </c>
      <c r="Z510" s="382">
        <f>IFERROR(IF(Z508="",0,Z508),"0")+IFERROR(IF(Z509="",0,Z509),"0")</f>
        <v>4.7840000000000001E-2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69</v>
      </c>
      <c r="Q511" s="402"/>
      <c r="R511" s="402"/>
      <c r="S511" s="402"/>
      <c r="T511" s="402"/>
      <c r="U511" s="402"/>
      <c r="V511" s="403"/>
      <c r="W511" s="37" t="s">
        <v>68</v>
      </c>
      <c r="X511" s="382">
        <f>IFERROR(SUM(X508:X509),"0")</f>
        <v>18</v>
      </c>
      <c r="Y511" s="382">
        <f>IFERROR(SUM(Y508:Y509),"0")</f>
        <v>21.12</v>
      </c>
      <c r="Z511" s="37"/>
      <c r="AA511" s="383"/>
      <c r="AB511" s="383"/>
      <c r="AC511" s="383"/>
    </row>
    <row r="512" spans="1:68" ht="14.25" customHeight="1" x14ac:dyDescent="0.25">
      <c r="A512" s="431" t="s">
        <v>63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0">
        <v>70</v>
      </c>
      <c r="Y513" s="381">
        <f t="shared" ref="Y513:Y518" si="89">IFERROR(IF(X513="",0,CEILING((X513/$H513),1)*$H513),"")</f>
        <v>73.92</v>
      </c>
      <c r="Z513" s="36">
        <f>IFERROR(IF(Y513=0,"",ROUNDUP(Y513/H513,0)*0.01196),"")</f>
        <v>0.16744000000000001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74.772727272727266</v>
      </c>
      <c r="BN513" s="64">
        <f t="shared" ref="BN513:BN518" si="91">IFERROR(Y513*I513/H513,"0")</f>
        <v>78.959999999999994</v>
      </c>
      <c r="BO513" s="64">
        <f t="shared" ref="BO513:BO518" si="92">IFERROR(1/J513*(X513/H513),"0")</f>
        <v>0.12747668997668998</v>
      </c>
      <c r="BP513" s="64">
        <f t="shared" ref="BP513:BP518" si="93">IFERROR(1/J513*(Y513/H513),"0")</f>
        <v>0.13461538461538464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0">
        <v>10</v>
      </c>
      <c r="Y514" s="381">
        <f t="shared" si="89"/>
        <v>10.56</v>
      </c>
      <c r="Z514" s="36">
        <f>IFERROR(IF(Y514=0,"",ROUNDUP(Y514/H514,0)*0.01196),"")</f>
        <v>2.392E-2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10.681818181818182</v>
      </c>
      <c r="BN514" s="64">
        <f t="shared" si="91"/>
        <v>11.28</v>
      </c>
      <c r="BO514" s="64">
        <f t="shared" si="92"/>
        <v>1.8210955710955712E-2</v>
      </c>
      <c r="BP514" s="64">
        <f t="shared" si="93"/>
        <v>1.9230769230769232E-2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0">
        <v>95</v>
      </c>
      <c r="Y515" s="381">
        <f t="shared" si="89"/>
        <v>95.04</v>
      </c>
      <c r="Z515" s="36">
        <f>IFERROR(IF(Y515=0,"",ROUNDUP(Y515/H515,0)*0.01196),"")</f>
        <v>0.21528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101.47727272727272</v>
      </c>
      <c r="BN515" s="64">
        <f t="shared" si="91"/>
        <v>101.52000000000001</v>
      </c>
      <c r="BO515" s="64">
        <f t="shared" si="92"/>
        <v>0.17300407925407926</v>
      </c>
      <c r="BP515" s="64">
        <f t="shared" si="93"/>
        <v>0.17307692307692307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69</v>
      </c>
      <c r="Q519" s="402"/>
      <c r="R519" s="402"/>
      <c r="S519" s="402"/>
      <c r="T519" s="402"/>
      <c r="U519" s="402"/>
      <c r="V519" s="403"/>
      <c r="W519" s="37" t="s">
        <v>70</v>
      </c>
      <c r="X519" s="382">
        <f>IFERROR(X513/H513,"0")+IFERROR(X514/H514,"0")+IFERROR(X515/H515,"0")+IFERROR(X516/H516,"0")+IFERROR(X517/H517,"0")+IFERROR(X518/H518,"0")</f>
        <v>33.143939393939391</v>
      </c>
      <c r="Y519" s="382">
        <f>IFERROR(Y513/H513,"0")+IFERROR(Y514/H514,"0")+IFERROR(Y515/H515,"0")+IFERROR(Y516/H516,"0")+IFERROR(Y517/H517,"0")+IFERROR(Y518/H518,"0")</f>
        <v>34</v>
      </c>
      <c r="Z519" s="382">
        <f>IFERROR(IF(Z513="",0,Z513),"0")+IFERROR(IF(Z514="",0,Z514),"0")+IFERROR(IF(Z515="",0,Z515),"0")+IFERROR(IF(Z516="",0,Z516),"0")+IFERROR(IF(Z517="",0,Z517),"0")+IFERROR(IF(Z518="",0,Z518),"0")</f>
        <v>0.40664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69</v>
      </c>
      <c r="Q520" s="402"/>
      <c r="R520" s="402"/>
      <c r="S520" s="402"/>
      <c r="T520" s="402"/>
      <c r="U520" s="402"/>
      <c r="V520" s="403"/>
      <c r="W520" s="37" t="s">
        <v>68</v>
      </c>
      <c r="X520" s="382">
        <f>IFERROR(SUM(X513:X518),"0")</f>
        <v>175</v>
      </c>
      <c r="Y520" s="382">
        <f>IFERROR(SUM(Y513:Y518),"0")</f>
        <v>179.52</v>
      </c>
      <c r="Z520" s="37"/>
      <c r="AA520" s="383"/>
      <c r="AB520" s="383"/>
      <c r="AC520" s="383"/>
    </row>
    <row r="521" spans="1:68" ht="14.25" customHeight="1" x14ac:dyDescent="0.25">
      <c r="A521" s="431" t="s">
        <v>71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633</v>
      </c>
      <c r="B522" s="54" t="s">
        <v>634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80">
        <v>17</v>
      </c>
      <c r="Y523" s="381">
        <f>IFERROR(IF(X523="",0,CEILING((X523/$H523),1)*$H523),"")</f>
        <v>23.4</v>
      </c>
      <c r="Z523" s="36">
        <f>IFERROR(IF(Y523=0,"",ROUNDUP(Y523/H523,0)*0.02175),"")</f>
        <v>6.5250000000000002E-2</v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18.190000000000001</v>
      </c>
      <c r="BN523" s="64">
        <f>IFERROR(Y523*I523/H523,"0")</f>
        <v>25.037999999999997</v>
      </c>
      <c r="BO523" s="64">
        <f>IFERROR(1/J523*(X523/H523),"0")</f>
        <v>3.891941391941392E-2</v>
      </c>
      <c r="BP523" s="64">
        <f>IFERROR(1/J523*(Y523/H523),"0")</f>
        <v>5.3571428571428568E-2</v>
      </c>
    </row>
    <row r="524" spans="1:68" ht="27" customHeight="1" x14ac:dyDescent="0.25">
      <c r="A524" s="54" t="s">
        <v>637</v>
      </c>
      <c r="B524" s="54" t="s">
        <v>638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69</v>
      </c>
      <c r="Q525" s="402"/>
      <c r="R525" s="402"/>
      <c r="S525" s="402"/>
      <c r="T525" s="402"/>
      <c r="U525" s="402"/>
      <c r="V525" s="403"/>
      <c r="W525" s="37" t="s">
        <v>70</v>
      </c>
      <c r="X525" s="382">
        <f>IFERROR(X522/H522,"0")+IFERROR(X523/H523,"0")+IFERROR(X524/H524,"0")</f>
        <v>2.1794871794871797</v>
      </c>
      <c r="Y525" s="382">
        <f>IFERROR(Y522/H522,"0")+IFERROR(Y523/H523,"0")+IFERROR(Y524/H524,"0")</f>
        <v>3</v>
      </c>
      <c r="Z525" s="382">
        <f>IFERROR(IF(Z522="",0,Z522),"0")+IFERROR(IF(Z523="",0,Z523),"0")+IFERROR(IF(Z524="",0,Z524),"0")</f>
        <v>6.5250000000000002E-2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69</v>
      </c>
      <c r="Q526" s="402"/>
      <c r="R526" s="402"/>
      <c r="S526" s="402"/>
      <c r="T526" s="402"/>
      <c r="U526" s="402"/>
      <c r="V526" s="403"/>
      <c r="W526" s="37" t="s">
        <v>68</v>
      </c>
      <c r="X526" s="382">
        <f>IFERROR(SUM(X522:X524),"0")</f>
        <v>17</v>
      </c>
      <c r="Y526" s="382">
        <f>IFERROR(SUM(Y522:Y524),"0")</f>
        <v>23.4</v>
      </c>
      <c r="Z526" s="37"/>
      <c r="AA526" s="383"/>
      <c r="AB526" s="383"/>
      <c r="AC526" s="383"/>
    </row>
    <row r="527" spans="1:68" ht="14.25" customHeight="1" x14ac:dyDescent="0.25">
      <c r="A527" s="431" t="s">
        <v>166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639</v>
      </c>
      <c r="B528" s="54" t="s">
        <v>640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69</v>
      </c>
      <c r="Q529" s="402"/>
      <c r="R529" s="402"/>
      <c r="S529" s="402"/>
      <c r="T529" s="402"/>
      <c r="U529" s="402"/>
      <c r="V529" s="403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69</v>
      </c>
      <c r="Q530" s="402"/>
      <c r="R530" s="402"/>
      <c r="S530" s="402"/>
      <c r="T530" s="402"/>
      <c r="U530" s="402"/>
      <c r="V530" s="403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641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109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642</v>
      </c>
      <c r="B534" s="54" t="s">
        <v>643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5" t="s">
        <v>644</v>
      </c>
      <c r="Q534" s="387"/>
      <c r="R534" s="387"/>
      <c r="S534" s="387"/>
      <c r="T534" s="388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645</v>
      </c>
      <c r="B535" s="54" t="s">
        <v>646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33" t="s">
        <v>647</v>
      </c>
      <c r="Q535" s="387"/>
      <c r="R535" s="387"/>
      <c r="S535" s="387"/>
      <c r="T535" s="388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34" t="s">
        <v>650</v>
      </c>
      <c r="Q536" s="387"/>
      <c r="R536" s="387"/>
      <c r="S536" s="387"/>
      <c r="T536" s="388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651</v>
      </c>
      <c r="B537" s="54" t="s">
        <v>652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4" t="s">
        <v>653</v>
      </c>
      <c r="Q537" s="387"/>
      <c r="R537" s="387"/>
      <c r="S537" s="387"/>
      <c r="T537" s="388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654</v>
      </c>
      <c r="B538" s="54" t="s">
        <v>655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7" t="s">
        <v>656</v>
      </c>
      <c r="Q538" s="387"/>
      <c r="R538" s="387"/>
      <c r="S538" s="387"/>
      <c r="T538" s="388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657</v>
      </c>
      <c r="B539" s="54" t="s">
        <v>658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0" t="s">
        <v>659</v>
      </c>
      <c r="Q539" s="387"/>
      <c r="R539" s="387"/>
      <c r="S539" s="387"/>
      <c r="T539" s="388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660</v>
      </c>
      <c r="B540" s="54" t="s">
        <v>661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3" t="s">
        <v>662</v>
      </c>
      <c r="Q540" s="387"/>
      <c r="R540" s="387"/>
      <c r="S540" s="387"/>
      <c r="T540" s="388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69</v>
      </c>
      <c r="Q541" s="402"/>
      <c r="R541" s="402"/>
      <c r="S541" s="402"/>
      <c r="T541" s="402"/>
      <c r="U541" s="402"/>
      <c r="V541" s="403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69</v>
      </c>
      <c r="Q542" s="402"/>
      <c r="R542" s="402"/>
      <c r="S542" s="402"/>
      <c r="T542" s="402"/>
      <c r="U542" s="402"/>
      <c r="V542" s="403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1" t="s">
        <v>145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663</v>
      </c>
      <c r="B544" s="54" t="s">
        <v>664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4" t="s">
        <v>665</v>
      </c>
      <c r="Q544" s="387"/>
      <c r="R544" s="387"/>
      <c r="S544" s="387"/>
      <c r="T544" s="388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666</v>
      </c>
      <c r="B545" s="54" t="s">
        <v>667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668</v>
      </c>
      <c r="Q545" s="387"/>
      <c r="R545" s="387"/>
      <c r="S545" s="387"/>
      <c r="T545" s="388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669</v>
      </c>
      <c r="B546" s="54" t="s">
        <v>670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5" t="s">
        <v>671</v>
      </c>
      <c r="Q546" s="387"/>
      <c r="R546" s="387"/>
      <c r="S546" s="387"/>
      <c r="T546" s="388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672</v>
      </c>
      <c r="B547" s="54" t="s">
        <v>673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674</v>
      </c>
      <c r="Q547" s="387"/>
      <c r="R547" s="387"/>
      <c r="S547" s="387"/>
      <c r="T547" s="388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69</v>
      </c>
      <c r="Q548" s="402"/>
      <c r="R548" s="402"/>
      <c r="S548" s="402"/>
      <c r="T548" s="402"/>
      <c r="U548" s="402"/>
      <c r="V548" s="403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69</v>
      </c>
      <c r="Q549" s="402"/>
      <c r="R549" s="402"/>
      <c r="S549" s="402"/>
      <c r="T549" s="402"/>
      <c r="U549" s="402"/>
      <c r="V549" s="403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63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675</v>
      </c>
      <c r="B551" s="54" t="s">
        <v>676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6" t="s">
        <v>677</v>
      </c>
      <c r="Q551" s="387"/>
      <c r="R551" s="387"/>
      <c r="S551" s="387"/>
      <c r="T551" s="388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6" t="s">
        <v>680</v>
      </c>
      <c r="Q552" s="387"/>
      <c r="R552" s="387"/>
      <c r="S552" s="387"/>
      <c r="T552" s="388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681</v>
      </c>
      <c r="B553" s="54" t="s">
        <v>682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5" t="s">
        <v>683</v>
      </c>
      <c r="Q553" s="387"/>
      <c r="R553" s="387"/>
      <c r="S553" s="387"/>
      <c r="T553" s="388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684</v>
      </c>
      <c r="B554" s="54" t="s">
        <v>685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686</v>
      </c>
      <c r="Q554" s="387"/>
      <c r="R554" s="387"/>
      <c r="S554" s="387"/>
      <c r="T554" s="388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687</v>
      </c>
      <c r="B555" s="54" t="s">
        <v>688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81" t="s">
        <v>689</v>
      </c>
      <c r="Q555" s="387"/>
      <c r="R555" s="387"/>
      <c r="S555" s="387"/>
      <c r="T555" s="388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690</v>
      </c>
      <c r="B556" s="54" t="s">
        <v>691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3" t="s">
        <v>692</v>
      </c>
      <c r="Q556" s="387"/>
      <c r="R556" s="387"/>
      <c r="S556" s="387"/>
      <c r="T556" s="388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693</v>
      </c>
      <c r="B557" s="54" t="s">
        <v>694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83" t="s">
        <v>695</v>
      </c>
      <c r="Q557" s="387"/>
      <c r="R557" s="387"/>
      <c r="S557" s="387"/>
      <c r="T557" s="388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69</v>
      </c>
      <c r="Q558" s="402"/>
      <c r="R558" s="402"/>
      <c r="S558" s="402"/>
      <c r="T558" s="402"/>
      <c r="U558" s="402"/>
      <c r="V558" s="403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69</v>
      </c>
      <c r="Q559" s="402"/>
      <c r="R559" s="402"/>
      <c r="S559" s="402"/>
      <c r="T559" s="402"/>
      <c r="U559" s="402"/>
      <c r="V559" s="403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1" t="s">
        <v>71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28" t="s">
        <v>698</v>
      </c>
      <c r="Q561" s="387"/>
      <c r="R561" s="387"/>
      <c r="S561" s="387"/>
      <c r="T561" s="388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699</v>
      </c>
      <c r="B562" s="54" t="s">
        <v>700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407" t="s">
        <v>701</v>
      </c>
      <c r="Q562" s="387"/>
      <c r="R562" s="387"/>
      <c r="S562" s="387"/>
      <c r="T562" s="388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702</v>
      </c>
      <c r="B563" s="54" t="s">
        <v>703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0" t="s">
        <v>704</v>
      </c>
      <c r="Q563" s="387"/>
      <c r="R563" s="387"/>
      <c r="S563" s="387"/>
      <c r="T563" s="388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705</v>
      </c>
      <c r="B564" s="54" t="s">
        <v>706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18" t="s">
        <v>707</v>
      </c>
      <c r="Q564" s="387"/>
      <c r="R564" s="387"/>
      <c r="S564" s="387"/>
      <c r="T564" s="388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69</v>
      </c>
      <c r="Q565" s="402"/>
      <c r="R565" s="402"/>
      <c r="S565" s="402"/>
      <c r="T565" s="402"/>
      <c r="U565" s="402"/>
      <c r="V565" s="403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69</v>
      </c>
      <c r="Q566" s="402"/>
      <c r="R566" s="402"/>
      <c r="S566" s="402"/>
      <c r="T566" s="402"/>
      <c r="U566" s="402"/>
      <c r="V566" s="403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customHeight="1" x14ac:dyDescent="0.25">
      <c r="A567" s="431" t="s">
        <v>166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708</v>
      </c>
      <c r="B568" s="54" t="s">
        <v>709</v>
      </c>
      <c r="C568" s="31">
        <v>4301060354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4" t="s">
        <v>710</v>
      </c>
      <c r="Q568" s="387"/>
      <c r="R568" s="387"/>
      <c r="S568" s="387"/>
      <c r="T568" s="388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4301060408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64" t="s">
        <v>712</v>
      </c>
      <c r="Q569" s="387"/>
      <c r="R569" s="387"/>
      <c r="S569" s="387"/>
      <c r="T569" s="388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713</v>
      </c>
      <c r="B570" s="54" t="s">
        <v>714</v>
      </c>
      <c r="C570" s="31">
        <v>4301060355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6" t="s">
        <v>715</v>
      </c>
      <c r="Q570" s="387"/>
      <c r="R570" s="387"/>
      <c r="S570" s="387"/>
      <c r="T570" s="388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4301060407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2" t="s">
        <v>717</v>
      </c>
      <c r="Q571" s="387"/>
      <c r="R571" s="387"/>
      <c r="S571" s="387"/>
      <c r="T571" s="388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69</v>
      </c>
      <c r="Q572" s="402"/>
      <c r="R572" s="402"/>
      <c r="S572" s="402"/>
      <c r="T572" s="402"/>
      <c r="U572" s="402"/>
      <c r="V572" s="403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69</v>
      </c>
      <c r="Q573" s="402"/>
      <c r="R573" s="402"/>
      <c r="S573" s="402"/>
      <c r="T573" s="402"/>
      <c r="U573" s="402"/>
      <c r="V573" s="403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718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109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719</v>
      </c>
      <c r="B576" s="54" t="s">
        <v>720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701" t="s">
        <v>721</v>
      </c>
      <c r="Q576" s="387"/>
      <c r="R576" s="387"/>
      <c r="S576" s="387"/>
      <c r="T576" s="388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722</v>
      </c>
      <c r="B577" s="54" t="s">
        <v>723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699" t="s">
        <v>724</v>
      </c>
      <c r="Q577" s="387"/>
      <c r="R577" s="387"/>
      <c r="S577" s="387"/>
      <c r="T577" s="388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69</v>
      </c>
      <c r="Q578" s="402"/>
      <c r="R578" s="402"/>
      <c r="S578" s="402"/>
      <c r="T578" s="402"/>
      <c r="U578" s="402"/>
      <c r="V578" s="403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69</v>
      </c>
      <c r="Q579" s="402"/>
      <c r="R579" s="402"/>
      <c r="S579" s="402"/>
      <c r="T579" s="402"/>
      <c r="U579" s="402"/>
      <c r="V579" s="403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145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725</v>
      </c>
      <c r="B581" s="54" t="s">
        <v>726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66" t="s">
        <v>727</v>
      </c>
      <c r="Q581" s="387"/>
      <c r="R581" s="387"/>
      <c r="S581" s="387"/>
      <c r="T581" s="388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69</v>
      </c>
      <c r="Q582" s="402"/>
      <c r="R582" s="402"/>
      <c r="S582" s="402"/>
      <c r="T582" s="402"/>
      <c r="U582" s="402"/>
      <c r="V582" s="403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69</v>
      </c>
      <c r="Q583" s="402"/>
      <c r="R583" s="402"/>
      <c r="S583" s="402"/>
      <c r="T583" s="402"/>
      <c r="U583" s="402"/>
      <c r="V583" s="403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63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728</v>
      </c>
      <c r="B585" s="54" t="s">
        <v>729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21" t="s">
        <v>730</v>
      </c>
      <c r="Q585" s="387"/>
      <c r="R585" s="387"/>
      <c r="S585" s="387"/>
      <c r="T585" s="388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69</v>
      </c>
      <c r="Q586" s="402"/>
      <c r="R586" s="402"/>
      <c r="S586" s="402"/>
      <c r="T586" s="402"/>
      <c r="U586" s="402"/>
      <c r="V586" s="403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69</v>
      </c>
      <c r="Q587" s="402"/>
      <c r="R587" s="402"/>
      <c r="S587" s="402"/>
      <c r="T587" s="402"/>
      <c r="U587" s="402"/>
      <c r="V587" s="403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71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731</v>
      </c>
      <c r="B589" s="54" t="s">
        <v>732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6" t="s">
        <v>733</v>
      </c>
      <c r="Q589" s="387"/>
      <c r="R589" s="387"/>
      <c r="S589" s="387"/>
      <c r="T589" s="388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69</v>
      </c>
      <c r="Q590" s="402"/>
      <c r="R590" s="402"/>
      <c r="S590" s="402"/>
      <c r="T590" s="402"/>
      <c r="U590" s="402"/>
      <c r="V590" s="403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69</v>
      </c>
      <c r="Q591" s="402"/>
      <c r="R591" s="402"/>
      <c r="S591" s="402"/>
      <c r="T591" s="402"/>
      <c r="U591" s="402"/>
      <c r="V591" s="403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734</v>
      </c>
      <c r="Q592" s="534"/>
      <c r="R592" s="534"/>
      <c r="S592" s="534"/>
      <c r="T592" s="534"/>
      <c r="U592" s="534"/>
      <c r="V592" s="535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7281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7370.02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735</v>
      </c>
      <c r="Q593" s="534"/>
      <c r="R593" s="534"/>
      <c r="S593" s="534"/>
      <c r="T593" s="534"/>
      <c r="U593" s="534"/>
      <c r="V593" s="535"/>
      <c r="W593" s="37" t="s">
        <v>68</v>
      </c>
      <c r="X593" s="382">
        <f>IFERROR(SUM(BM22:BM589),"0")</f>
        <v>7602.2115246726453</v>
      </c>
      <c r="Y593" s="382">
        <f>IFERROR(SUM(BN22:BN589),"0")</f>
        <v>7696.4619999999995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736</v>
      </c>
      <c r="Q594" s="534"/>
      <c r="R594" s="534"/>
      <c r="S594" s="534"/>
      <c r="T594" s="534"/>
      <c r="U594" s="534"/>
      <c r="V594" s="535"/>
      <c r="W594" s="37" t="s">
        <v>737</v>
      </c>
      <c r="X594" s="38">
        <f>ROUNDUP(SUM(BO22:BO589),0)</f>
        <v>12</v>
      </c>
      <c r="Y594" s="38">
        <f>ROUNDUP(SUM(BP22:BP589),0)</f>
        <v>12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738</v>
      </c>
      <c r="Q595" s="534"/>
      <c r="R595" s="534"/>
      <c r="S595" s="534"/>
      <c r="T595" s="534"/>
      <c r="U595" s="534"/>
      <c r="V595" s="535"/>
      <c r="W595" s="37" t="s">
        <v>68</v>
      </c>
      <c r="X595" s="382">
        <f>GrossWeightTotal+PalletQtyTotal*25</f>
        <v>7902.2115246726453</v>
      </c>
      <c r="Y595" s="382">
        <f>GrossWeightTotalR+PalletQtyTotalR*25</f>
        <v>7996.4619999999995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739</v>
      </c>
      <c r="Q596" s="534"/>
      <c r="R596" s="534"/>
      <c r="S596" s="534"/>
      <c r="T596" s="534"/>
      <c r="U596" s="534"/>
      <c r="V596" s="535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768.11316190195498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782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740</v>
      </c>
      <c r="Q597" s="534"/>
      <c r="R597" s="534"/>
      <c r="S597" s="534"/>
      <c r="T597" s="534"/>
      <c r="U597" s="534"/>
      <c r="V597" s="535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13.069910000000002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394" t="s">
        <v>107</v>
      </c>
      <c r="D599" s="422"/>
      <c r="E599" s="422"/>
      <c r="F599" s="422"/>
      <c r="G599" s="422"/>
      <c r="H599" s="423"/>
      <c r="I599" s="394" t="s">
        <v>255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475</v>
      </c>
      <c r="X599" s="423"/>
      <c r="Y599" s="394" t="s">
        <v>529</v>
      </c>
      <c r="Z599" s="422"/>
      <c r="AA599" s="422"/>
      <c r="AB599" s="423"/>
      <c r="AC599" s="377" t="s">
        <v>600</v>
      </c>
      <c r="AD599" s="394" t="s">
        <v>641</v>
      </c>
      <c r="AE599" s="423"/>
      <c r="AF599" s="378"/>
    </row>
    <row r="600" spans="1:32" ht="14.25" customHeight="1" thickTop="1" x14ac:dyDescent="0.2">
      <c r="A600" s="705" t="s">
        <v>743</v>
      </c>
      <c r="B600" s="394" t="s">
        <v>62</v>
      </c>
      <c r="C600" s="394" t="s">
        <v>108</v>
      </c>
      <c r="D600" s="394" t="s">
        <v>128</v>
      </c>
      <c r="E600" s="394" t="s">
        <v>172</v>
      </c>
      <c r="F600" s="394" t="s">
        <v>188</v>
      </c>
      <c r="G600" s="394" t="s">
        <v>223</v>
      </c>
      <c r="H600" s="394" t="s">
        <v>107</v>
      </c>
      <c r="I600" s="394" t="s">
        <v>256</v>
      </c>
      <c r="J600" s="394" t="s">
        <v>273</v>
      </c>
      <c r="K600" s="394" t="s">
        <v>329</v>
      </c>
      <c r="L600" s="378"/>
      <c r="M600" s="394" t="s">
        <v>344</v>
      </c>
      <c r="N600" s="378"/>
      <c r="O600" s="394" t="s">
        <v>360</v>
      </c>
      <c r="P600" s="394" t="s">
        <v>373</v>
      </c>
      <c r="Q600" s="394" t="s">
        <v>376</v>
      </c>
      <c r="R600" s="394" t="s">
        <v>383</v>
      </c>
      <c r="S600" s="394" t="s">
        <v>394</v>
      </c>
      <c r="T600" s="394" t="s">
        <v>397</v>
      </c>
      <c r="U600" s="394" t="s">
        <v>404</v>
      </c>
      <c r="V600" s="394" t="s">
        <v>466</v>
      </c>
      <c r="W600" s="394" t="s">
        <v>476</v>
      </c>
      <c r="X600" s="394" t="s">
        <v>504</v>
      </c>
      <c r="Y600" s="394" t="s">
        <v>530</v>
      </c>
      <c r="Z600" s="394" t="s">
        <v>575</v>
      </c>
      <c r="AA600" s="394" t="s">
        <v>590</v>
      </c>
      <c r="AB600" s="394" t="s">
        <v>597</v>
      </c>
      <c r="AC600" s="394" t="s">
        <v>600</v>
      </c>
      <c r="AD600" s="394" t="s">
        <v>641</v>
      </c>
      <c r="AE600" s="394" t="s">
        <v>718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86.4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86.4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201.6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75.600000000000009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382.8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54.4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4.8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265.2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5310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234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44.1</v>
      </c>
      <c r="Z602" s="46">
        <f>IFERROR(Y466*1,"0")+IFERROR(Y470*1,"0")+IFERROR(Y471*1,"0")+IFERROR(Y472*1,"0")+IFERROR(Y473*1,"0")+IFERROR(Y474*1,"0")+IFERROR(Y475*1,"0")+IFERROR(Y479*1,"0")</f>
        <v>105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519.72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1265</vt:i4>
      </vt:variant>
    </vt:vector>
  </HeadingPairs>
  <TitlesOfParts>
    <vt:vector size="12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2024-09-20T07:54:43Z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