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32DC0F-902D-4081-B842-212789A47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Y476" i="1" s="1"/>
  <c r="P470" i="1"/>
  <c r="X468" i="1"/>
  <c r="X467" i="1"/>
  <c r="BO466" i="1"/>
  <c r="BM466" i="1"/>
  <c r="Y466" i="1"/>
  <c r="Y467" i="1" s="1"/>
  <c r="P466" i="1"/>
  <c r="X463" i="1"/>
  <c r="X462" i="1"/>
  <c r="BO461" i="1"/>
  <c r="BM461" i="1"/>
  <c r="Y461" i="1"/>
  <c r="Y462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54" i="1" s="1"/>
  <c r="P432" i="1"/>
  <c r="X430" i="1"/>
  <c r="X429" i="1"/>
  <c r="BO428" i="1"/>
  <c r="BM428" i="1"/>
  <c r="Y428" i="1"/>
  <c r="Y602" i="1" s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602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Z319" i="1"/>
  <c r="Y319" i="1"/>
  <c r="P319" i="1"/>
  <c r="BO318" i="1"/>
  <c r="BM318" i="1"/>
  <c r="Y318" i="1"/>
  <c r="BP318" i="1" s="1"/>
  <c r="P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T602" i="1" s="1"/>
  <c r="P304" i="1"/>
  <c r="X301" i="1"/>
  <c r="X300" i="1"/>
  <c r="BO299" i="1"/>
  <c r="BM299" i="1"/>
  <c r="Y299" i="1"/>
  <c r="S60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R602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Q602" i="1" s="1"/>
  <c r="P283" i="1"/>
  <c r="X280" i="1"/>
  <c r="X279" i="1"/>
  <c r="BO278" i="1"/>
  <c r="BM278" i="1"/>
  <c r="Y278" i="1"/>
  <c r="P602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P269" i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Y265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19" i="1" s="1"/>
  <c r="P211" i="1"/>
  <c r="BP210" i="1"/>
  <c r="BO210" i="1"/>
  <c r="BN210" i="1"/>
  <c r="BM210" i="1"/>
  <c r="Z210" i="1"/>
  <c r="Y210" i="1"/>
  <c r="Y218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602" i="1" s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Y133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6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Y60" i="1" s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592" i="1" s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A10" i="1" s="1"/>
  <c r="D7" i="1"/>
  <c r="Q6" i="1"/>
  <c r="P2" i="1"/>
  <c r="Z89" i="1" l="1"/>
  <c r="Z107" i="1"/>
  <c r="Z124" i="1"/>
  <c r="F9" i="1"/>
  <c r="J9" i="1"/>
  <c r="F10" i="1"/>
  <c r="Z22" i="1"/>
  <c r="Z23" i="1" s="1"/>
  <c r="BN22" i="1"/>
  <c r="BP22" i="1"/>
  <c r="Y23" i="1"/>
  <c r="Y36" i="1"/>
  <c r="Y64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H9" i="1"/>
  <c r="Y24" i="1"/>
  <c r="Z26" i="1"/>
  <c r="Z36" i="1" s="1"/>
  <c r="BN26" i="1"/>
  <c r="BP26" i="1"/>
  <c r="Z28" i="1"/>
  <c r="BN28" i="1"/>
  <c r="Z30" i="1"/>
  <c r="BN30" i="1"/>
  <c r="Z34" i="1"/>
  <c r="BN34" i="1"/>
  <c r="C60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02" i="1"/>
  <c r="Z69" i="1"/>
  <c r="Z75" i="1" s="1"/>
  <c r="BN69" i="1"/>
  <c r="Z71" i="1"/>
  <c r="BN71" i="1"/>
  <c r="Z72" i="1"/>
  <c r="BN72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602" i="1"/>
  <c r="Z105" i="1"/>
  <c r="BN105" i="1"/>
  <c r="Y108" i="1"/>
  <c r="Z111" i="1"/>
  <c r="Z115" i="1" s="1"/>
  <c r="BN111" i="1"/>
  <c r="Z113" i="1"/>
  <c r="BN113" i="1"/>
  <c r="F602" i="1"/>
  <c r="Z120" i="1"/>
  <c r="BN120" i="1"/>
  <c r="Z122" i="1"/>
  <c r="BN122" i="1"/>
  <c r="Y125" i="1"/>
  <c r="Z130" i="1"/>
  <c r="Z132" i="1" s="1"/>
  <c r="BN130" i="1"/>
  <c r="Z136" i="1"/>
  <c r="Z141" i="1" s="1"/>
  <c r="BN136" i="1"/>
  <c r="Z138" i="1"/>
  <c r="BN138" i="1"/>
  <c r="Z140" i="1"/>
  <c r="BN140" i="1"/>
  <c r="Z144" i="1"/>
  <c r="Z146" i="1" s="1"/>
  <c r="BN144" i="1"/>
  <c r="BP144" i="1"/>
  <c r="G602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Z169" i="1" s="1"/>
  <c r="BN166" i="1"/>
  <c r="BP166" i="1"/>
  <c r="Z168" i="1"/>
  <c r="BN168" i="1"/>
  <c r="Y169" i="1"/>
  <c r="BP174" i="1"/>
  <c r="BN174" i="1"/>
  <c r="Z174" i="1"/>
  <c r="BP182" i="1"/>
  <c r="BN182" i="1"/>
  <c r="Z182" i="1"/>
  <c r="Y184" i="1"/>
  <c r="I602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7" i="1"/>
  <c r="Y208" i="1"/>
  <c r="BP205" i="1"/>
  <c r="BN205" i="1"/>
  <c r="Z205" i="1"/>
  <c r="Z207" i="1" s="1"/>
  <c r="J602" i="1"/>
  <c r="Y202" i="1"/>
  <c r="Z211" i="1"/>
  <c r="Z218" i="1" s="1"/>
  <c r="BN211" i="1"/>
  <c r="BP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BP257" i="1"/>
  <c r="Z259" i="1"/>
  <c r="BN259" i="1"/>
  <c r="Z261" i="1"/>
  <c r="BN261" i="1"/>
  <c r="Z263" i="1"/>
  <c r="BN263" i="1"/>
  <c r="Y264" i="1"/>
  <c r="Z268" i="1"/>
  <c r="Z274" i="1" s="1"/>
  <c r="BN268" i="1"/>
  <c r="BP268" i="1"/>
  <c r="Z271" i="1"/>
  <c r="BN271" i="1"/>
  <c r="Z273" i="1"/>
  <c r="BN273" i="1"/>
  <c r="Y274" i="1"/>
  <c r="Z278" i="1"/>
  <c r="Z279" i="1" s="1"/>
  <c r="BN278" i="1"/>
  <c r="BP278" i="1"/>
  <c r="Y279" i="1"/>
  <c r="Z283" i="1"/>
  <c r="Z286" i="1" s="1"/>
  <c r="BN283" i="1"/>
  <c r="BP283" i="1"/>
  <c r="Z285" i="1"/>
  <c r="BN285" i="1"/>
  <c r="Y286" i="1"/>
  <c r="Z290" i="1"/>
  <c r="Z295" i="1" s="1"/>
  <c r="BN290" i="1"/>
  <c r="BP290" i="1"/>
  <c r="Z292" i="1"/>
  <c r="BN292" i="1"/>
  <c r="Z294" i="1"/>
  <c r="BN294" i="1"/>
  <c r="Y295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Y311" i="1"/>
  <c r="U602" i="1"/>
  <c r="Y322" i="1"/>
  <c r="Z315" i="1"/>
  <c r="Z322" i="1" s="1"/>
  <c r="BN315" i="1"/>
  <c r="Z318" i="1"/>
  <c r="BN318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Y252" i="1"/>
  <c r="Y275" i="1"/>
  <c r="Y280" i="1"/>
  <c r="Y287" i="1"/>
  <c r="Y296" i="1"/>
  <c r="Y301" i="1"/>
  <c r="Y306" i="1"/>
  <c r="BP327" i="1"/>
  <c r="BN327" i="1"/>
  <c r="Z327" i="1"/>
  <c r="BP335" i="1"/>
  <c r="BN335" i="1"/>
  <c r="Z335" i="1"/>
  <c r="BP343" i="1"/>
  <c r="BN343" i="1"/>
  <c r="Z343" i="1"/>
  <c r="Y345" i="1"/>
  <c r="Z357" i="1"/>
  <c r="Z382" i="1"/>
  <c r="Z510" i="1"/>
  <c r="Y351" i="1"/>
  <c r="Y357" i="1"/>
  <c r="Y368" i="1"/>
  <c r="Y382" i="1"/>
  <c r="Y388" i="1"/>
  <c r="Y394" i="1"/>
  <c r="Y398" i="1"/>
  <c r="Y406" i="1"/>
  <c r="Y412" i="1"/>
  <c r="Y420" i="1"/>
  <c r="Y424" i="1"/>
  <c r="Y430" i="1"/>
  <c r="Y453" i="1"/>
  <c r="Y459" i="1"/>
  <c r="Y463" i="1"/>
  <c r="Y46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41" i="1"/>
  <c r="BP534" i="1"/>
  <c r="BN534" i="1"/>
  <c r="Z534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Z349" i="1"/>
  <c r="Z351" i="1" s="1"/>
  <c r="BN349" i="1"/>
  <c r="Z355" i="1"/>
  <c r="BN355" i="1"/>
  <c r="Y363" i="1"/>
  <c r="Z366" i="1"/>
  <c r="Z368" i="1" s="1"/>
  <c r="BN366" i="1"/>
  <c r="W602" i="1"/>
  <c r="Z374" i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Z393" i="1" s="1"/>
  <c r="BN390" i="1"/>
  <c r="BP390" i="1"/>
  <c r="Z392" i="1"/>
  <c r="BN392" i="1"/>
  <c r="Z396" i="1"/>
  <c r="Z398" i="1" s="1"/>
  <c r="BN396" i="1"/>
  <c r="BP396" i="1"/>
  <c r="Z402" i="1"/>
  <c r="Z406" i="1" s="1"/>
  <c r="BN402" i="1"/>
  <c r="BP402" i="1"/>
  <c r="Z404" i="1"/>
  <c r="BN404" i="1"/>
  <c r="Y407" i="1"/>
  <c r="Z410" i="1"/>
  <c r="Z411" i="1" s="1"/>
  <c r="BN410" i="1"/>
  <c r="Z414" i="1"/>
  <c r="Z419" i="1" s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Z453" i="1" s="1"/>
  <c r="BN432" i="1"/>
  <c r="BP432" i="1"/>
  <c r="Z434" i="1"/>
  <c r="BN434" i="1"/>
  <c r="Z436" i="1"/>
  <c r="BN436" i="1"/>
  <c r="Z438" i="1"/>
  <c r="BN438" i="1"/>
  <c r="Z440" i="1"/>
  <c r="BN440" i="1"/>
  <c r="Z442" i="1"/>
  <c r="BN442" i="1"/>
  <c r="Z445" i="1"/>
  <c r="BN445" i="1"/>
  <c r="Z447" i="1"/>
  <c r="BN447" i="1"/>
  <c r="Z449" i="1"/>
  <c r="BN449" i="1"/>
  <c r="Z451" i="1"/>
  <c r="BN451" i="1"/>
  <c r="Z457" i="1"/>
  <c r="Z458" i="1" s="1"/>
  <c r="BN457" i="1"/>
  <c r="Z461" i="1"/>
  <c r="Z462" i="1" s="1"/>
  <c r="BN461" i="1"/>
  <c r="BP461" i="1"/>
  <c r="Z466" i="1"/>
  <c r="Z467" i="1" s="1"/>
  <c r="BN466" i="1"/>
  <c r="BP466" i="1"/>
  <c r="Z470" i="1"/>
  <c r="BN470" i="1"/>
  <c r="BP470" i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Y519" i="1"/>
  <c r="BP523" i="1"/>
  <c r="BN523" i="1"/>
  <c r="Z523" i="1"/>
  <c r="Z525" i="1" s="1"/>
  <c r="BP535" i="1"/>
  <c r="BN535" i="1"/>
  <c r="Z535" i="1"/>
  <c r="AD602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05" i="1" l="1"/>
  <c r="Z177" i="1"/>
  <c r="Y596" i="1"/>
  <c r="Y593" i="1"/>
  <c r="Z487" i="1"/>
  <c r="Z476" i="1"/>
  <c r="Z572" i="1"/>
  <c r="Z558" i="1"/>
  <c r="Z541" i="1"/>
  <c r="Z344" i="1"/>
  <c r="Z329" i="1"/>
  <c r="Z252" i="1"/>
  <c r="Z240" i="1"/>
  <c r="Z232" i="1"/>
  <c r="Z196" i="1"/>
  <c r="Z597" i="1" s="1"/>
  <c r="Y592" i="1"/>
  <c r="Y594" i="1"/>
  <c r="Y595" i="1" l="1"/>
</calcChain>
</file>

<file path=xl/sharedStrings.xml><?xml version="1.0" encoding="utf-8"?>
<sst xmlns="http://schemas.openxmlformats.org/spreadsheetml/2006/main" count="2444" uniqueCount="777">
  <si>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</si>
  <si>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</si>
  <si>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</si>
  <si>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</si>
  <si>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</si>
  <si>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19.09.2024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</si>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</sst>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5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45557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Воскресенье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127</v>
      </c>
      <c r="Y53" s="381">
        <f t="shared" ref="Y53:Y58" si="6">IFERROR(IF(X53="",0,CEILING((X53/$H53),1)*$H53),"")</f>
        <v>129.60000000000002</v>
      </c>
      <c r="Z53" s="36">
        <f>IFERROR(IF(Y53=0,"",ROUNDUP(Y53/H53,0)*0.02175),"")</f>
        <v>0.26100000000000001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132.64444444444442</v>
      </c>
      <c r="BN53" s="64">
        <f t="shared" ref="BN53:BN58" si="8">IFERROR(Y53*I53/H53,"0")</f>
        <v>135.36000000000001</v>
      </c>
      <c r="BO53" s="64">
        <f t="shared" ref="BO53:BO58" si="9">IFERROR(1/J53*(X53/H53),"0")</f>
        <v>0.20998677248677244</v>
      </c>
      <c r="BP53" s="64">
        <f t="shared" ref="BP53:BP58" si="10">IFERROR(1/J53*(Y53/H53),"0")</f>
        <v>0.2142857142857143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61</v>
      </c>
      <c r="Y55" s="381">
        <f t="shared" si="6"/>
        <v>67.199999999999989</v>
      </c>
      <c r="Z55" s="36">
        <f>IFERROR(IF(Y55=0,"",ROUNDUP(Y55/H55,0)*0.02175),"")</f>
        <v>0.1305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63.614285714285721</v>
      </c>
      <c r="BN55" s="64">
        <f t="shared" si="8"/>
        <v>70.079999999999984</v>
      </c>
      <c r="BO55" s="64">
        <f t="shared" si="9"/>
        <v>9.7257653061224497E-2</v>
      </c>
      <c r="BP55" s="64">
        <f t="shared" si="10"/>
        <v>0.10714285714285712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17.205687830687829</v>
      </c>
      <c r="Y59" s="382">
        <f>IFERROR(Y53/H53,"0")+IFERROR(Y54/H54,"0")+IFERROR(Y55/H55,"0")+IFERROR(Y56/H56,"0")+IFERROR(Y57/H57,"0")+IFERROR(Y58/H58,"0")</f>
        <v>18</v>
      </c>
      <c r="Z59" s="382">
        <f>IFERROR(IF(Z53="",0,Z53),"0")+IFERROR(IF(Z54="",0,Z54),"0")+IFERROR(IF(Z55="",0,Z55),"0")+IFERROR(IF(Z56="",0,Z56),"0")+IFERROR(IF(Z57="",0,Z57),"0")+IFERROR(IF(Z58="",0,Z58),"0")</f>
        <v>0.39150000000000001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188</v>
      </c>
      <c r="Y60" s="382">
        <f>IFERROR(SUM(Y53:Y58),"0")</f>
        <v>196.8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89</v>
      </c>
      <c r="Y68" s="381">
        <f t="shared" ref="Y68:Y74" si="11">IFERROR(IF(X68="",0,CEILING((X68/$H68),1)*$H68),"")</f>
        <v>97.2</v>
      </c>
      <c r="Z68" s="36">
        <f>IFERROR(IF(Y68=0,"",ROUNDUP(Y68/H68,0)*0.02175),"")</f>
        <v>0.19574999999999998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92.955555555555549</v>
      </c>
      <c r="BN68" s="64">
        <f t="shared" ref="BN68:BN74" si="13">IFERROR(Y68*I68/H68,"0")</f>
        <v>101.51999999999998</v>
      </c>
      <c r="BO68" s="64">
        <f t="shared" ref="BO68:BO74" si="14">IFERROR(1/J68*(X68/H68),"0")</f>
        <v>0.14715608465608465</v>
      </c>
      <c r="BP68" s="64">
        <f t="shared" ref="BP68:BP74" si="15">IFERROR(1/J68*(Y68/H68),"0")</f>
        <v>0.1607142857142857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32</v>
      </c>
      <c r="Y73" s="381">
        <f t="shared" si="11"/>
        <v>32</v>
      </c>
      <c r="Z73" s="36">
        <f>IFERROR(IF(Y73=0,"",ROUNDUP(Y73/H73,0)*0.00937),"")</f>
        <v>7.4959999999999999E-2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33.68</v>
      </c>
      <c r="BN73" s="64">
        <f t="shared" si="13"/>
        <v>33.68</v>
      </c>
      <c r="BO73" s="64">
        <f t="shared" si="14"/>
        <v>6.6666666666666666E-2</v>
      </c>
      <c r="BP73" s="64">
        <f t="shared" si="15"/>
        <v>6.6666666666666666E-2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16.24074074074074</v>
      </c>
      <c r="Y75" s="382">
        <f>IFERROR(Y68/H68,"0")+IFERROR(Y69/H69,"0")+IFERROR(Y70/H70,"0")+IFERROR(Y71/H71,"0")+IFERROR(Y72/H72,"0")+IFERROR(Y73/H73,"0")+IFERROR(Y74/H74,"0")</f>
        <v>17</v>
      </c>
      <c r="Z75" s="382">
        <f>IFERROR(IF(Z68="",0,Z68),"0")+IFERROR(IF(Z69="",0,Z69),"0")+IFERROR(IF(Z70="",0,Z70),"0")+IFERROR(IF(Z71="",0,Z71),"0")+IFERROR(IF(Z72="",0,Z72),"0")+IFERROR(IF(Z73="",0,Z73),"0")+IFERROR(IF(Z74="",0,Z74),"0")</f>
        <v>0.27071000000000001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121</v>
      </c>
      <c r="Y76" s="382">
        <f>IFERROR(SUM(Y68:Y74),"0")</f>
        <v>129.19999999999999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181</v>
      </c>
      <c r="Y78" s="381">
        <f>IFERROR(IF(X78="",0,CEILING((X78/$H78),1)*$H78),"")</f>
        <v>183.60000000000002</v>
      </c>
      <c r="Z78" s="36">
        <f>IFERROR(IF(Y78=0,"",ROUNDUP(Y78/H78,0)*0.02175),"")</f>
        <v>0.36974999999999997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189.04444444444442</v>
      </c>
      <c r="BN78" s="64">
        <f>IFERROR(Y78*I78/H78,"0")</f>
        <v>191.76000000000002</v>
      </c>
      <c r="BO78" s="64">
        <f>IFERROR(1/J78*(X78/H78),"0")</f>
        <v>0.29927248677248675</v>
      </c>
      <c r="BP78" s="64">
        <f>IFERROR(1/J78*(Y78/H78),"0")</f>
        <v>0.30357142857142855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16.75925925925926</v>
      </c>
      <c r="Y80" s="382">
        <f>IFERROR(Y78/H78,"0")+IFERROR(Y79/H79,"0")</f>
        <v>17</v>
      </c>
      <c r="Z80" s="382">
        <f>IFERROR(IF(Z78="",0,Z78),"0")+IFERROR(IF(Z79="",0,Z79),"0")</f>
        <v>0.36974999999999997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181</v>
      </c>
      <c r="Y81" s="382">
        <f>IFERROR(SUM(Y78:Y79),"0")</f>
        <v>183.60000000000002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99</v>
      </c>
      <c r="Y98" s="381">
        <f>IFERROR(IF(X98="",0,CEILING((X98/$H98),1)*$H98),"")</f>
        <v>100.80000000000001</v>
      </c>
      <c r="Z98" s="36">
        <f>IFERROR(IF(Y98=0,"",ROUNDUP(Y98/H98,0)*0.02175),"")</f>
        <v>0.26100000000000001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105.64714285714285</v>
      </c>
      <c r="BN98" s="64">
        <f>IFERROR(Y98*I98/H98,"0")</f>
        <v>107.56800000000001</v>
      </c>
      <c r="BO98" s="64">
        <f>IFERROR(1/J98*(X98/H98),"0")</f>
        <v>0.21045918367346936</v>
      </c>
      <c r="BP98" s="64">
        <f>IFERROR(1/J98*(Y98/H98),"0")</f>
        <v>0.21428571428571427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11.785714285714285</v>
      </c>
      <c r="Y100" s="382">
        <f>IFERROR(Y97/H97,"0")+IFERROR(Y98/H98,"0")+IFERROR(Y99/H99,"0")</f>
        <v>12</v>
      </c>
      <c r="Z100" s="382">
        <f>IFERROR(IF(Z97="",0,Z97),"0")+IFERROR(IF(Z98="",0,Z98),"0")+IFERROR(IF(Z99="",0,Z99),"0")</f>
        <v>0.26100000000000001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99</v>
      </c>
      <c r="Y101" s="382">
        <f>IFERROR(SUM(Y97:Y99),"0")</f>
        <v>100.80000000000001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245</v>
      </c>
      <c r="Y104" s="381">
        <f>IFERROR(IF(X104="",0,CEILING((X104/$H104),1)*$H104),"")</f>
        <v>248.4</v>
      </c>
      <c r="Z104" s="36">
        <f>IFERROR(IF(Y104=0,"",ROUNDUP(Y104/H104,0)*0.02175),"")</f>
        <v>0.50024999999999997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255.88888888888886</v>
      </c>
      <c r="BN104" s="64">
        <f>IFERROR(Y104*I104/H104,"0")</f>
        <v>259.43999999999994</v>
      </c>
      <c r="BO104" s="64">
        <f>IFERROR(1/J104*(X104/H104),"0")</f>
        <v>0.40509259259259256</v>
      </c>
      <c r="BP104" s="64">
        <f>IFERROR(1/J104*(Y104/H104),"0")</f>
        <v>0.4107142857142857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10</v>
      </c>
      <c r="Y106" s="381">
        <f>IFERROR(IF(X106="",0,CEILING((X106/$H106),1)*$H106),"")</f>
        <v>13.5</v>
      </c>
      <c r="Z106" s="36">
        <f>IFERROR(IF(Y106=0,"",ROUNDUP(Y106/H106,0)*0.00937),"")</f>
        <v>2.811E-2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10.466666666666667</v>
      </c>
      <c r="BN106" s="64">
        <f>IFERROR(Y106*I106/H106,"0")</f>
        <v>14.13</v>
      </c>
      <c r="BO106" s="64">
        <f>IFERROR(1/J106*(X106/H106),"0")</f>
        <v>1.8518518518518517E-2</v>
      </c>
      <c r="BP106" s="64">
        <f>IFERROR(1/J106*(Y106/H106),"0")</f>
        <v>2.5000000000000001E-2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24.907407407407405</v>
      </c>
      <c r="Y107" s="382">
        <f>IFERROR(Y104/H104,"0")+IFERROR(Y105/H105,"0")+IFERROR(Y106/H106,"0")</f>
        <v>26</v>
      </c>
      <c r="Z107" s="382">
        <f>IFERROR(IF(Z104="",0,Z104),"0")+IFERROR(IF(Z105="",0,Z105),"0")+IFERROR(IF(Z106="",0,Z106),"0")</f>
        <v>0.52835999999999994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255</v>
      </c>
      <c r="Y108" s="382">
        <f>IFERROR(SUM(Y104:Y106),"0")</f>
        <v>261.89999999999998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114</v>
      </c>
      <c r="Y111" s="381">
        <f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121.65428571428572</v>
      </c>
      <c r="BN111" s="64">
        <f>IFERROR(Y111*I111/H111,"0")</f>
        <v>125.49600000000001</v>
      </c>
      <c r="BO111" s="64">
        <f>IFERROR(1/J111*(X111/H111),"0")</f>
        <v>0.2423469387755102</v>
      </c>
      <c r="BP111" s="64">
        <f>IFERROR(1/J111*(Y111/H111),"0")</f>
        <v>0.25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182</v>
      </c>
      <c r="Y112" s="381">
        <f>IFERROR(IF(X112="",0,CEILING((X112/$H112),1)*$H112),"")</f>
        <v>183.60000000000002</v>
      </c>
      <c r="Z112" s="36">
        <f>IFERROR(IF(Y112=0,"",ROUNDUP(Y112/H112,0)*0.00753),"")</f>
        <v>0.51204000000000005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200.33481481481479</v>
      </c>
      <c r="BN112" s="64">
        <f>IFERROR(Y112*I112/H112,"0")</f>
        <v>202.096</v>
      </c>
      <c r="BO112" s="64">
        <f>IFERROR(1/J112*(X112/H112),"0")</f>
        <v>0.43209876543209874</v>
      </c>
      <c r="BP112" s="64">
        <f>IFERROR(1/J112*(Y112/H112),"0")</f>
        <v>0.4358974358974359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80.978835978835974</v>
      </c>
      <c r="Y115" s="382">
        <f>IFERROR(Y110/H110,"0")+IFERROR(Y111/H111,"0")+IFERROR(Y112/H112,"0")+IFERROR(Y113/H113,"0")+IFERROR(Y114/H114,"0")</f>
        <v>82</v>
      </c>
      <c r="Z115" s="382">
        <f>IFERROR(IF(Z110="",0,Z110),"0")+IFERROR(IF(Z111="",0,Z111),"0")+IFERROR(IF(Z112="",0,Z112),"0")+IFERROR(IF(Z113="",0,Z113),"0")+IFERROR(IF(Z114="",0,Z114),"0")</f>
        <v>0.81654000000000004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296</v>
      </c>
      <c r="Y116" s="382">
        <f>IFERROR(SUM(Y110:Y114),"0")</f>
        <v>301.20000000000005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153</v>
      </c>
      <c r="Y120" s="381">
        <f>IFERROR(IF(X120="",0,CEILING((X120/$H120),1)*$H120),"")</f>
        <v>156.79999999999998</v>
      </c>
      <c r="Z120" s="36">
        <f>IFERROR(IF(Y120=0,"",ROUNDUP(Y120/H120,0)*0.02175),"")</f>
        <v>0.30449999999999999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159.55714285714285</v>
      </c>
      <c r="BN120" s="64">
        <f>IFERROR(Y120*I120/H120,"0")</f>
        <v>163.51999999999998</v>
      </c>
      <c r="BO120" s="64">
        <f>IFERROR(1/J120*(X120/H120),"0")</f>
        <v>0.24394132653061223</v>
      </c>
      <c r="BP120" s="64">
        <f>IFERROR(1/J120*(Y120/H120),"0")</f>
        <v>0.25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13.660714285714286</v>
      </c>
      <c r="Y124" s="382">
        <f>IFERROR(Y119/H119,"0")+IFERROR(Y120/H120,"0")+IFERROR(Y121/H121,"0")+IFERROR(Y122/H122,"0")+IFERROR(Y123/H123,"0")</f>
        <v>14</v>
      </c>
      <c r="Z124" s="382">
        <f>IFERROR(IF(Z119="",0,Z119),"0")+IFERROR(IF(Z120="",0,Z120),"0")+IFERROR(IF(Z121="",0,Z121),"0")+IFERROR(IF(Z122="",0,Z122),"0")+IFERROR(IF(Z123="",0,Z123),"0")</f>
        <v>0.30449999999999999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153</v>
      </c>
      <c r="Y125" s="382">
        <f>IFERROR(SUM(Y119:Y123),"0")</f>
        <v>156.79999999999998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4301020235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50</v>
      </c>
      <c r="P127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11</v>
      </c>
      <c r="Y127" s="381">
        <f>IFERROR(IF(X127="",0,CEILING((X127/$H127),1)*$H127),"")</f>
        <v>21.6</v>
      </c>
      <c r="Z127" s="36">
        <f>IFERROR(IF(Y127=0,"",ROUNDUP(Y127/H127,0)*0.02175),"")</f>
        <v>4.3499999999999997E-2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11.488888888888887</v>
      </c>
      <c r="BN127" s="64">
        <f>IFERROR(Y127*I127/H127,"0")</f>
        <v>22.56</v>
      </c>
      <c r="BO127" s="64">
        <f>IFERROR(1/J127*(X127/H127),"0")</f>
        <v>1.8187830687830683E-2</v>
      </c>
      <c r="BP127" s="64">
        <f>IFERROR(1/J127*(Y127/H127),"0")</f>
        <v>3.5714285714285712E-2</v>
      </c>
    </row>
    <row r="128" spans="1:68" ht="16.5" customHeight="1" x14ac:dyDescent="0.25">
      <c r="A128" s="54" t="s">
        <v>198</v>
      </c>
      <c r="B128" s="54" t="s">
        <v>200</v>
      </c>
      <c r="C128" s="31">
        <v>4301020345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18" t="s">
        <v>201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1.0185185185185184</v>
      </c>
      <c r="Y132" s="382">
        <f>IFERROR(Y127/H127,"0")+IFERROR(Y128/H128,"0")+IFERROR(Y129/H129,"0")+IFERROR(Y130/H130,"0")+IFERROR(Y131/H131,"0")</f>
        <v>2</v>
      </c>
      <c r="Z132" s="382">
        <f>IFERROR(IF(Z127="",0,Z127),"0")+IFERROR(IF(Z128="",0,Z128),"0")+IFERROR(IF(Z129="",0,Z129),"0")+IFERROR(IF(Z130="",0,Z130),"0")+IFERROR(IF(Z131="",0,Z131),"0")</f>
        <v>4.3499999999999997E-2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11</v>
      </c>
      <c r="Y133" s="382">
        <f>IFERROR(SUM(Y127:Y131),"0")</f>
        <v>21.6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309</v>
      </c>
      <c r="Y136" s="381">
        <f t="shared" si="21"/>
        <v>310.8</v>
      </c>
      <c r="Z136" s="36">
        <f>IFERROR(IF(Y136=0,"",ROUNDUP(Y136/H136,0)*0.02175),"")</f>
        <v>0.80474999999999997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329.52642857142854</v>
      </c>
      <c r="BN136" s="64">
        <f t="shared" si="23"/>
        <v>331.44599999999997</v>
      </c>
      <c r="BO136" s="64">
        <f t="shared" si="24"/>
        <v>0.65688775510204078</v>
      </c>
      <c r="BP136" s="64">
        <f t="shared" si="25"/>
        <v>0.6607142857142857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199</v>
      </c>
      <c r="Y138" s="381">
        <f t="shared" si="21"/>
        <v>199.8</v>
      </c>
      <c r="Z138" s="36">
        <f>IFERROR(IF(Y138=0,"",ROUNDUP(Y138/H138,0)*0.00753),"")</f>
        <v>0.55722000000000005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219.04740740740741</v>
      </c>
      <c r="BN138" s="64">
        <f t="shared" si="23"/>
        <v>219.928</v>
      </c>
      <c r="BO138" s="64">
        <f t="shared" si="24"/>
        <v>0.47245963912630573</v>
      </c>
      <c r="BP138" s="64">
        <f t="shared" si="25"/>
        <v>0.47435897435897434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110.48941798941797</v>
      </c>
      <c r="Y141" s="382">
        <f>IFERROR(Y135/H135,"0")+IFERROR(Y136/H136,"0")+IFERROR(Y137/H137,"0")+IFERROR(Y138/H138,"0")+IFERROR(Y139/H139,"0")+IFERROR(Y140/H140,"0")</f>
        <v>111</v>
      </c>
      <c r="Z141" s="382">
        <f>IFERROR(IF(Z135="",0,Z135),"0")+IFERROR(IF(Z136="",0,Z136),"0")+IFERROR(IF(Z137="",0,Z137),"0")+IFERROR(IF(Z138="",0,Z138),"0")+IFERROR(IF(Z139="",0,Z139),"0")+IFERROR(IF(Z140="",0,Z140),"0")</f>
        <v>1.3619699999999999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508</v>
      </c>
      <c r="Y142" s="382">
        <f>IFERROR(SUM(Y135:Y140),"0")</f>
        <v>510.6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4301051476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4301051477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10</v>
      </c>
      <c r="Y180" s="381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1.1904761904761905</v>
      </c>
      <c r="Y183" s="382">
        <f>IFERROR(Y180/H180,"0")+IFERROR(Y181/H181,"0")+IFERROR(Y182/H182,"0")</f>
        <v>2</v>
      </c>
      <c r="Z183" s="382">
        <f>IFERROR(IF(Z180="",0,Z180),"0")+IFERROR(IF(Z181="",0,Z181),"0")+IFERROR(IF(Z182="",0,Z182),"0")</f>
        <v>4.3499999999999997E-2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10</v>
      </c>
      <c r="Y184" s="382">
        <f>IFERROR(SUM(Y180:Y182),"0")</f>
        <v>16.8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59</v>
      </c>
      <c r="Y190" s="381">
        <f t="shared" si="26"/>
        <v>63</v>
      </c>
      <c r="Z190" s="36">
        <f>IFERROR(IF(Y190=0,"",ROUNDUP(Y190/H190,0)*0.00753),"")</f>
        <v>0.11295000000000001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61.80952380952381</v>
      </c>
      <c r="BN190" s="64">
        <f t="shared" si="28"/>
        <v>66.000000000000014</v>
      </c>
      <c r="BO190" s="64">
        <f t="shared" si="29"/>
        <v>9.0048840048840048E-2</v>
      </c>
      <c r="BP190" s="64">
        <f t="shared" si="30"/>
        <v>9.6153846153846145E-2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43</v>
      </c>
      <c r="Y191" s="381">
        <f t="shared" si="26"/>
        <v>44.1</v>
      </c>
      <c r="Z191" s="36">
        <f>IFERROR(IF(Y191=0,"",ROUNDUP(Y191/H191,0)*0.00502),"")</f>
        <v>0.10542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45.661904761904758</v>
      </c>
      <c r="BN191" s="64">
        <f t="shared" si="28"/>
        <v>46.83</v>
      </c>
      <c r="BO191" s="64">
        <f t="shared" si="29"/>
        <v>8.7505087505087509E-2</v>
      </c>
      <c r="BP191" s="64">
        <f t="shared" si="30"/>
        <v>8.9743589743589758E-2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57</v>
      </c>
      <c r="Y193" s="381">
        <f t="shared" si="26"/>
        <v>58.800000000000004</v>
      </c>
      <c r="Z193" s="36">
        <f>IFERROR(IF(Y193=0,"",ROUNDUP(Y193/H193,0)*0.00502),"")</f>
        <v>0.14056000000000002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59.714285714285715</v>
      </c>
      <c r="BN193" s="64">
        <f t="shared" si="28"/>
        <v>61.6</v>
      </c>
      <c r="BO193" s="64">
        <f t="shared" si="29"/>
        <v>0.115995115995116</v>
      </c>
      <c r="BP193" s="64">
        <f t="shared" si="30"/>
        <v>0.11965811965811968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61.666666666666657</v>
      </c>
      <c r="Y196" s="382">
        <f>IFERROR(Y188/H188,"0")+IFERROR(Y189/H189,"0")+IFERROR(Y190/H190,"0")+IFERROR(Y191/H191,"0")+IFERROR(Y192/H192,"0")+IFERROR(Y193/H193,"0")+IFERROR(Y194/H194,"0")+IFERROR(Y195/H195,"0")</f>
        <v>64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0.35893000000000003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159</v>
      </c>
      <c r="Y197" s="382">
        <f>IFERROR(SUM(Y188:Y195),"0")</f>
        <v>165.9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88</v>
      </c>
      <c r="Y210" s="381">
        <f t="shared" ref="Y210:Y217" si="31">IFERROR(IF(X210="",0,CEILING((X210/$H210),1)*$H210),"")</f>
        <v>91.800000000000011</v>
      </c>
      <c r="Z210" s="36">
        <f>IFERROR(IF(Y210=0,"",ROUNDUP(Y210/H210,0)*0.00937),"")</f>
        <v>0.15928999999999999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91.422222222222217</v>
      </c>
      <c r="BN210" s="64">
        <f t="shared" ref="BN210:BN217" si="33">IFERROR(Y210*I210/H210,"0")</f>
        <v>95.37</v>
      </c>
      <c r="BO210" s="64">
        <f t="shared" ref="BO210:BO217" si="34">IFERROR(1/J210*(X210/H210),"0")</f>
        <v>0.13580246913580246</v>
      </c>
      <c r="BP210" s="64">
        <f t="shared" ref="BP210:BP217" si="35">IFERROR(1/J210*(Y210/H210),"0")</f>
        <v>0.14166666666666666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26</v>
      </c>
      <c r="Y211" s="381">
        <f t="shared" si="31"/>
        <v>27</v>
      </c>
      <c r="Z211" s="36">
        <f>IFERROR(IF(Y211=0,"",ROUNDUP(Y211/H211,0)*0.00937),"")</f>
        <v>4.6850000000000003E-2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27.011111111111113</v>
      </c>
      <c r="BN211" s="64">
        <f t="shared" si="33"/>
        <v>28.049999999999997</v>
      </c>
      <c r="BO211" s="64">
        <f t="shared" si="34"/>
        <v>4.0123456790123455E-2</v>
      </c>
      <c r="BP211" s="64">
        <f t="shared" si="35"/>
        <v>4.1666666666666664E-2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21.111111111111107</v>
      </c>
      <c r="Y218" s="382">
        <f>IFERROR(Y210/H210,"0")+IFERROR(Y211/H211,"0")+IFERROR(Y212/H212,"0")+IFERROR(Y213/H213,"0")+IFERROR(Y214/H214,"0")+IFERROR(Y215/H215,"0")+IFERROR(Y216/H216,"0")+IFERROR(Y217/H217,"0")</f>
        <v>22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0.20613999999999999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114</v>
      </c>
      <c r="Y219" s="382">
        <f>IFERROR(SUM(Y210:Y217),"0")</f>
        <v>118.80000000000001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114</v>
      </c>
      <c r="Y224" s="381">
        <f t="shared" si="36"/>
        <v>121.79999999999998</v>
      </c>
      <c r="Z224" s="36">
        <f>IFERROR(IF(Y224=0,"",ROUNDUP(Y224/H224,0)*0.02175),"")</f>
        <v>0.30449999999999999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121.39034482758622</v>
      </c>
      <c r="BN224" s="64">
        <f t="shared" si="38"/>
        <v>129.69599999999997</v>
      </c>
      <c r="BO224" s="64">
        <f t="shared" si="39"/>
        <v>0.23399014778325122</v>
      </c>
      <c r="BP224" s="64">
        <f t="shared" si="40"/>
        <v>0.25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151</v>
      </c>
      <c r="Y225" s="381">
        <f t="shared" si="36"/>
        <v>151.19999999999999</v>
      </c>
      <c r="Z225" s="36">
        <f t="shared" ref="Z225:Z231" si="41">IFERROR(IF(Y225=0,"",ROUNDUP(Y225/H225,0)*0.00753),"")</f>
        <v>0.47439000000000003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169.24583333333334</v>
      </c>
      <c r="BN225" s="64">
        <f t="shared" si="38"/>
        <v>169.47</v>
      </c>
      <c r="BO225" s="64">
        <f t="shared" si="39"/>
        <v>0.40331196581196582</v>
      </c>
      <c r="BP225" s="64">
        <f t="shared" si="40"/>
        <v>0.40384615384615385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233</v>
      </c>
      <c r="Y227" s="381">
        <f t="shared" si="36"/>
        <v>235.2</v>
      </c>
      <c r="Z227" s="36">
        <f t="shared" si="41"/>
        <v>0.73794000000000004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259.40666666666669</v>
      </c>
      <c r="BN227" s="64">
        <f t="shared" si="38"/>
        <v>261.85599999999999</v>
      </c>
      <c r="BO227" s="64">
        <f t="shared" si="39"/>
        <v>0.62232905982905984</v>
      </c>
      <c r="BP227" s="64">
        <f t="shared" si="40"/>
        <v>0.62820512820512819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29</v>
      </c>
      <c r="Y228" s="381">
        <f t="shared" si="36"/>
        <v>31.2</v>
      </c>
      <c r="Z228" s="36">
        <f t="shared" si="41"/>
        <v>9.7890000000000005E-2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32.286666666666669</v>
      </c>
      <c r="BN228" s="64">
        <f t="shared" si="38"/>
        <v>34.736000000000004</v>
      </c>
      <c r="BO228" s="64">
        <f t="shared" si="39"/>
        <v>7.745726495726496E-2</v>
      </c>
      <c r="BP228" s="64">
        <f t="shared" si="40"/>
        <v>8.3333333333333329E-2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77</v>
      </c>
      <c r="Y230" s="381">
        <f t="shared" si="36"/>
        <v>79.2</v>
      </c>
      <c r="Z230" s="36">
        <f t="shared" si="41"/>
        <v>0.24849000000000002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85.726666666666674</v>
      </c>
      <c r="BN230" s="64">
        <f t="shared" si="38"/>
        <v>88.176000000000016</v>
      </c>
      <c r="BO230" s="64">
        <f t="shared" si="39"/>
        <v>0.20566239316239318</v>
      </c>
      <c r="BP230" s="64">
        <f t="shared" si="40"/>
        <v>0.21153846153846154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217.27011494252878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221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1.8632100000000003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604</v>
      </c>
      <c r="Y233" s="382">
        <f>IFERROR(SUM(Y221:Y231),"0")</f>
        <v>618.6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4301060360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4301060404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40</v>
      </c>
      <c r="P236" s="4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33</v>
      </c>
      <c r="Y238" s="381">
        <f>IFERROR(IF(X238="",0,CEILING((X238/$H238),1)*$H238),"")</f>
        <v>33.6</v>
      </c>
      <c r="Z238" s="36">
        <f>IFERROR(IF(Y238=0,"",ROUNDUP(Y238/H238,0)*0.00753),"")</f>
        <v>0.10542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36.74</v>
      </c>
      <c r="BN238" s="64">
        <f>IFERROR(Y238*I238/H238,"0")</f>
        <v>37.408000000000001</v>
      </c>
      <c r="BO238" s="64">
        <f>IFERROR(1/J238*(X238/H238),"0")</f>
        <v>8.8141025641025633E-2</v>
      </c>
      <c r="BP238" s="64">
        <f>IFERROR(1/J238*(Y238/H238),"0")</f>
        <v>8.9743589743589758E-2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36</v>
      </c>
      <c r="Y239" s="381">
        <f>IFERROR(IF(X239="",0,CEILING((X239/$H239),1)*$H239),"")</f>
        <v>36</v>
      </c>
      <c r="Z239" s="36">
        <f>IFERROR(IF(Y239=0,"",ROUNDUP(Y239/H239,0)*0.00753),"")</f>
        <v>0.11295000000000001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40.080000000000005</v>
      </c>
      <c r="BN239" s="64">
        <f>IFERROR(Y239*I239/H239,"0")</f>
        <v>40.080000000000005</v>
      </c>
      <c r="BO239" s="64">
        <f>IFERROR(1/J239*(X239/H239),"0")</f>
        <v>9.6153846153846145E-2</v>
      </c>
      <c r="BP239" s="64">
        <f>IFERROR(1/J239*(Y239/H239),"0")</f>
        <v>9.6153846153846145E-2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28.75</v>
      </c>
      <c r="Y240" s="382">
        <f>IFERROR(Y235/H235,"0")+IFERROR(Y236/H236,"0")+IFERROR(Y237/H237,"0")+IFERROR(Y238/H238,"0")+IFERROR(Y239/H239,"0")</f>
        <v>29</v>
      </c>
      <c r="Z240" s="382">
        <f>IFERROR(IF(Z235="",0,Z235),"0")+IFERROR(IF(Z236="",0,Z236),"0")+IFERROR(IF(Z237="",0,Z237),"0")+IFERROR(IF(Z238="",0,Z238),"0")+IFERROR(IF(Z239="",0,Z239),"0")</f>
        <v>0.21837000000000001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69</v>
      </c>
      <c r="Y241" s="382">
        <f>IFERROR(SUM(Y235:Y239),"0")</f>
        <v>69.599999999999994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4301011717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4301011945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48</v>
      </c>
      <c r="K245" s="32" t="s">
        <v>112</v>
      </c>
      <c r="L245" s="32"/>
      <c r="M245" s="33" t="s">
        <v>132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4301011733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56</v>
      </c>
      <c r="K247" s="32" t="s">
        <v>112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4301011944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48</v>
      </c>
      <c r="K248" s="32" t="s">
        <v>112</v>
      </c>
      <c r="L248" s="32"/>
      <c r="M248" s="33" t="s">
        <v>132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4301011826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4301011942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48</v>
      </c>
      <c r="K257" s="32" t="s">
        <v>112</v>
      </c>
      <c r="L257" s="32"/>
      <c r="M257" s="33" t="s">
        <v>132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0</v>
      </c>
      <c r="Y257" s="381">
        <f t="shared" si="47"/>
        <v>0</v>
      </c>
      <c r="Z257" s="36" t="str">
        <f>IFERROR(IF(Y257=0,"",ROUNDUP(Y257/H257,0)*0.02039),"")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4</v>
      </c>
      <c r="Y260" s="381">
        <f t="shared" si="47"/>
        <v>4</v>
      </c>
      <c r="Z260" s="36">
        <f>IFERROR(IF(Y260=0,"",ROUNDUP(Y260/H260,0)*0.00937),"")</f>
        <v>9.3699999999999999E-3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4.24</v>
      </c>
      <c r="BN260" s="64">
        <f t="shared" si="49"/>
        <v>4.24</v>
      </c>
      <c r="BO260" s="64">
        <f t="shared" si="50"/>
        <v>8.3333333333333332E-3</v>
      </c>
      <c r="BP260" s="64">
        <f t="shared" si="51"/>
        <v>8.3333333333333332E-3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1</v>
      </c>
      <c r="Y264" s="382">
        <f>IFERROR(Y256/H256,"0")+IFERROR(Y257/H257,"0")+IFERROR(Y258/H258,"0")+IFERROR(Y259/H259,"0")+IFERROR(Y260/H260,"0")+IFERROR(Y261/H261,"0")+IFERROR(Y262/H262,"0")+IFERROR(Y263/H263,"0")</f>
        <v>1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9.3699999999999999E-3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4</v>
      </c>
      <c r="Y265" s="382">
        <f>IFERROR(SUM(Y256:Y263),"0")</f>
        <v>4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4301011850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56</v>
      </c>
      <c r="K269" s="32" t="s">
        <v>112</v>
      </c>
      <c r="L269" s="32"/>
      <c r="M269" s="33" t="s">
        <v>113</v>
      </c>
      <c r="N269" s="33"/>
      <c r="O269" s="32">
        <v>55</v>
      </c>
      <c r="P269" s="6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IFERROR(IF(Y269=0,"",ROUNDUP(Y269/H269,0)*0.02175),"")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365</v>
      </c>
      <c r="C270" s="31">
        <v>4301011910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48</v>
      </c>
      <c r="K270" s="32" t="s">
        <v>112</v>
      </c>
      <c r="L270" s="32"/>
      <c r="M270" s="33" t="s">
        <v>132</v>
      </c>
      <c r="N270" s="33"/>
      <c r="O270" s="32">
        <v>55</v>
      </c>
      <c r="P270" s="697" t="s">
        <v>366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IFERROR(IF(Y270=0,"",ROUNDUP(Y270/H270,0)*0.02039),"")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166</v>
      </c>
      <c r="Y292" s="381">
        <f>IFERROR(IF(X292="",0,CEILING((X292/$H292),1)*$H292),"")</f>
        <v>168</v>
      </c>
      <c r="Z292" s="36">
        <f>IFERROR(IF(Y292=0,"",ROUNDUP(Y292/H292,0)*0.00753),"")</f>
        <v>0.52710000000000001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184.81333333333336</v>
      </c>
      <c r="BN292" s="64">
        <f>IFERROR(Y292*I292/H292,"0")</f>
        <v>187.04000000000002</v>
      </c>
      <c r="BO292" s="64">
        <f>IFERROR(1/J292*(X292/H292),"0")</f>
        <v>0.44337606837606841</v>
      </c>
      <c r="BP292" s="64">
        <f>IFERROR(1/J292*(Y292/H292),"0")</f>
        <v>0.44871794871794868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241</v>
      </c>
      <c r="Y293" s="381">
        <f>IFERROR(IF(X293="",0,CEILING((X293/$H293),1)*$H293),"")</f>
        <v>242.39999999999998</v>
      </c>
      <c r="Z293" s="36">
        <f>IFERROR(IF(Y293=0,"",ROUNDUP(Y293/H293,0)*0.00753),"")</f>
        <v>0.76053000000000004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261.08333333333337</v>
      </c>
      <c r="BN293" s="64">
        <f>IFERROR(Y293*I293/H293,"0")</f>
        <v>262.60000000000002</v>
      </c>
      <c r="BO293" s="64">
        <f>IFERROR(1/J293*(X293/H293),"0")</f>
        <v>0.64369658119658124</v>
      </c>
      <c r="BP293" s="64">
        <f>IFERROR(1/J293*(Y293/H293),"0")</f>
        <v>0.64743589743589747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169.58333333333334</v>
      </c>
      <c r="Y295" s="382">
        <f>IFERROR(Y290/H290,"0")+IFERROR(Y291/H291,"0")+IFERROR(Y292/H292,"0")+IFERROR(Y293/H293,"0")+IFERROR(Y294/H294,"0")</f>
        <v>171</v>
      </c>
      <c r="Z295" s="382">
        <f>IFERROR(IF(Z290="",0,Z290),"0")+IFERROR(IF(Z291="",0,Z291),"0")+IFERROR(IF(Z292="",0,Z292),"0")+IFERROR(IF(Z293="",0,Z293),"0")+IFERROR(IF(Z294="",0,Z294),"0")</f>
        <v>1.2876300000000001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407</v>
      </c>
      <c r="Y296" s="382">
        <f>IFERROR(SUM(Y290:Y294),"0")</f>
        <v>410.4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4301012016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56</v>
      </c>
      <c r="K316" s="32" t="s">
        <v>112</v>
      </c>
      <c r="L316" s="32"/>
      <c r="M316" s="33" t="s">
        <v>115</v>
      </c>
      <c r="N316" s="33"/>
      <c r="O316" s="32">
        <v>55</v>
      </c>
      <c r="P316" s="4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IFERROR(IF(Y316=0,"",ROUNDUP(Y316/H316,0)*0.02175),"")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411</v>
      </c>
      <c r="C317" s="31">
        <v>4301011911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48</v>
      </c>
      <c r="K317" s="32" t="s">
        <v>112</v>
      </c>
      <c r="L317" s="32"/>
      <c r="M317" s="33" t="s">
        <v>132</v>
      </c>
      <c r="N317" s="33"/>
      <c r="O317" s="32">
        <v>55</v>
      </c>
      <c r="P317" s="730" t="s">
        <v>412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IFERROR(IF(Y317=0,"",ROUNDUP(Y317/H317,0)*0.02039),"")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344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368.87384615384622</v>
      </c>
      <c r="BN342" s="64">
        <f>IFERROR(Y342*I342/H342,"0")</f>
        <v>376.38000000000005</v>
      </c>
      <c r="BO342" s="64">
        <f>IFERROR(1/J342*(X342/H342),"0")</f>
        <v>0.78754578754578752</v>
      </c>
      <c r="BP342" s="64">
        <f>IFERROR(1/J342*(Y342/H342),"0")</f>
        <v>0.80357142857142849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44.102564102564102</v>
      </c>
      <c r="Y344" s="382">
        <f>IFERROR(Y341/H341,"0")+IFERROR(Y342/H342,"0")+IFERROR(Y343/H343,"0")</f>
        <v>45</v>
      </c>
      <c r="Z344" s="382">
        <f>IFERROR(IF(Z341="",0,Z341),"0")+IFERROR(IF(Z342="",0,Z342),"0")+IFERROR(IF(Z343="",0,Z343),"0")</f>
        <v>0.9787499999999999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344</v>
      </c>
      <c r="Y345" s="382">
        <f>IFERROR(SUM(Y341:Y343),"0")</f>
        <v>351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11</v>
      </c>
      <c r="Y350" s="381">
        <f>IFERROR(IF(X350="",0,CEILING((X350/$H350),1)*$H350),"")</f>
        <v>12.75</v>
      </c>
      <c r="Z350" s="36">
        <f>IFERROR(IF(Y350=0,"",ROUNDUP(Y350/H350,0)*0.00753),"")</f>
        <v>3.7650000000000003E-2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12.509803921568627</v>
      </c>
      <c r="BN350" s="64">
        <f>IFERROR(Y350*I350/H350,"0")</f>
        <v>14.500000000000002</v>
      </c>
      <c r="BO350" s="64">
        <f>IFERROR(1/J350*(X350/H350),"0")</f>
        <v>2.765208647561589E-2</v>
      </c>
      <c r="BP350" s="64">
        <f>IFERROR(1/J350*(Y350/H350),"0")</f>
        <v>3.2051282051282048E-2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4.3137254901960791</v>
      </c>
      <c r="Y351" s="382">
        <f>IFERROR(Y347/H347,"0")+IFERROR(Y348/H348,"0")+IFERROR(Y349/H349,"0")+IFERROR(Y350/H350,"0")</f>
        <v>5</v>
      </c>
      <c r="Z351" s="382">
        <f>IFERROR(IF(Z347="",0,Z347),"0")+IFERROR(IF(Z348="",0,Z348),"0")+IFERROR(IF(Z349="",0,Z349),"0")+IFERROR(IF(Z350="",0,Z350),"0")</f>
        <v>3.7650000000000003E-2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11</v>
      </c>
      <c r="Y352" s="382">
        <f>IFERROR(SUM(Y347:Y350),"0")</f>
        <v>12.75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3</v>
      </c>
      <c r="Y361" s="381">
        <f>IFERROR(IF(X361="",0,CEILING((X361/$H361),1)*$H361),"")</f>
        <v>3.6</v>
      </c>
      <c r="Z361" s="36">
        <f>IFERROR(IF(Y361=0,"",ROUNDUP(Y361/H361,0)*0.00753),"")</f>
        <v>1.506E-2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3.4133333333333331</v>
      </c>
      <c r="BN361" s="64">
        <f>IFERROR(Y361*I361/H361,"0")</f>
        <v>4.0960000000000001</v>
      </c>
      <c r="BO361" s="64">
        <f>IFERROR(1/J361*(X361/H361),"0")</f>
        <v>1.0683760683760682E-2</v>
      </c>
      <c r="BP361" s="64">
        <f>IFERROR(1/J361*(Y361/H361),"0")</f>
        <v>1.282051282051282E-2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1.6666666666666665</v>
      </c>
      <c r="Y362" s="382">
        <f>IFERROR(Y361/H361,"0")</f>
        <v>2</v>
      </c>
      <c r="Z362" s="382">
        <f>IFERROR(IF(Z361="",0,Z361),"0")</f>
        <v>1.506E-2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3</v>
      </c>
      <c r="Y363" s="382">
        <f>IFERROR(SUM(Y361:Y361),"0")</f>
        <v>3.6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4301011946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0</v>
      </c>
      <c r="Y373" s="381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4301011869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2600</v>
      </c>
      <c r="Y374" s="381">
        <f t="shared" si="67"/>
        <v>2610</v>
      </c>
      <c r="Z374" s="36">
        <f>IFERROR(IF(Y374=0,"",ROUNDUP(Y374/H374,0)*0.02175),"")</f>
        <v>3.7844999999999995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2683.2</v>
      </c>
      <c r="BN374" s="64">
        <f t="shared" si="69"/>
        <v>2693.52</v>
      </c>
      <c r="BO374" s="64">
        <f t="shared" si="70"/>
        <v>3.6111111111111112</v>
      </c>
      <c r="BP374" s="64">
        <f t="shared" si="71"/>
        <v>3.625</v>
      </c>
    </row>
    <row r="375" spans="1:68" ht="27" customHeight="1" x14ac:dyDescent="0.25">
      <c r="A375" s="54" t="s">
        <v>480</v>
      </c>
      <c r="B375" s="54" t="s">
        <v>481</v>
      </c>
      <c r="C375" s="31">
        <v>4301011947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132</v>
      </c>
      <c r="N375" s="33"/>
      <c r="O375" s="32">
        <v>60</v>
      </c>
      <c r="P375" s="60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0</v>
      </c>
      <c r="Y375" s="381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customHeight="1" x14ac:dyDescent="0.25">
      <c r="A376" s="54" t="s">
        <v>480</v>
      </c>
      <c r="B376" s="54" t="s">
        <v>482</v>
      </c>
      <c r="C376" s="31">
        <v>4301011870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1111</v>
      </c>
      <c r="Y376" s="381">
        <f t="shared" si="67"/>
        <v>1125</v>
      </c>
      <c r="Z376" s="36">
        <f>IFERROR(IF(Y376=0,"",ROUNDUP(Y376/H376,0)*0.02175),"")</f>
        <v>1.6312499999999999</v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1146.5519999999999</v>
      </c>
      <c r="BN376" s="64">
        <f t="shared" si="69"/>
        <v>1161</v>
      </c>
      <c r="BO376" s="64">
        <f t="shared" si="70"/>
        <v>1.5430555555555554</v>
      </c>
      <c r="BP376" s="64">
        <f t="shared" si="71"/>
        <v>1.5625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2400</v>
      </c>
      <c r="Y378" s="381">
        <f t="shared" si="67"/>
        <v>2400</v>
      </c>
      <c r="Z378" s="36">
        <f>IFERROR(IF(Y378=0,"",ROUNDUP(Y378/H378,0)*0.02175),"")</f>
        <v>3.4799999999999995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2476.8000000000002</v>
      </c>
      <c r="BN378" s="64">
        <f t="shared" si="69"/>
        <v>2476.8000000000002</v>
      </c>
      <c r="BO378" s="64">
        <f t="shared" si="70"/>
        <v>3.333333333333333</v>
      </c>
      <c r="BP378" s="64">
        <f t="shared" si="71"/>
        <v>3.333333333333333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407.4</v>
      </c>
      <c r="Y382" s="382">
        <f>IFERROR(Y373/H373,"0")+IFERROR(Y374/H374,"0")+IFERROR(Y375/H375,"0")+IFERROR(Y376/H376,"0")+IFERROR(Y377/H377,"0")+IFERROR(Y378/H378,"0")+IFERROR(Y379/H379,"0")+IFERROR(Y380/H380,"0")+IFERROR(Y381/H381,"0")</f>
        <v>409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8.8957499999999996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6111</v>
      </c>
      <c r="Y383" s="382">
        <f>IFERROR(SUM(Y373:Y381),"0")</f>
        <v>6135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2033</v>
      </c>
      <c r="Y385" s="381">
        <f>IFERROR(IF(X385="",0,CEILING((X385/$H385),1)*$H385),"")</f>
        <v>2040</v>
      </c>
      <c r="Z385" s="36">
        <f>IFERROR(IF(Y385=0,"",ROUNDUP(Y385/H385,0)*0.02175),"")</f>
        <v>2.9579999999999997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2098.056</v>
      </c>
      <c r="BN385" s="64">
        <f>IFERROR(Y385*I385/H385,"0")</f>
        <v>2105.2800000000002</v>
      </c>
      <c r="BO385" s="64">
        <f>IFERROR(1/J385*(X385/H385),"0")</f>
        <v>2.8236111111111111</v>
      </c>
      <c r="BP385" s="64">
        <f>IFERROR(1/J385*(Y385/H385),"0")</f>
        <v>2.833333333333333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135.53333333333333</v>
      </c>
      <c r="Y387" s="382">
        <f>IFERROR(Y385/H385,"0")+IFERROR(Y386/H386,"0")</f>
        <v>136</v>
      </c>
      <c r="Z387" s="382">
        <f>IFERROR(IF(Z385="",0,Z385),"0")+IFERROR(IF(Z386="",0,Z386),"0")</f>
        <v>2.9579999999999997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2033</v>
      </c>
      <c r="Y388" s="382">
        <f>IFERROR(SUM(Y385:Y386),"0")</f>
        <v>2040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1150</v>
      </c>
      <c r="Y414" s="381">
        <f>IFERROR(IF(X414="",0,CEILING((X414/$H414),1)*$H414),"")</f>
        <v>1154.3999999999999</v>
      </c>
      <c r="Z414" s="36">
        <f>IFERROR(IF(Y414=0,"",ROUNDUP(Y414/H414,0)*0.02175),"")</f>
        <v>3.2189999999999999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1233.1538461538462</v>
      </c>
      <c r="BN414" s="64">
        <f>IFERROR(Y414*I414/H414,"0")</f>
        <v>1237.8719999999998</v>
      </c>
      <c r="BO414" s="64">
        <f>IFERROR(1/J414*(X414/H414),"0")</f>
        <v>2.6327838827838828</v>
      </c>
      <c r="BP414" s="64">
        <f>IFERROR(1/J414*(Y414/H414),"0")</f>
        <v>2.6428571428571428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147.43589743589743</v>
      </c>
      <c r="Y419" s="382">
        <f>IFERROR(Y414/H414,"0")+IFERROR(Y415/H415,"0")+IFERROR(Y416/H416,"0")+IFERROR(Y417/H417,"0")+IFERROR(Y418/H418,"0")</f>
        <v>148</v>
      </c>
      <c r="Z419" s="382">
        <f>IFERROR(IF(Z414="",0,Z414),"0")+IFERROR(IF(Z415="",0,Z415),"0")+IFERROR(IF(Z416="",0,Z416),"0")+IFERROR(IF(Z417="",0,Z417),"0")+IFERROR(IF(Z418="",0,Z418),"0")</f>
        <v>3.2189999999999999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1150</v>
      </c>
      <c r="Y420" s="382">
        <f>IFERROR(SUM(Y414:Y418),"0")</f>
        <v>1154.3999999999999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4301031257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4301031335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4301031178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4301031330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547</v>
      </c>
      <c r="B441" s="54" t="s">
        <v>548</v>
      </c>
      <c r="C441" s="31">
        <v>4301031254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4301031336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4301031258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4301031337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4301031255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5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4301031338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4301031212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578</v>
      </c>
      <c r="B471" s="54" t="s">
        <v>580</v>
      </c>
      <c r="C471" s="31">
        <v>4301031324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4301031173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4301031327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851</v>
      </c>
      <c r="Y500" s="381">
        <f t="shared" si="83"/>
        <v>855.36</v>
      </c>
      <c r="Z500" s="36">
        <f t="shared" si="84"/>
        <v>1.9375200000000001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909.02272727272714</v>
      </c>
      <c r="BN500" s="64">
        <f t="shared" si="86"/>
        <v>913.67999999999984</v>
      </c>
      <c r="BO500" s="64">
        <f t="shared" si="87"/>
        <v>1.5497523310023309</v>
      </c>
      <c r="BP500" s="64">
        <f t="shared" si="88"/>
        <v>1.5576923076923077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2100</v>
      </c>
      <c r="Y502" s="381">
        <f t="shared" si="83"/>
        <v>2101.44</v>
      </c>
      <c r="Z502" s="36">
        <f t="shared" si="84"/>
        <v>4.7600800000000003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2243.181818181818</v>
      </c>
      <c r="BN502" s="64">
        <f t="shared" si="86"/>
        <v>2244.7199999999998</v>
      </c>
      <c r="BO502" s="64">
        <f t="shared" si="87"/>
        <v>3.8243006993006992</v>
      </c>
      <c r="BP502" s="64">
        <f t="shared" si="88"/>
        <v>3.8269230769230771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558.90151515151513</v>
      </c>
      <c r="Y505" s="382">
        <f>IFERROR(Y497/H497,"0")+IFERROR(Y498/H498,"0")+IFERROR(Y499/H499,"0")+IFERROR(Y500/H500,"0")+IFERROR(Y501/H501,"0")+IFERROR(Y502/H502,"0")+IFERROR(Y503/H503,"0")+IFERROR(Y504/H504,"0")</f>
        <v>560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6.6976000000000004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2951</v>
      </c>
      <c r="Y506" s="382">
        <f>IFERROR(SUM(Y497:Y504),"0")</f>
        <v>2956.8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178</v>
      </c>
      <c r="Y508" s="381">
        <f>IFERROR(IF(X508="",0,CEILING((X508/$H508),1)*$H508),"")</f>
        <v>179.52</v>
      </c>
      <c r="Z508" s="36">
        <f>IFERROR(IF(Y508=0,"",ROUNDUP(Y508/H508,0)*0.01196),"")</f>
        <v>0.40664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190.13636363636363</v>
      </c>
      <c r="BN508" s="64">
        <f>IFERROR(Y508*I508/H508,"0")</f>
        <v>191.76</v>
      </c>
      <c r="BO508" s="64">
        <f>IFERROR(1/J508*(X508/H508),"0")</f>
        <v>0.32415501165501165</v>
      </c>
      <c r="BP508" s="64">
        <f>IFERROR(1/J508*(Y508/H508),"0")</f>
        <v>0.32692307692307693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33.712121212121211</v>
      </c>
      <c r="Y510" s="382">
        <f>IFERROR(Y508/H508,"0")+IFERROR(Y509/H509,"0")</f>
        <v>34</v>
      </c>
      <c r="Z510" s="382">
        <f>IFERROR(IF(Z508="",0,Z508),"0")+IFERROR(IF(Z509="",0,Z509),"0")</f>
        <v>0.40664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178</v>
      </c>
      <c r="Y511" s="382">
        <f>IFERROR(SUM(Y508:Y509),"0")</f>
        <v>179.52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247</v>
      </c>
      <c r="Y513" s="381">
        <f t="shared" ref="Y513:Y518" si="89">IFERROR(IF(X513="",0,CEILING((X513/$H513),1)*$H513),"")</f>
        <v>248.16000000000003</v>
      </c>
      <c r="Z513" s="36">
        <f>IFERROR(IF(Y513=0,"",ROUNDUP(Y513/H513,0)*0.01196),"")</f>
        <v>0.56211999999999995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263.84090909090907</v>
      </c>
      <c r="BN513" s="64">
        <f t="shared" ref="BN513:BN518" si="91">IFERROR(Y513*I513/H513,"0")</f>
        <v>265.08</v>
      </c>
      <c r="BO513" s="64">
        <f t="shared" ref="BO513:BO518" si="92">IFERROR(1/J513*(X513/H513),"0")</f>
        <v>0.44981060606060608</v>
      </c>
      <c r="BP513" s="64">
        <f t="shared" ref="BP513:BP518" si="93">IFERROR(1/J513*(Y513/H513),"0")</f>
        <v>0.45192307692307693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576</v>
      </c>
      <c r="Y514" s="381">
        <f t="shared" si="89"/>
        <v>580.80000000000007</v>
      </c>
      <c r="Z514" s="36">
        <f>IFERROR(IF(Y514=0,"",ROUNDUP(Y514/H514,0)*0.01196),"")</f>
        <v>1.3156000000000001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615.27272727272725</v>
      </c>
      <c r="BN514" s="64">
        <f t="shared" si="91"/>
        <v>620.4</v>
      </c>
      <c r="BO514" s="64">
        <f t="shared" si="92"/>
        <v>1.048951048951049</v>
      </c>
      <c r="BP514" s="64">
        <f t="shared" si="93"/>
        <v>1.0576923076923079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278</v>
      </c>
      <c r="Y515" s="381">
        <f t="shared" si="89"/>
        <v>279.84000000000003</v>
      </c>
      <c r="Z515" s="36">
        <f>IFERROR(IF(Y515=0,"",ROUNDUP(Y515/H515,0)*0.01196),"")</f>
        <v>0.63388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296.95454545454544</v>
      </c>
      <c r="BN515" s="64">
        <f t="shared" si="91"/>
        <v>298.92</v>
      </c>
      <c r="BO515" s="64">
        <f t="shared" si="92"/>
        <v>0.50626456876456871</v>
      </c>
      <c r="BP515" s="64">
        <f t="shared" si="93"/>
        <v>0.50961538461538469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208.52272727272728</v>
      </c>
      <c r="Y519" s="382">
        <f>IFERROR(Y513/H513,"0")+IFERROR(Y514/H514,"0")+IFERROR(Y515/H515,"0")+IFERROR(Y516/H516,"0")+IFERROR(Y517/H517,"0")+IFERROR(Y518/H518,"0")</f>
        <v>210</v>
      </c>
      <c r="Z519" s="382">
        <f>IFERROR(IF(Z513="",0,Z513),"0")+IFERROR(IF(Z514="",0,Z514),"0")+IFERROR(IF(Z515="",0,Z515),"0")+IFERROR(IF(Z516="",0,Z516),"0")+IFERROR(IF(Z517="",0,Z517),"0")+IFERROR(IF(Z518="",0,Z518),"0")</f>
        <v>2.5116000000000001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1101</v>
      </c>
      <c r="Y520" s="382">
        <f>IFERROR(SUM(Y513:Y518),"0")</f>
        <v>1108.8000000000002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4301060354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4301060408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713</v>
      </c>
      <c r="B570" s="54" t="s">
        <v>714</v>
      </c>
      <c r="C570" s="31">
        <v>4301060355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4301060407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17061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17208.47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17957.821638315145</v>
      </c>
      <c r="Y593" s="382">
        <f>IFERROR(SUM(BN22:BN589),"0")</f>
        <v>18113.671999999999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30</v>
      </c>
      <c r="Y594" s="38">
        <f>ROUNDUP(SUM(BP22:BP589),0)</f>
        <v>30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18707.821638315145</v>
      </c>
      <c r="Y595" s="382">
        <f>GrossWeightTotalR+PalletQtyTotalR*25</f>
        <v>18863.671999999999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2335.2065492054335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2358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34.055030000000002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196.8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413.6</v>
      </c>
      <c r="E602" s="46">
        <f>IFERROR(Y104*1,"0")+IFERROR(Y105*1,"0")+IFERROR(Y106*1,"0")+IFERROR(Y110*1,"0")+IFERROR(Y111*1,"0")+IFERROR(Y112*1,"0")+IFERROR(Y113*1,"0")+IFERROR(Y114*1,"0")</f>
        <v>563.1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689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02" s="46">
        <f>IFERROR(Y188*1,"0")+IFERROR(Y189*1,"0")+IFERROR(Y190*1,"0")+IFERROR(Y191*1,"0")+IFERROR(Y192*1,"0")+IFERROR(Y193*1,"0")+IFERROR(Y194*1,"0")+IFERROR(Y195*1,"0")</f>
        <v>165.9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807.00000000000011</v>
      </c>
      <c r="K602" s="46">
        <f>IFERROR(Y244*1,"0")+IFERROR(Y245*1,"0")+IFERROR(Y246*1,"0")+IFERROR(Y247*1,"0")+IFERROR(Y248*1,"0")+IFERROR(Y249*1,"0")+IFERROR(Y250*1,"0")+IFERROR(Y251*1,"0")</f>
        <v>0</v>
      </c>
      <c r="L602" s="378"/>
      <c r="M602" s="46">
        <f>IFERROR(Y256*1,"0")+IFERROR(Y257*1,"0")+IFERROR(Y258*1,"0")+IFERROR(Y259*1,"0")+IFERROR(Y260*1,"0")+IFERROR(Y261*1,"0")+IFERROR(Y262*1,"0")+IFERROR(Y263*1,"0")</f>
        <v>4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410.4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363.75</v>
      </c>
      <c r="V602" s="46">
        <f>IFERROR(Y361*1,"0")+IFERROR(Y365*1,"0")+IFERROR(Y366*1,"0")+IFERROR(Y367*1,"0")</f>
        <v>3.6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8175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1154.3999999999999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4245.12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6meEbpDJlawb1o8RrP5EHxQLHo6joZNt9czrWV5PPBRxrcg1GZAcfvbAKLaPQpzLsTiT6yAMzQktBKaEy+9zWA==" saltValue="AMatDSrW4e8pLz6EbIfdR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H5j9evxuUWSTYdnEN3k/WCaURsMbzui9lwDeAV6RAFickIi1qErA1TkysttdfKDMUNgeEuk2ZXCuXskrx/uoSA==" saltValue="qXTwYTwU4bUU8G50cUuI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1265</vt:i4>
      </vt:variant>
    </vt:vector>
  </HeadingPairs>
  <TitlesOfParts>
    <vt:vector size="12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2024-09-20T07:58:08Z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