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5670105-F298-47F8-8B69-CC0E7DACBF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05" i="1" l="1"/>
  <c r="P605" i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Z589" i="1" s="1"/>
  <c r="Y588" i="1"/>
  <c r="Y590" i="1" s="1"/>
  <c r="X586" i="1"/>
  <c r="X585" i="1"/>
  <c r="BO584" i="1"/>
  <c r="BM584" i="1"/>
  <c r="Y584" i="1"/>
  <c r="X582" i="1"/>
  <c r="Y581" i="1"/>
  <c r="X581" i="1"/>
  <c r="BP580" i="1"/>
  <c r="BO580" i="1"/>
  <c r="BN580" i="1"/>
  <c r="BM580" i="1"/>
  <c r="Z580" i="1"/>
  <c r="Y580" i="1"/>
  <c r="BP579" i="1"/>
  <c r="BO579" i="1"/>
  <c r="BN579" i="1"/>
  <c r="BM579" i="1"/>
  <c r="Z579" i="1"/>
  <c r="Z581" i="1" s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Y551" i="1"/>
  <c r="X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1" i="1" s="1"/>
  <c r="Y547" i="1"/>
  <c r="Y552" i="1" s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N539" i="1"/>
  <c r="BM539" i="1"/>
  <c r="Z539" i="1"/>
  <c r="Y539" i="1"/>
  <c r="BP539" i="1" s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Y522" i="1" s="1"/>
  <c r="P516" i="1"/>
  <c r="X514" i="1"/>
  <c r="X513" i="1"/>
  <c r="BP512" i="1"/>
  <c r="BO512" i="1"/>
  <c r="BN512" i="1"/>
  <c r="BM512" i="1"/>
  <c r="Z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X496" i="1"/>
  <c r="Y495" i="1"/>
  <c r="X495" i="1"/>
  <c r="BP494" i="1"/>
  <c r="BO494" i="1"/>
  <c r="BN494" i="1"/>
  <c r="BM494" i="1"/>
  <c r="Z494" i="1"/>
  <c r="Z495" i="1" s="1"/>
  <c r="Y494" i="1"/>
  <c r="Y496" i="1" s="1"/>
  <c r="P494" i="1"/>
  <c r="X491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Y461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Y414" i="1" s="1"/>
  <c r="P412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Y390" i="1" s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Y372" i="1" s="1"/>
  <c r="P368" i="1"/>
  <c r="X366" i="1"/>
  <c r="Y365" i="1"/>
  <c r="X365" i="1"/>
  <c r="BP364" i="1"/>
  <c r="BO364" i="1"/>
  <c r="BN364" i="1"/>
  <c r="BM364" i="1"/>
  <c r="Z364" i="1"/>
  <c r="Z365" i="1" s="1"/>
  <c r="Y364" i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BP350" i="1"/>
  <c r="BO350" i="1"/>
  <c r="BN350" i="1"/>
  <c r="BM350" i="1"/>
  <c r="Z350" i="1"/>
  <c r="Y350" i="1"/>
  <c r="Y355" i="1" s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P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T605" i="1" s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Y283" i="1" s="1"/>
  <c r="P281" i="1"/>
  <c r="X278" i="1"/>
  <c r="X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P271" i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Y244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Y205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7" i="1"/>
  <c r="Y186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Y187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Y181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X166" i="1"/>
  <c r="Y165" i="1"/>
  <c r="X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Y101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P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X82" i="1"/>
  <c r="Y81" i="1"/>
  <c r="X81" i="1"/>
  <c r="BP80" i="1"/>
  <c r="BO80" i="1"/>
  <c r="BN80" i="1"/>
  <c r="BM80" i="1"/>
  <c r="Z80" i="1"/>
  <c r="Y80" i="1"/>
  <c r="P80" i="1"/>
  <c r="BO79" i="1"/>
  <c r="BM79" i="1"/>
  <c r="Y79" i="1"/>
  <c r="P79" i="1"/>
  <c r="X77" i="1"/>
  <c r="X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BO72" i="1"/>
  <c r="BN72" i="1"/>
  <c r="BM72" i="1"/>
  <c r="Z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5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99" i="1" s="1"/>
  <c r="BO22" i="1"/>
  <c r="X597" i="1" s="1"/>
  <c r="BM22" i="1"/>
  <c r="X596" i="1" s="1"/>
  <c r="X598" i="1" s="1"/>
  <c r="Y22" i="1"/>
  <c r="B605" i="1" s="1"/>
  <c r="P22" i="1"/>
  <c r="H10" i="1"/>
  <c r="A9" i="1"/>
  <c r="F10" i="1" s="1"/>
  <c r="D7" i="1"/>
  <c r="Q6" i="1"/>
  <c r="P2" i="1"/>
  <c r="Z210" i="1" l="1"/>
  <c r="Z149" i="1"/>
  <c r="H9" i="1"/>
  <c r="A10" i="1"/>
  <c r="Y24" i="1"/>
  <c r="Y37" i="1"/>
  <c r="Y41" i="1"/>
  <c r="Y45" i="1"/>
  <c r="Y49" i="1"/>
  <c r="Y59" i="1"/>
  <c r="Y65" i="1"/>
  <c r="BP73" i="1"/>
  <c r="BN73" i="1"/>
  <c r="Z73" i="1"/>
  <c r="BP85" i="1"/>
  <c r="BN85" i="1"/>
  <c r="Z85" i="1"/>
  <c r="Z90" i="1" s="1"/>
  <c r="BP89" i="1"/>
  <c r="BN89" i="1"/>
  <c r="Z89" i="1"/>
  <c r="Y91" i="1"/>
  <c r="Y96" i="1"/>
  <c r="BP93" i="1"/>
  <c r="BN93" i="1"/>
  <c r="Z93" i="1"/>
  <c r="Z95" i="1" s="1"/>
  <c r="BP106" i="1"/>
  <c r="BN106" i="1"/>
  <c r="Z106" i="1"/>
  <c r="Z110" i="1" s="1"/>
  <c r="Y110" i="1"/>
  <c r="Z118" i="1"/>
  <c r="BP114" i="1"/>
  <c r="BN114" i="1"/>
  <c r="Z114" i="1"/>
  <c r="Y118" i="1"/>
  <c r="BP123" i="1"/>
  <c r="BN123" i="1"/>
  <c r="Z123" i="1"/>
  <c r="Z127" i="1" s="1"/>
  <c r="Y127" i="1"/>
  <c r="BP132" i="1"/>
  <c r="BN132" i="1"/>
  <c r="Z132" i="1"/>
  <c r="Z135" i="1" s="1"/>
  <c r="BP140" i="1"/>
  <c r="BN140" i="1"/>
  <c r="Z140" i="1"/>
  <c r="Y144" i="1"/>
  <c r="BP148" i="1"/>
  <c r="BN148" i="1"/>
  <c r="Z148" i="1"/>
  <c r="Y150" i="1"/>
  <c r="G605" i="1"/>
  <c r="Y156" i="1"/>
  <c r="BP153" i="1"/>
  <c r="BN153" i="1"/>
  <c r="Z153" i="1"/>
  <c r="Z155" i="1" s="1"/>
  <c r="Z172" i="1"/>
  <c r="BP170" i="1"/>
  <c r="BN170" i="1"/>
  <c r="Z170" i="1"/>
  <c r="BP178" i="1"/>
  <c r="BN178" i="1"/>
  <c r="Z178" i="1"/>
  <c r="BP192" i="1"/>
  <c r="BN192" i="1"/>
  <c r="Z192" i="1"/>
  <c r="Z199" i="1" s="1"/>
  <c r="BP196" i="1"/>
  <c r="BN196" i="1"/>
  <c r="Z196" i="1"/>
  <c r="BP209" i="1"/>
  <c r="BN209" i="1"/>
  <c r="Z209" i="1"/>
  <c r="Y211" i="1"/>
  <c r="Y222" i="1"/>
  <c r="BP213" i="1"/>
  <c r="BN213" i="1"/>
  <c r="Z213" i="1"/>
  <c r="BP217" i="1"/>
  <c r="BN217" i="1"/>
  <c r="Z217" i="1"/>
  <c r="Y221" i="1"/>
  <c r="BP225" i="1"/>
  <c r="BN225" i="1"/>
  <c r="Z225" i="1"/>
  <c r="Z235" i="1" s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Y256" i="1"/>
  <c r="M605" i="1"/>
  <c r="Y268" i="1"/>
  <c r="BP259" i="1"/>
  <c r="BN259" i="1"/>
  <c r="Z259" i="1"/>
  <c r="BP263" i="1"/>
  <c r="BN263" i="1"/>
  <c r="Z263" i="1"/>
  <c r="Y267" i="1"/>
  <c r="BP273" i="1"/>
  <c r="BN273" i="1"/>
  <c r="Z273" i="1"/>
  <c r="Y277" i="1"/>
  <c r="BP287" i="1"/>
  <c r="BN287" i="1"/>
  <c r="Z287" i="1"/>
  <c r="Z289" i="1" s="1"/>
  <c r="BP296" i="1"/>
  <c r="BN296" i="1"/>
  <c r="Z296" i="1"/>
  <c r="BP320" i="1"/>
  <c r="BN320" i="1"/>
  <c r="Z320" i="1"/>
  <c r="BP324" i="1"/>
  <c r="BN324" i="1"/>
  <c r="Z324" i="1"/>
  <c r="Y326" i="1"/>
  <c r="Y333" i="1"/>
  <c r="BP328" i="1"/>
  <c r="BN328" i="1"/>
  <c r="Z328" i="1"/>
  <c r="Z332" i="1" s="1"/>
  <c r="Y332" i="1"/>
  <c r="BP336" i="1"/>
  <c r="BN336" i="1"/>
  <c r="Z336" i="1"/>
  <c r="Z341" i="1" s="1"/>
  <c r="BP340" i="1"/>
  <c r="BN340" i="1"/>
  <c r="Z340" i="1"/>
  <c r="Y342" i="1"/>
  <c r="Y347" i="1"/>
  <c r="BP344" i="1"/>
  <c r="BN344" i="1"/>
  <c r="Z344" i="1"/>
  <c r="BP358" i="1"/>
  <c r="BN358" i="1"/>
  <c r="Z358" i="1"/>
  <c r="Z360" i="1" s="1"/>
  <c r="BP377" i="1"/>
  <c r="BN377" i="1"/>
  <c r="Z377" i="1"/>
  <c r="Z385" i="1" s="1"/>
  <c r="BP381" i="1"/>
  <c r="BN381" i="1"/>
  <c r="Z381" i="1"/>
  <c r="Y385" i="1"/>
  <c r="BP407" i="1"/>
  <c r="BN407" i="1"/>
  <c r="Z407" i="1"/>
  <c r="BP475" i="1"/>
  <c r="BN475" i="1"/>
  <c r="Z475" i="1"/>
  <c r="Y479" i="1"/>
  <c r="Z490" i="1"/>
  <c r="BP488" i="1"/>
  <c r="BN488" i="1"/>
  <c r="Z488" i="1"/>
  <c r="Y490" i="1"/>
  <c r="BP519" i="1"/>
  <c r="BN519" i="1"/>
  <c r="Z519" i="1"/>
  <c r="BP527" i="1"/>
  <c r="BN527" i="1"/>
  <c r="Z527" i="1"/>
  <c r="Y529" i="1"/>
  <c r="Y532" i="1"/>
  <c r="BP531" i="1"/>
  <c r="BN531" i="1"/>
  <c r="Z531" i="1"/>
  <c r="Z532" i="1" s="1"/>
  <c r="Y533" i="1"/>
  <c r="BP540" i="1"/>
  <c r="BN540" i="1"/>
  <c r="Z540" i="1"/>
  <c r="Z544" i="1" s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76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F605" i="1"/>
  <c r="X605" i="1"/>
  <c r="F9" i="1"/>
  <c r="J9" i="1"/>
  <c r="Z22" i="1"/>
  <c r="Z23" i="1" s="1"/>
  <c r="BN22" i="1"/>
  <c r="BP22" i="1"/>
  <c r="Y23" i="1"/>
  <c r="X595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D605" i="1"/>
  <c r="Y76" i="1"/>
  <c r="Z69" i="1"/>
  <c r="Z76" i="1" s="1"/>
  <c r="BN69" i="1"/>
  <c r="Z71" i="1"/>
  <c r="BN71" i="1"/>
  <c r="BP75" i="1"/>
  <c r="BN75" i="1"/>
  <c r="Z75" i="1"/>
  <c r="Y77" i="1"/>
  <c r="Y82" i="1"/>
  <c r="BP79" i="1"/>
  <c r="BN79" i="1"/>
  <c r="Z79" i="1"/>
  <c r="Z81" i="1" s="1"/>
  <c r="Y90" i="1"/>
  <c r="BP87" i="1"/>
  <c r="BN87" i="1"/>
  <c r="Z87" i="1"/>
  <c r="Y95" i="1"/>
  <c r="BP99" i="1"/>
  <c r="BN99" i="1"/>
  <c r="Z99" i="1"/>
  <c r="Z101" i="1" s="1"/>
  <c r="BP108" i="1"/>
  <c r="BN108" i="1"/>
  <c r="Z108" i="1"/>
  <c r="Y119" i="1"/>
  <c r="BP116" i="1"/>
  <c r="BN116" i="1"/>
  <c r="Z116" i="1"/>
  <c r="Y128" i="1"/>
  <c r="BP125" i="1"/>
  <c r="BN125" i="1"/>
  <c r="Z125" i="1"/>
  <c r="Y135" i="1"/>
  <c r="BP134" i="1"/>
  <c r="BN134" i="1"/>
  <c r="Z134" i="1"/>
  <c r="Y136" i="1"/>
  <c r="Y145" i="1"/>
  <c r="BP138" i="1"/>
  <c r="BN138" i="1"/>
  <c r="Z138" i="1"/>
  <c r="Z144" i="1" s="1"/>
  <c r="BP142" i="1"/>
  <c r="BN142" i="1"/>
  <c r="Z142" i="1"/>
  <c r="Y149" i="1"/>
  <c r="Y155" i="1"/>
  <c r="BP159" i="1"/>
  <c r="BN159" i="1"/>
  <c r="Z159" i="1"/>
  <c r="Z160" i="1" s="1"/>
  <c r="Y161" i="1"/>
  <c r="Y166" i="1"/>
  <c r="BP163" i="1"/>
  <c r="BN163" i="1"/>
  <c r="Z163" i="1"/>
  <c r="Z165" i="1" s="1"/>
  <c r="Y172" i="1"/>
  <c r="BP176" i="1"/>
  <c r="BN176" i="1"/>
  <c r="Z176" i="1"/>
  <c r="Z180" i="1" s="1"/>
  <c r="Y180" i="1"/>
  <c r="Z186" i="1"/>
  <c r="BP184" i="1"/>
  <c r="BN184" i="1"/>
  <c r="Z184" i="1"/>
  <c r="BP194" i="1"/>
  <c r="BN194" i="1"/>
  <c r="Z194" i="1"/>
  <c r="BP198" i="1"/>
  <c r="BN198" i="1"/>
  <c r="Z198" i="1"/>
  <c r="Y200" i="1"/>
  <c r="J605" i="1"/>
  <c r="Y206" i="1"/>
  <c r="BP203" i="1"/>
  <c r="BN203" i="1"/>
  <c r="Z203" i="1"/>
  <c r="Z205" i="1" s="1"/>
  <c r="Y210" i="1"/>
  <c r="BP215" i="1"/>
  <c r="BN215" i="1"/>
  <c r="Z215" i="1"/>
  <c r="BP219" i="1"/>
  <c r="BN219" i="1"/>
  <c r="Z219" i="1"/>
  <c r="Y236" i="1"/>
  <c r="BP227" i="1"/>
  <c r="BN227" i="1"/>
  <c r="Z227" i="1"/>
  <c r="BP231" i="1"/>
  <c r="BN231" i="1"/>
  <c r="Z231" i="1"/>
  <c r="Y235" i="1"/>
  <c r="BP239" i="1"/>
  <c r="BN239" i="1"/>
  <c r="Z239" i="1"/>
  <c r="Z243" i="1" s="1"/>
  <c r="Y243" i="1"/>
  <c r="BP248" i="1"/>
  <c r="BN248" i="1"/>
  <c r="Z248" i="1"/>
  <c r="Z255" i="1" s="1"/>
  <c r="BP252" i="1"/>
  <c r="BN252" i="1"/>
  <c r="Z252" i="1"/>
  <c r="BP261" i="1"/>
  <c r="BN261" i="1"/>
  <c r="Z261" i="1"/>
  <c r="BP265" i="1"/>
  <c r="BN265" i="1"/>
  <c r="Z265" i="1"/>
  <c r="BP275" i="1"/>
  <c r="BN275" i="1"/>
  <c r="Z275" i="1"/>
  <c r="Z277" i="1" s="1"/>
  <c r="Y289" i="1"/>
  <c r="Z298" i="1"/>
  <c r="BP294" i="1"/>
  <c r="BN294" i="1"/>
  <c r="Z294" i="1"/>
  <c r="Y298" i="1"/>
  <c r="BP312" i="1"/>
  <c r="BN312" i="1"/>
  <c r="Z312" i="1"/>
  <c r="Z313" i="1" s="1"/>
  <c r="Y314" i="1"/>
  <c r="U605" i="1"/>
  <c r="Y325" i="1"/>
  <c r="BP317" i="1"/>
  <c r="BN317" i="1"/>
  <c r="Z317" i="1"/>
  <c r="BP322" i="1"/>
  <c r="BN322" i="1"/>
  <c r="Z322" i="1"/>
  <c r="BP330" i="1"/>
  <c r="BN330" i="1"/>
  <c r="Z330" i="1"/>
  <c r="Y341" i="1"/>
  <c r="BP338" i="1"/>
  <c r="BN338" i="1"/>
  <c r="Z338" i="1"/>
  <c r="BP346" i="1"/>
  <c r="BN346" i="1"/>
  <c r="Z346" i="1"/>
  <c r="Y348" i="1"/>
  <c r="Z354" i="1"/>
  <c r="BP352" i="1"/>
  <c r="BN352" i="1"/>
  <c r="Z352" i="1"/>
  <c r="Y361" i="1"/>
  <c r="Y360" i="1"/>
  <c r="Z371" i="1"/>
  <c r="BP369" i="1"/>
  <c r="BN369" i="1"/>
  <c r="Z369" i="1"/>
  <c r="BP379" i="1"/>
  <c r="BN379" i="1"/>
  <c r="Z379" i="1"/>
  <c r="BP383" i="1"/>
  <c r="BN383" i="1"/>
  <c r="Z383" i="1"/>
  <c r="BP395" i="1"/>
  <c r="BN395" i="1"/>
  <c r="Z395" i="1"/>
  <c r="Y397" i="1"/>
  <c r="Y402" i="1"/>
  <c r="BP399" i="1"/>
  <c r="BN399" i="1"/>
  <c r="Z399" i="1"/>
  <c r="Z401" i="1" s="1"/>
  <c r="Y401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BP503" i="1"/>
  <c r="BN503" i="1"/>
  <c r="Z503" i="1"/>
  <c r="BP507" i="1"/>
  <c r="BN507" i="1"/>
  <c r="Z507" i="1"/>
  <c r="Y509" i="1"/>
  <c r="Y514" i="1"/>
  <c r="BP511" i="1"/>
  <c r="BN511" i="1"/>
  <c r="Z511" i="1"/>
  <c r="Z513" i="1" s="1"/>
  <c r="Y513" i="1"/>
  <c r="E605" i="1"/>
  <c r="Y111" i="1"/>
  <c r="H605" i="1"/>
  <c r="Y173" i="1"/>
  <c r="I605" i="1"/>
  <c r="Y199" i="1"/>
  <c r="K605" i="1"/>
  <c r="Y255" i="1"/>
  <c r="O605" i="1"/>
  <c r="Y278" i="1"/>
  <c r="Q605" i="1"/>
  <c r="Y290" i="1"/>
  <c r="R605" i="1"/>
  <c r="Y299" i="1"/>
  <c r="Y304" i="1"/>
  <c r="Y309" i="1"/>
  <c r="V605" i="1"/>
  <c r="Y366" i="1"/>
  <c r="W605" i="1"/>
  <c r="Y386" i="1"/>
  <c r="BP389" i="1"/>
  <c r="BN389" i="1"/>
  <c r="Z389" i="1"/>
  <c r="Z390" i="1" s="1"/>
  <c r="Y391" i="1"/>
  <c r="Y396" i="1"/>
  <c r="BP393" i="1"/>
  <c r="BN393" i="1"/>
  <c r="Z393" i="1"/>
  <c r="Z396" i="1" s="1"/>
  <c r="Y410" i="1"/>
  <c r="BP405" i="1"/>
  <c r="BN405" i="1"/>
  <c r="Z405" i="1"/>
  <c r="Z409" i="1" s="1"/>
  <c r="Y409" i="1"/>
  <c r="BP413" i="1"/>
  <c r="BN413" i="1"/>
  <c r="Z413" i="1"/>
  <c r="Z414" i="1" s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Z605" i="1"/>
  <c r="Y470" i="1"/>
  <c r="BP469" i="1"/>
  <c r="BN469" i="1"/>
  <c r="Z469" i="1"/>
  <c r="Z470" i="1" s="1"/>
  <c r="Y471" i="1"/>
  <c r="Y480" i="1"/>
  <c r="BP473" i="1"/>
  <c r="BN473" i="1"/>
  <c r="Z473" i="1"/>
  <c r="Z479" i="1" s="1"/>
  <c r="BP477" i="1"/>
  <c r="BN477" i="1"/>
  <c r="Z477" i="1"/>
  <c r="BP501" i="1"/>
  <c r="BN501" i="1"/>
  <c r="Z501" i="1"/>
  <c r="Z508" i="1" s="1"/>
  <c r="BP505" i="1"/>
  <c r="BN505" i="1"/>
  <c r="Z505" i="1"/>
  <c r="BP517" i="1"/>
  <c r="BN517" i="1"/>
  <c r="Z517" i="1"/>
  <c r="Z522" i="1" s="1"/>
  <c r="BP521" i="1"/>
  <c r="BN521" i="1"/>
  <c r="Z521" i="1"/>
  <c r="Y523" i="1"/>
  <c r="Y528" i="1"/>
  <c r="BP525" i="1"/>
  <c r="BN525" i="1"/>
  <c r="Z525" i="1"/>
  <c r="Z528" i="1" s="1"/>
  <c r="AA605" i="1"/>
  <c r="Y491" i="1"/>
  <c r="AC605" i="1"/>
  <c r="Y508" i="1"/>
  <c r="Y544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Z575" i="1" s="1"/>
  <c r="BP573" i="1"/>
  <c r="BN573" i="1"/>
  <c r="Z573" i="1"/>
  <c r="AE605" i="1"/>
  <c r="AD605" i="1"/>
  <c r="Y582" i="1"/>
  <c r="Z561" i="1" l="1"/>
  <c r="Z456" i="1"/>
  <c r="Y597" i="1"/>
  <c r="Z347" i="1"/>
  <c r="Z221" i="1"/>
  <c r="Z600" i="1" s="1"/>
  <c r="Y595" i="1"/>
  <c r="Z422" i="1"/>
  <c r="Z325" i="1"/>
  <c r="Y599" i="1"/>
  <c r="Y596" i="1"/>
  <c r="Z267" i="1"/>
  <c r="Y598" i="1" l="1"/>
</calcChain>
</file>

<file path=xl/sharedStrings.xml><?xml version="1.0" encoding="utf-8"?>
<sst xmlns="http://schemas.openxmlformats.org/spreadsheetml/2006/main" count="2464" uniqueCount="786">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</sst>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85" zoomScaleNormal="100" zoomScaleSheetLayoutView="100" workbookViewId="0">
      <selection activeCell="AB601" sqref="AB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20"/>
      <c r="F1" s="420"/>
      <c r="G1" s="12" t="s">
        <v>1</v>
      </c>
      <c r="H1" s="470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5" t="s">
        <v>8</v>
      </c>
      <c r="B5" s="536"/>
      <c r="C5" s="537"/>
      <c r="D5" s="479"/>
      <c r="E5" s="480"/>
      <c r="F5" s="740" t="s">
        <v>9</v>
      </c>
      <c r="G5" s="537"/>
      <c r="H5" s="479"/>
      <c r="I5" s="672"/>
      <c r="J5" s="672"/>
      <c r="K5" s="672"/>
      <c r="L5" s="672"/>
      <c r="M5" s="480"/>
      <c r="N5" s="58"/>
      <c r="P5" s="24" t="s">
        <v>10</v>
      </c>
      <c r="Q5" s="754">
        <v>45542</v>
      </c>
      <c r="R5" s="534"/>
      <c r="T5" s="581" t="s">
        <v>11</v>
      </c>
      <c r="U5" s="528"/>
      <c r="V5" s="582" t="s">
        <v>12</v>
      </c>
      <c r="W5" s="534"/>
      <c r="AB5" s="51"/>
      <c r="AC5" s="51"/>
      <c r="AD5" s="51"/>
      <c r="AE5" s="51"/>
    </row>
    <row r="6" spans="1:32" s="376" customFormat="1" ht="24" customHeight="1" x14ac:dyDescent="0.2">
      <c r="A6" s="535" t="s">
        <v>13</v>
      </c>
      <c r="B6" s="536"/>
      <c r="C6" s="537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34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Суббота</v>
      </c>
      <c r="R6" s="391"/>
      <c r="T6" s="589" t="s">
        <v>16</v>
      </c>
      <c r="U6" s="528"/>
      <c r="V6" s="657" t="s">
        <v>17</v>
      </c>
      <c r="W6" s="435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8"/>
      <c r="V7" s="658"/>
      <c r="W7" s="659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393"/>
      <c r="C8" s="394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43">
        <v>0.41666666666666669</v>
      </c>
      <c r="R8" s="449"/>
      <c r="T8" s="396"/>
      <c r="U8" s="528"/>
      <c r="V8" s="658"/>
      <c r="W8" s="659"/>
      <c r="AB8" s="51"/>
      <c r="AC8" s="51"/>
      <c r="AD8" s="51"/>
      <c r="AE8" s="51"/>
    </row>
    <row r="9" spans="1:32" s="376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4"/>
      <c r="E9" s="40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74"/>
      <c r="P9" s="26" t="s">
        <v>20</v>
      </c>
      <c r="Q9" s="529"/>
      <c r="R9" s="530"/>
      <c r="T9" s="396"/>
      <c r="U9" s="528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4"/>
      <c r="E10" s="40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50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21</v>
      </c>
      <c r="Q10" s="590"/>
      <c r="R10" s="591"/>
      <c r="U10" s="24" t="s">
        <v>22</v>
      </c>
      <c r="V10" s="434" t="s">
        <v>23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3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7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3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7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3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7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11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51" t="s">
        <v>37</v>
      </c>
      <c r="D17" s="429" t="s">
        <v>38</v>
      </c>
      <c r="E17" s="508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7"/>
      <c r="R17" s="507"/>
      <c r="S17" s="507"/>
      <c r="T17" s="508"/>
      <c r="U17" s="775" t="s">
        <v>50</v>
      </c>
      <c r="V17" s="537"/>
      <c r="W17" s="429" t="s">
        <v>51</v>
      </c>
      <c r="X17" s="429" t="s">
        <v>52</v>
      </c>
      <c r="Y17" s="772" t="s">
        <v>53</v>
      </c>
      <c r="Z17" s="429" t="s">
        <v>54</v>
      </c>
      <c r="AA17" s="648" t="s">
        <v>55</v>
      </c>
      <c r="AB17" s="648" t="s">
        <v>56</v>
      </c>
      <c r="AC17" s="648" t="s">
        <v>57</v>
      </c>
      <c r="AD17" s="648" t="s">
        <v>58</v>
      </c>
      <c r="AE17" s="735"/>
      <c r="AF17" s="736"/>
      <c r="AG17" s="521"/>
      <c r="BD17" s="633" t="s">
        <v>59</v>
      </c>
    </row>
    <row r="18" spans="1:68" ht="14.25" customHeight="1" x14ac:dyDescent="0.2">
      <c r="A18" s="430"/>
      <c r="B18" s="430"/>
      <c r="C18" s="430"/>
      <c r="D18" s="509"/>
      <c r="E18" s="511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9"/>
      <c r="Q18" s="510"/>
      <c r="R18" s="510"/>
      <c r="S18" s="510"/>
      <c r="T18" s="511"/>
      <c r="U18" s="377" t="s">
        <v>60</v>
      </c>
      <c r="V18" s="377" t="s">
        <v>61</v>
      </c>
      <c r="W18" s="430"/>
      <c r="X18" s="430"/>
      <c r="Y18" s="773"/>
      <c r="Z18" s="430"/>
      <c r="AA18" s="649"/>
      <c r="AB18" s="649"/>
      <c r="AC18" s="649"/>
      <c r="AD18" s="737"/>
      <c r="AE18" s="738"/>
      <c r="AF18" s="739"/>
      <c r="AG18" s="522"/>
      <c r="BD18" s="396"/>
    </row>
    <row r="19" spans="1:68" ht="27.75" customHeight="1" x14ac:dyDescent="0.2">
      <c r="A19" s="443" t="s">
        <v>62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44"/>
      <c r="AA19" s="48"/>
      <c r="AB19" s="48"/>
      <c r="AC19" s="48"/>
    </row>
    <row r="20" spans="1:68" ht="16.5" customHeight="1" x14ac:dyDescent="0.25">
      <c r="A20" s="445" t="s">
        <v>62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395" t="s">
        <v>63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7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8"/>
      <c r="P23" s="392" t="s">
        <v>69</v>
      </c>
      <c r="Q23" s="393"/>
      <c r="R23" s="393"/>
      <c r="S23" s="393"/>
      <c r="T23" s="393"/>
      <c r="U23" s="393"/>
      <c r="V23" s="394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8"/>
      <c r="P24" s="392" t="s">
        <v>69</v>
      </c>
      <c r="Q24" s="393"/>
      <c r="R24" s="393"/>
      <c r="S24" s="393"/>
      <c r="T24" s="393"/>
      <c r="U24" s="393"/>
      <c r="V24" s="394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395" t="s">
        <v>71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7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4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7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8"/>
      <c r="P36" s="392" t="s">
        <v>69</v>
      </c>
      <c r="Q36" s="393"/>
      <c r="R36" s="393"/>
      <c r="S36" s="393"/>
      <c r="T36" s="393"/>
      <c r="U36" s="393"/>
      <c r="V36" s="394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8"/>
      <c r="P37" s="392" t="s">
        <v>69</v>
      </c>
      <c r="Q37" s="393"/>
      <c r="R37" s="393"/>
      <c r="S37" s="393"/>
      <c r="T37" s="393"/>
      <c r="U37" s="393"/>
      <c r="V37" s="394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customHeight="1" x14ac:dyDescent="0.25">
      <c r="A38" s="395" t="s">
        <v>95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7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8"/>
      <c r="P40" s="392" t="s">
        <v>69</v>
      </c>
      <c r="Q40" s="393"/>
      <c r="R40" s="393"/>
      <c r="S40" s="393"/>
      <c r="T40" s="393"/>
      <c r="U40" s="393"/>
      <c r="V40" s="394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8"/>
      <c r="P41" s="392" t="s">
        <v>69</v>
      </c>
      <c r="Q41" s="393"/>
      <c r="R41" s="393"/>
      <c r="S41" s="393"/>
      <c r="T41" s="393"/>
      <c r="U41" s="393"/>
      <c r="V41" s="394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customHeight="1" x14ac:dyDescent="0.25">
      <c r="A42" s="395" t="s">
        <v>100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79"/>
      <c r="AB42" s="379"/>
      <c r="AC42" s="379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7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8"/>
      <c r="P44" s="392" t="s">
        <v>69</v>
      </c>
      <c r="Q44" s="393"/>
      <c r="R44" s="393"/>
      <c r="S44" s="393"/>
      <c r="T44" s="393"/>
      <c r="U44" s="393"/>
      <c r="V44" s="394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8"/>
      <c r="P45" s="392" t="s">
        <v>69</v>
      </c>
      <c r="Q45" s="393"/>
      <c r="R45" s="393"/>
      <c r="S45" s="393"/>
      <c r="T45" s="393"/>
      <c r="U45" s="393"/>
      <c r="V45" s="394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9"/>
      <c r="AB46" s="379"/>
      <c r="AC46" s="379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7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8"/>
      <c r="P48" s="392" t="s">
        <v>69</v>
      </c>
      <c r="Q48" s="393"/>
      <c r="R48" s="393"/>
      <c r="S48" s="393"/>
      <c r="T48" s="393"/>
      <c r="U48" s="393"/>
      <c r="V48" s="394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8"/>
      <c r="P49" s="392" t="s">
        <v>69</v>
      </c>
      <c r="Q49" s="393"/>
      <c r="R49" s="393"/>
      <c r="S49" s="393"/>
      <c r="T49" s="393"/>
      <c r="U49" s="393"/>
      <c r="V49" s="394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customHeight="1" x14ac:dyDescent="0.2">
      <c r="A50" s="443" t="s">
        <v>107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  <c r="X50" s="444"/>
      <c r="Y50" s="444"/>
      <c r="Z50" s="444"/>
      <c r="AA50" s="48"/>
      <c r="AB50" s="48"/>
      <c r="AC50" s="48"/>
    </row>
    <row r="51" spans="1:68" ht="16.5" customHeight="1" x14ac:dyDescent="0.25">
      <c r="A51" s="445" t="s">
        <v>108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78"/>
      <c r="AB51" s="378"/>
      <c r="AC51" s="378"/>
    </row>
    <row r="52" spans="1:68" ht="14.25" customHeight="1" x14ac:dyDescent="0.25">
      <c r="A52" s="395" t="s">
        <v>109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3">
        <v>700</v>
      </c>
      <c r="Y53" s="384">
        <f t="shared" ref="Y53:Y58" si="6">IFERROR(IF(X53="",0,CEILING((X53/$H53),1)*$H53),"")</f>
        <v>702</v>
      </c>
      <c r="Z53" s="36">
        <f>IFERROR(IF(Y53=0,"",ROUNDUP(Y53/H53,0)*0.02175),"")</f>
        <v>1.4137499999999998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731.11111111111109</v>
      </c>
      <c r="BN53" s="64">
        <f t="shared" ref="BN53:BN58" si="8">IFERROR(Y53*I53/H53,"0")</f>
        <v>733.19999999999993</v>
      </c>
      <c r="BO53" s="64">
        <f t="shared" ref="BO53:BO58" si="9">IFERROR(1/J53*(X53/H53),"0")</f>
        <v>1.1574074074074072</v>
      </c>
      <c r="BP53" s="64">
        <f t="shared" ref="BP53:BP58" si="10">IFERROR(1/J53*(Y53/H53),"0")</f>
        <v>1.1607142857142856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7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8"/>
      <c r="P59" s="392" t="s">
        <v>69</v>
      </c>
      <c r="Q59" s="393"/>
      <c r="R59" s="393"/>
      <c r="S59" s="393"/>
      <c r="T59" s="393"/>
      <c r="U59" s="393"/>
      <c r="V59" s="394"/>
      <c r="W59" s="37" t="s">
        <v>70</v>
      </c>
      <c r="X59" s="385">
        <f>IFERROR(X53/H53,"0")+IFERROR(X54/H54,"0")+IFERROR(X55/H55,"0")+IFERROR(X56/H56,"0")+IFERROR(X57/H57,"0")+IFERROR(X58/H58,"0")</f>
        <v>64.81481481481481</v>
      </c>
      <c r="Y59" s="385">
        <f>IFERROR(Y53/H53,"0")+IFERROR(Y54/H54,"0")+IFERROR(Y55/H55,"0")+IFERROR(Y56/H56,"0")+IFERROR(Y57/H57,"0")+IFERROR(Y58/H58,"0")</f>
        <v>65</v>
      </c>
      <c r="Z59" s="385">
        <f>IFERROR(IF(Z53="",0,Z53),"0")+IFERROR(IF(Z54="",0,Z54),"0")+IFERROR(IF(Z55="",0,Z55),"0")+IFERROR(IF(Z56="",0,Z56),"0")+IFERROR(IF(Z57="",0,Z57),"0")+IFERROR(IF(Z58="",0,Z58),"0")</f>
        <v>1.4137499999999998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8"/>
      <c r="P60" s="392" t="s">
        <v>69</v>
      </c>
      <c r="Q60" s="393"/>
      <c r="R60" s="393"/>
      <c r="S60" s="393"/>
      <c r="T60" s="393"/>
      <c r="U60" s="393"/>
      <c r="V60" s="394"/>
      <c r="W60" s="37" t="s">
        <v>68</v>
      </c>
      <c r="X60" s="385">
        <f>IFERROR(SUM(X53:X58),"0")</f>
        <v>700</v>
      </c>
      <c r="Y60" s="385">
        <f>IFERROR(SUM(Y53:Y58),"0")</f>
        <v>702</v>
      </c>
      <c r="Z60" s="37"/>
      <c r="AA60" s="386"/>
      <c r="AB60" s="386"/>
      <c r="AC60" s="386"/>
    </row>
    <row r="61" spans="1:68" ht="14.25" customHeight="1" x14ac:dyDescent="0.25">
      <c r="A61" s="395" t="s">
        <v>71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9"/>
      <c r="AB61" s="379"/>
      <c r="AC61" s="379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7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8"/>
      <c r="P64" s="392" t="s">
        <v>69</v>
      </c>
      <c r="Q64" s="393"/>
      <c r="R64" s="393"/>
      <c r="S64" s="393"/>
      <c r="T64" s="393"/>
      <c r="U64" s="393"/>
      <c r="V64" s="394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8"/>
      <c r="P65" s="392" t="s">
        <v>69</v>
      </c>
      <c r="Q65" s="393"/>
      <c r="R65" s="393"/>
      <c r="S65" s="393"/>
      <c r="T65" s="393"/>
      <c r="U65" s="393"/>
      <c r="V65" s="394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customHeight="1" x14ac:dyDescent="0.25">
      <c r="A66" s="445" t="s">
        <v>128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78"/>
      <c r="AB66" s="378"/>
      <c r="AC66" s="378"/>
    </row>
    <row r="67" spans="1:68" ht="14.25" customHeight="1" x14ac:dyDescent="0.25">
      <c r="A67" s="395" t="s">
        <v>109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79"/>
      <c r="AB67" s="379"/>
      <c r="AC67" s="379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0">
        <v>4680115885899</v>
      </c>
      <c r="E68" s="391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61" t="s">
        <v>132</v>
      </c>
      <c r="Q68" s="388"/>
      <c r="R68" s="388"/>
      <c r="S68" s="388"/>
      <c r="T68" s="389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0">
        <v>4680115881426</v>
      </c>
      <c r="E69" s="391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0">
        <v>4680115881426</v>
      </c>
      <c r="E70" s="391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0">
        <v>4680115880283</v>
      </c>
      <c r="E71" s="391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0">
        <v>4680115882720</v>
      </c>
      <c r="E72" s="391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0">
        <v>4680115881525</v>
      </c>
      <c r="E73" s="391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00" t="s">
        <v>144</v>
      </c>
      <c r="Q73" s="388"/>
      <c r="R73" s="388"/>
      <c r="S73" s="388"/>
      <c r="T73" s="389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145</v>
      </c>
      <c r="B74" s="54" t="s">
        <v>146</v>
      </c>
      <c r="C74" s="31">
        <v>4301012008</v>
      </c>
      <c r="D74" s="390">
        <v>4680115881525</v>
      </c>
      <c r="E74" s="391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7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88"/>
      <c r="R74" s="388"/>
      <c r="S74" s="388"/>
      <c r="T74" s="389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0">
        <v>4680115881419</v>
      </c>
      <c r="E75" s="391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7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8"/>
      <c r="P76" s="392" t="s">
        <v>69</v>
      </c>
      <c r="Q76" s="393"/>
      <c r="R76" s="393"/>
      <c r="S76" s="393"/>
      <c r="T76" s="393"/>
      <c r="U76" s="393"/>
      <c r="V76" s="394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8"/>
      <c r="P77" s="392" t="s">
        <v>69</v>
      </c>
      <c r="Q77" s="393"/>
      <c r="R77" s="393"/>
      <c r="S77" s="393"/>
      <c r="T77" s="393"/>
      <c r="U77" s="393"/>
      <c r="V77" s="394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customHeight="1" x14ac:dyDescent="0.25">
      <c r="A78" s="395" t="s">
        <v>149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0">
        <v>4680115881440</v>
      </c>
      <c r="E79" s="391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8"/>
      <c r="R79" s="388"/>
      <c r="S79" s="388"/>
      <c r="T79" s="389"/>
      <c r="U79" s="34"/>
      <c r="V79" s="34"/>
      <c r="W79" s="35" t="s">
        <v>68</v>
      </c>
      <c r="X79" s="383">
        <v>0</v>
      </c>
      <c r="Y79" s="384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0">
        <v>4680115881433</v>
      </c>
      <c r="E80" s="391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8"/>
      <c r="R80" s="388"/>
      <c r="S80" s="388"/>
      <c r="T80" s="389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7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8"/>
      <c r="P81" s="392" t="s">
        <v>69</v>
      </c>
      <c r="Q81" s="393"/>
      <c r="R81" s="393"/>
      <c r="S81" s="393"/>
      <c r="T81" s="393"/>
      <c r="U81" s="393"/>
      <c r="V81" s="394"/>
      <c r="W81" s="37" t="s">
        <v>70</v>
      </c>
      <c r="X81" s="385">
        <f>IFERROR(X79/H79,"0")+IFERROR(X80/H80,"0")</f>
        <v>0</v>
      </c>
      <c r="Y81" s="385">
        <f>IFERROR(Y79/H79,"0")+IFERROR(Y80/H80,"0")</f>
        <v>0</v>
      </c>
      <c r="Z81" s="385">
        <f>IFERROR(IF(Z79="",0,Z79),"0")+IFERROR(IF(Z80="",0,Z80),"0")</f>
        <v>0</v>
      </c>
      <c r="AA81" s="386"/>
      <c r="AB81" s="386"/>
      <c r="AC81" s="386"/>
    </row>
    <row r="82" spans="1:68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8"/>
      <c r="P82" s="392" t="s">
        <v>69</v>
      </c>
      <c r="Q82" s="393"/>
      <c r="R82" s="393"/>
      <c r="S82" s="393"/>
      <c r="T82" s="393"/>
      <c r="U82" s="393"/>
      <c r="V82" s="394"/>
      <c r="W82" s="37" t="s">
        <v>68</v>
      </c>
      <c r="X82" s="385">
        <f>IFERROR(SUM(X79:X80),"0")</f>
        <v>0</v>
      </c>
      <c r="Y82" s="385">
        <f>IFERROR(SUM(Y79:Y80),"0")</f>
        <v>0</v>
      </c>
      <c r="Z82" s="37"/>
      <c r="AA82" s="386"/>
      <c r="AB82" s="386"/>
      <c r="AC82" s="386"/>
    </row>
    <row r="83" spans="1:68" ht="14.25" customHeight="1" x14ac:dyDescent="0.25">
      <c r="A83" s="395" t="s">
        <v>63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379"/>
      <c r="AB83" s="379"/>
      <c r="AC83" s="379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0">
        <v>4680115885066</v>
      </c>
      <c r="E84" s="391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0">
        <v>4680115885042</v>
      </c>
      <c r="E85" s="391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0">
        <v>4680115885080</v>
      </c>
      <c r="E86" s="391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0">
        <v>4680115885073</v>
      </c>
      <c r="E87" s="391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0">
        <v>4680115885059</v>
      </c>
      <c r="E88" s="391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8"/>
      <c r="R88" s="388"/>
      <c r="S88" s="388"/>
      <c r="T88" s="389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0">
        <v>4680115885097</v>
      </c>
      <c r="E89" s="391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8"/>
      <c r="R89" s="388"/>
      <c r="S89" s="388"/>
      <c r="T89" s="389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397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8"/>
      <c r="P90" s="392" t="s">
        <v>69</v>
      </c>
      <c r="Q90" s="393"/>
      <c r="R90" s="393"/>
      <c r="S90" s="393"/>
      <c r="T90" s="393"/>
      <c r="U90" s="393"/>
      <c r="V90" s="394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x14ac:dyDescent="0.2">
      <c r="A91" s="396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398"/>
      <c r="P91" s="392" t="s">
        <v>69</v>
      </c>
      <c r="Q91" s="393"/>
      <c r="R91" s="393"/>
      <c r="S91" s="393"/>
      <c r="T91" s="393"/>
      <c r="U91" s="393"/>
      <c r="V91" s="394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customHeight="1" x14ac:dyDescent="0.25">
      <c r="A92" s="395" t="s">
        <v>71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379"/>
      <c r="AB92" s="379"/>
      <c r="AC92" s="379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0">
        <v>4680115884403</v>
      </c>
      <c r="E93" s="391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8"/>
      <c r="R93" s="388"/>
      <c r="S93" s="388"/>
      <c r="T93" s="389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0">
        <v>4680115884311</v>
      </c>
      <c r="E94" s="391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8"/>
      <c r="R94" s="388"/>
      <c r="S94" s="388"/>
      <c r="T94" s="389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397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8"/>
      <c r="P95" s="392" t="s">
        <v>69</v>
      </c>
      <c r="Q95" s="393"/>
      <c r="R95" s="393"/>
      <c r="S95" s="393"/>
      <c r="T95" s="393"/>
      <c r="U95" s="393"/>
      <c r="V95" s="394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x14ac:dyDescent="0.2">
      <c r="A96" s="396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8"/>
      <c r="P96" s="392" t="s">
        <v>69</v>
      </c>
      <c r="Q96" s="393"/>
      <c r="R96" s="393"/>
      <c r="S96" s="393"/>
      <c r="T96" s="393"/>
      <c r="U96" s="393"/>
      <c r="V96" s="394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customHeight="1" x14ac:dyDescent="0.25">
      <c r="A97" s="395" t="s">
        <v>170</v>
      </c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0">
        <v>4680115881532</v>
      </c>
      <c r="E98" s="391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4301060366</v>
      </c>
      <c r="D99" s="390">
        <v>4680115881532</v>
      </c>
      <c r="E99" s="391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88"/>
      <c r="R99" s="388"/>
      <c r="S99" s="388"/>
      <c r="T99" s="389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0">
        <v>4680115881464</v>
      </c>
      <c r="E100" s="391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8"/>
      <c r="R100" s="388"/>
      <c r="S100" s="388"/>
      <c r="T100" s="389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7"/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8"/>
      <c r="P101" s="392" t="s">
        <v>69</v>
      </c>
      <c r="Q101" s="393"/>
      <c r="R101" s="393"/>
      <c r="S101" s="393"/>
      <c r="T101" s="393"/>
      <c r="U101" s="393"/>
      <c r="V101" s="394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x14ac:dyDescent="0.2">
      <c r="A102" s="396"/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8"/>
      <c r="P102" s="392" t="s">
        <v>69</v>
      </c>
      <c r="Q102" s="393"/>
      <c r="R102" s="393"/>
      <c r="S102" s="393"/>
      <c r="T102" s="393"/>
      <c r="U102" s="393"/>
      <c r="V102" s="394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customHeight="1" x14ac:dyDescent="0.25">
      <c r="A103" s="445" t="s">
        <v>176</v>
      </c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  <c r="AA103" s="378"/>
      <c r="AB103" s="378"/>
      <c r="AC103" s="378"/>
    </row>
    <row r="104" spans="1:68" ht="14.25" customHeight="1" x14ac:dyDescent="0.25">
      <c r="A104" s="395" t="s">
        <v>109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0">
        <v>4680115881327</v>
      </c>
      <c r="E105" s="391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8"/>
      <c r="R105" s="388"/>
      <c r="S105" s="388"/>
      <c r="T105" s="389"/>
      <c r="U105" s="34"/>
      <c r="V105" s="34"/>
      <c r="W105" s="35" t="s">
        <v>68</v>
      </c>
      <c r="X105" s="383">
        <v>500</v>
      </c>
      <c r="Y105" s="384">
        <f>IFERROR(IF(X105="",0,CEILING((X105/$H105),1)*$H105),"")</f>
        <v>507.6</v>
      </c>
      <c r="Z105" s="36">
        <f>IFERROR(IF(Y105=0,"",ROUNDUP(Y105/H105,0)*0.02175),"")</f>
        <v>1.0222499999999999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522.22222222222217</v>
      </c>
      <c r="BN105" s="64">
        <f>IFERROR(Y105*I105/H105,"0")</f>
        <v>530.16</v>
      </c>
      <c r="BO105" s="64">
        <f>IFERROR(1/J105*(X105/H105),"0")</f>
        <v>0.82671957671957652</v>
      </c>
      <c r="BP105" s="64">
        <f>IFERROR(1/J105*(Y105/H105),"0")</f>
        <v>0.83928571428571419</v>
      </c>
    </row>
    <row r="106" spans="1:68" ht="16.5" customHeight="1" x14ac:dyDescent="0.25">
      <c r="A106" s="54" t="s">
        <v>179</v>
      </c>
      <c r="B106" s="54" t="s">
        <v>180</v>
      </c>
      <c r="C106" s="31">
        <v>4301011476</v>
      </c>
      <c r="D106" s="390">
        <v>4680115881518</v>
      </c>
      <c r="E106" s="391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88"/>
      <c r="R106" s="388"/>
      <c r="S106" s="388"/>
      <c r="T106" s="389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4301012006</v>
      </c>
      <c r="D107" s="390">
        <v>4680115881518</v>
      </c>
      <c r="E107" s="391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1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88"/>
      <c r="R107" s="388"/>
      <c r="S107" s="388"/>
      <c r="T107" s="389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0">
        <v>4680115881303</v>
      </c>
      <c r="E108" s="391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88"/>
      <c r="R108" s="388"/>
      <c r="S108" s="388"/>
      <c r="T108" s="389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390">
        <v>4680115881303</v>
      </c>
      <c r="E109" s="391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88"/>
      <c r="R109" s="388"/>
      <c r="S109" s="388"/>
      <c r="T109" s="389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7"/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8"/>
      <c r="P110" s="392" t="s">
        <v>69</v>
      </c>
      <c r="Q110" s="393"/>
      <c r="R110" s="393"/>
      <c r="S110" s="393"/>
      <c r="T110" s="393"/>
      <c r="U110" s="393"/>
      <c r="V110" s="394"/>
      <c r="W110" s="37" t="s">
        <v>70</v>
      </c>
      <c r="X110" s="385">
        <f>IFERROR(X105/H105,"0")+IFERROR(X106/H106,"0")+IFERROR(X107/H107,"0")+IFERROR(X108/H108,"0")+IFERROR(X109/H109,"0")</f>
        <v>46.296296296296291</v>
      </c>
      <c r="Y110" s="385">
        <f>IFERROR(Y105/H105,"0")+IFERROR(Y106/H106,"0")+IFERROR(Y107/H107,"0")+IFERROR(Y108/H108,"0")+IFERROR(Y109/H109,"0")</f>
        <v>47</v>
      </c>
      <c r="Z110" s="385">
        <f>IFERROR(IF(Z105="",0,Z105),"0")+IFERROR(IF(Z106="",0,Z106),"0")+IFERROR(IF(Z107="",0,Z107),"0")+IFERROR(IF(Z108="",0,Z108),"0")+IFERROR(IF(Z109="",0,Z109),"0")</f>
        <v>1.0222499999999999</v>
      </c>
      <c r="AA110" s="386"/>
      <c r="AB110" s="386"/>
      <c r="AC110" s="386"/>
    </row>
    <row r="111" spans="1:68" x14ac:dyDescent="0.2">
      <c r="A111" s="396"/>
      <c r="B111" s="396"/>
      <c r="C111" s="396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8"/>
      <c r="P111" s="392" t="s">
        <v>69</v>
      </c>
      <c r="Q111" s="393"/>
      <c r="R111" s="393"/>
      <c r="S111" s="393"/>
      <c r="T111" s="393"/>
      <c r="U111" s="393"/>
      <c r="V111" s="394"/>
      <c r="W111" s="37" t="s">
        <v>68</v>
      </c>
      <c r="X111" s="385">
        <f>IFERROR(SUM(X105:X109),"0")</f>
        <v>500</v>
      </c>
      <c r="Y111" s="385">
        <f>IFERROR(SUM(Y105:Y109),"0")</f>
        <v>507.6</v>
      </c>
      <c r="Z111" s="37"/>
      <c r="AA111" s="386"/>
      <c r="AB111" s="386"/>
      <c r="AC111" s="386"/>
    </row>
    <row r="112" spans="1:68" ht="14.25" customHeight="1" x14ac:dyDescent="0.25">
      <c r="A112" s="395" t="s">
        <v>71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0">
        <v>4607091386967</v>
      </c>
      <c r="E113" s="391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3">
        <v>650</v>
      </c>
      <c r="Y113" s="384">
        <f>IFERROR(IF(X113="",0,CEILING((X113/$H113),1)*$H113),"")</f>
        <v>656.1</v>
      </c>
      <c r="Z113" s="36">
        <f>IFERROR(IF(Y113=0,"",ROUNDUP(Y113/H113,0)*0.02175),"")</f>
        <v>1.7617499999999999</v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695.25925925925924</v>
      </c>
      <c r="BN113" s="64">
        <f>IFERROR(Y113*I113/H113,"0")</f>
        <v>701.78399999999999</v>
      </c>
      <c r="BO113" s="64">
        <f>IFERROR(1/J113*(X113/H113),"0")</f>
        <v>1.4329805996472662</v>
      </c>
      <c r="BP113" s="64">
        <f>IFERROR(1/J113*(Y113/H113),"0")</f>
        <v>1.4464285714285714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0">
        <v>4607091386967</v>
      </c>
      <c r="E114" s="391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8"/>
      <c r="R114" s="388"/>
      <c r="S114" s="388"/>
      <c r="T114" s="389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0">
        <v>4607091385731</v>
      </c>
      <c r="E115" s="391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8"/>
      <c r="R115" s="388"/>
      <c r="S115" s="388"/>
      <c r="T115" s="389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0">
        <v>4680115880894</v>
      </c>
      <c r="E116" s="391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8"/>
      <c r="R116" s="388"/>
      <c r="S116" s="388"/>
      <c r="T116" s="389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0">
        <v>4680115880214</v>
      </c>
      <c r="E117" s="391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8"/>
      <c r="R117" s="388"/>
      <c r="S117" s="388"/>
      <c r="T117" s="389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7"/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8"/>
      <c r="P118" s="392" t="s">
        <v>69</v>
      </c>
      <c r="Q118" s="393"/>
      <c r="R118" s="393"/>
      <c r="S118" s="393"/>
      <c r="T118" s="393"/>
      <c r="U118" s="393"/>
      <c r="V118" s="394"/>
      <c r="W118" s="37" t="s">
        <v>70</v>
      </c>
      <c r="X118" s="385">
        <f>IFERROR(X113/H113,"0")+IFERROR(X114/H114,"0")+IFERROR(X115/H115,"0")+IFERROR(X116/H116,"0")+IFERROR(X117/H117,"0")</f>
        <v>80.246913580246911</v>
      </c>
      <c r="Y118" s="385">
        <f>IFERROR(Y113/H113,"0")+IFERROR(Y114/H114,"0")+IFERROR(Y115/H115,"0")+IFERROR(Y116/H116,"0")+IFERROR(Y117/H117,"0")</f>
        <v>81</v>
      </c>
      <c r="Z118" s="385">
        <f>IFERROR(IF(Z113="",0,Z113),"0")+IFERROR(IF(Z114="",0,Z114),"0")+IFERROR(IF(Z115="",0,Z115),"0")+IFERROR(IF(Z116="",0,Z116),"0")+IFERROR(IF(Z117="",0,Z117),"0")</f>
        <v>1.7617499999999999</v>
      </c>
      <c r="AA118" s="386"/>
      <c r="AB118" s="386"/>
      <c r="AC118" s="386"/>
    </row>
    <row r="119" spans="1:68" x14ac:dyDescent="0.2">
      <c r="A119" s="396"/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398"/>
      <c r="P119" s="392" t="s">
        <v>69</v>
      </c>
      <c r="Q119" s="393"/>
      <c r="R119" s="393"/>
      <c r="S119" s="393"/>
      <c r="T119" s="393"/>
      <c r="U119" s="393"/>
      <c r="V119" s="394"/>
      <c r="W119" s="37" t="s">
        <v>68</v>
      </c>
      <c r="X119" s="385">
        <f>IFERROR(SUM(X113:X117),"0")</f>
        <v>650</v>
      </c>
      <c r="Y119" s="385">
        <f>IFERROR(SUM(Y113:Y117),"0")</f>
        <v>656.1</v>
      </c>
      <c r="Z119" s="37"/>
      <c r="AA119" s="386"/>
      <c r="AB119" s="386"/>
      <c r="AC119" s="386"/>
    </row>
    <row r="120" spans="1:68" ht="16.5" customHeight="1" x14ac:dyDescent="0.25">
      <c r="A120" s="445" t="s">
        <v>196</v>
      </c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6"/>
      <c r="S120" s="396"/>
      <c r="T120" s="396"/>
      <c r="U120" s="396"/>
      <c r="V120" s="396"/>
      <c r="W120" s="396"/>
      <c r="X120" s="396"/>
      <c r="Y120" s="396"/>
      <c r="Z120" s="396"/>
      <c r="AA120" s="378"/>
      <c r="AB120" s="378"/>
      <c r="AC120" s="378"/>
    </row>
    <row r="121" spans="1:68" ht="14.25" customHeight="1" x14ac:dyDescent="0.25">
      <c r="A121" s="395" t="s">
        <v>109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0">
        <v>4680115882133</v>
      </c>
      <c r="E122" s="391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8"/>
      <c r="R122" s="388"/>
      <c r="S122" s="388"/>
      <c r="T122" s="389"/>
      <c r="U122" s="34"/>
      <c r="V122" s="34"/>
      <c r="W122" s="35" t="s">
        <v>68</v>
      </c>
      <c r="X122" s="383">
        <v>400</v>
      </c>
      <c r="Y122" s="384">
        <f>IFERROR(IF(X122="",0,CEILING((X122/$H122),1)*$H122),"")</f>
        <v>410.40000000000003</v>
      </c>
      <c r="Z122" s="36">
        <f>IFERROR(IF(Y122=0,"",ROUNDUP(Y122/H122,0)*0.02175),"")</f>
        <v>0.8264999999999999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417.77777777777777</v>
      </c>
      <c r="BN122" s="64">
        <f>IFERROR(Y122*I122/H122,"0")</f>
        <v>428.64</v>
      </c>
      <c r="BO122" s="64">
        <f>IFERROR(1/J122*(X122/H122),"0")</f>
        <v>0.66137566137566139</v>
      </c>
      <c r="BP122" s="64">
        <f>IFERROR(1/J122*(Y122/H122),"0")</f>
        <v>0.67857142857142849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0">
        <v>4680115882133</v>
      </c>
      <c r="E123" s="391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8"/>
      <c r="R123" s="388"/>
      <c r="S123" s="388"/>
      <c r="T123" s="389"/>
      <c r="U123" s="34"/>
      <c r="V123" s="34"/>
      <c r="W123" s="35" t="s">
        <v>68</v>
      </c>
      <c r="X123" s="383">
        <v>0</v>
      </c>
      <c r="Y123" s="38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0">
        <v>4680115880269</v>
      </c>
      <c r="E124" s="391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8"/>
      <c r="R124" s="388"/>
      <c r="S124" s="388"/>
      <c r="T124" s="389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0">
        <v>4680115880429</v>
      </c>
      <c r="E125" s="391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7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8"/>
      <c r="R125" s="388"/>
      <c r="S125" s="388"/>
      <c r="T125" s="389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0">
        <v>4680115881457</v>
      </c>
      <c r="E126" s="391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7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8"/>
      <c r="P127" s="392" t="s">
        <v>69</v>
      </c>
      <c r="Q127" s="393"/>
      <c r="R127" s="393"/>
      <c r="S127" s="393"/>
      <c r="T127" s="393"/>
      <c r="U127" s="393"/>
      <c r="V127" s="394"/>
      <c r="W127" s="37" t="s">
        <v>70</v>
      </c>
      <c r="X127" s="385">
        <f>IFERROR(X122/H122,"0")+IFERROR(X123/H123,"0")+IFERROR(X124/H124,"0")+IFERROR(X125/H125,"0")+IFERROR(X126/H126,"0")</f>
        <v>37.037037037037038</v>
      </c>
      <c r="Y127" s="385">
        <f>IFERROR(Y122/H122,"0")+IFERROR(Y123/H123,"0")+IFERROR(Y124/H124,"0")+IFERROR(Y125/H125,"0")+IFERROR(Y126/H126,"0")</f>
        <v>38</v>
      </c>
      <c r="Z127" s="385">
        <f>IFERROR(IF(Z122="",0,Z122),"0")+IFERROR(IF(Z123="",0,Z123),"0")+IFERROR(IF(Z124="",0,Z124),"0")+IFERROR(IF(Z125="",0,Z125),"0")+IFERROR(IF(Z126="",0,Z126),"0")</f>
        <v>0.8264999999999999</v>
      </c>
      <c r="AA127" s="386"/>
      <c r="AB127" s="386"/>
      <c r="AC127" s="386"/>
    </row>
    <row r="128" spans="1:68" x14ac:dyDescent="0.2">
      <c r="A128" s="396"/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8"/>
      <c r="P128" s="392" t="s">
        <v>69</v>
      </c>
      <c r="Q128" s="393"/>
      <c r="R128" s="393"/>
      <c r="S128" s="393"/>
      <c r="T128" s="393"/>
      <c r="U128" s="393"/>
      <c r="V128" s="394"/>
      <c r="W128" s="37" t="s">
        <v>68</v>
      </c>
      <c r="X128" s="385">
        <f>IFERROR(SUM(X122:X126),"0")</f>
        <v>400</v>
      </c>
      <c r="Y128" s="385">
        <f>IFERROR(SUM(Y122:Y126),"0")</f>
        <v>410.40000000000003</v>
      </c>
      <c r="Z128" s="37"/>
      <c r="AA128" s="386"/>
      <c r="AB128" s="386"/>
      <c r="AC128" s="386"/>
    </row>
    <row r="129" spans="1:68" ht="14.25" customHeight="1" x14ac:dyDescent="0.25">
      <c r="A129" s="395" t="s">
        <v>149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96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0">
        <v>4680115881488</v>
      </c>
      <c r="E130" s="391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8"/>
      <c r="R130" s="388"/>
      <c r="S130" s="388"/>
      <c r="T130" s="389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0">
        <v>4680115881488</v>
      </c>
      <c r="E131" s="391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7" t="s">
        <v>209</v>
      </c>
      <c r="Q131" s="388"/>
      <c r="R131" s="388"/>
      <c r="S131" s="388"/>
      <c r="T131" s="389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0">
        <v>4680115882775</v>
      </c>
      <c r="E132" s="391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8"/>
      <c r="R132" s="388"/>
      <c r="S132" s="388"/>
      <c r="T132" s="389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0">
        <v>4680115880658</v>
      </c>
      <c r="E133" s="391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8"/>
      <c r="R133" s="388"/>
      <c r="S133" s="388"/>
      <c r="T133" s="389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0">
        <v>4680115880658</v>
      </c>
      <c r="E134" s="391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8"/>
      <c r="R134" s="388"/>
      <c r="S134" s="388"/>
      <c r="T134" s="389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7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8"/>
      <c r="P135" s="392" t="s">
        <v>69</v>
      </c>
      <c r="Q135" s="393"/>
      <c r="R135" s="393"/>
      <c r="S135" s="393"/>
      <c r="T135" s="393"/>
      <c r="U135" s="393"/>
      <c r="V135" s="394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8"/>
      <c r="P136" s="392" t="s">
        <v>69</v>
      </c>
      <c r="Q136" s="393"/>
      <c r="R136" s="393"/>
      <c r="S136" s="393"/>
      <c r="T136" s="393"/>
      <c r="U136" s="393"/>
      <c r="V136" s="394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customHeight="1" x14ac:dyDescent="0.25">
      <c r="A137" s="395" t="s">
        <v>71</v>
      </c>
      <c r="B137" s="396"/>
      <c r="C137" s="396"/>
      <c r="D137" s="396"/>
      <c r="E137" s="396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0">
        <v>4607091385168</v>
      </c>
      <c r="E138" s="391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8"/>
      <c r="R138" s="388"/>
      <c r="S138" s="388"/>
      <c r="T138" s="389"/>
      <c r="U138" s="34"/>
      <c r="V138" s="34"/>
      <c r="W138" s="35" t="s">
        <v>68</v>
      </c>
      <c r="X138" s="383">
        <v>1300</v>
      </c>
      <c r="Y138" s="384">
        <f t="shared" ref="Y138:Y143" si="21">IFERROR(IF(X138="",0,CEILING((X138/$H138),1)*$H138),"")</f>
        <v>1304.0999999999999</v>
      </c>
      <c r="Z138" s="36">
        <f>IFERROR(IF(Y138=0,"",ROUNDUP(Y138/H138,0)*0.02175),"")</f>
        <v>3.5017499999999999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1389.5555555555557</v>
      </c>
      <c r="BN138" s="64">
        <f t="shared" ref="BN138:BN143" si="23">IFERROR(Y138*I138/H138,"0")</f>
        <v>1393.9379999999999</v>
      </c>
      <c r="BO138" s="64">
        <f t="shared" ref="BO138:BO143" si="24">IFERROR(1/J138*(X138/H138),"0")</f>
        <v>2.8659611992945324</v>
      </c>
      <c r="BP138" s="64">
        <f t="shared" ref="BP138:BP143" si="25">IFERROR(1/J138*(Y138/H138),"0")</f>
        <v>2.875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0">
        <v>4607091385168</v>
      </c>
      <c r="E139" s="391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7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8"/>
      <c r="R139" s="388"/>
      <c r="S139" s="388"/>
      <c r="T139" s="389"/>
      <c r="U139" s="34"/>
      <c r="V139" s="34"/>
      <c r="W139" s="35" t="s">
        <v>68</v>
      </c>
      <c r="X139" s="383">
        <v>0</v>
      </c>
      <c r="Y139" s="384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0">
        <v>4607091383256</v>
      </c>
      <c r="E140" s="391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8"/>
      <c r="R140" s="388"/>
      <c r="S140" s="388"/>
      <c r="T140" s="389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0">
        <v>4607091385748</v>
      </c>
      <c r="E141" s="391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8"/>
      <c r="R141" s="388"/>
      <c r="S141" s="388"/>
      <c r="T141" s="389"/>
      <c r="U141" s="34"/>
      <c r="V141" s="34"/>
      <c r="W141" s="35" t="s">
        <v>68</v>
      </c>
      <c r="X141" s="383">
        <v>350</v>
      </c>
      <c r="Y141" s="384">
        <f t="shared" si="21"/>
        <v>351</v>
      </c>
      <c r="Z141" s="36">
        <f>IFERROR(IF(Y141=0,"",ROUNDUP(Y141/H141,0)*0.00753),"")</f>
        <v>0.97889999999999999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385.25925925925924</v>
      </c>
      <c r="BN141" s="64">
        <f t="shared" si="23"/>
        <v>386.35999999999996</v>
      </c>
      <c r="BO141" s="64">
        <f t="shared" si="24"/>
        <v>0.8309591642924975</v>
      </c>
      <c r="BP141" s="64">
        <f t="shared" si="25"/>
        <v>0.83333333333333326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0">
        <v>4680115884533</v>
      </c>
      <c r="E142" s="391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8"/>
      <c r="R142" s="388"/>
      <c r="S142" s="388"/>
      <c r="T142" s="389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0">
        <v>4680115882645</v>
      </c>
      <c r="E143" s="391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8"/>
      <c r="R143" s="388"/>
      <c r="S143" s="388"/>
      <c r="T143" s="389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7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8"/>
      <c r="P144" s="392" t="s">
        <v>69</v>
      </c>
      <c r="Q144" s="393"/>
      <c r="R144" s="393"/>
      <c r="S144" s="393"/>
      <c r="T144" s="393"/>
      <c r="U144" s="393"/>
      <c r="V144" s="394"/>
      <c r="W144" s="37" t="s">
        <v>70</v>
      </c>
      <c r="X144" s="385">
        <f>IFERROR(X138/H138,"0")+IFERROR(X139/H139,"0")+IFERROR(X140/H140,"0")+IFERROR(X141/H141,"0")+IFERROR(X142/H142,"0")+IFERROR(X143/H143,"0")</f>
        <v>290.12345679012344</v>
      </c>
      <c r="Y144" s="385">
        <f>IFERROR(Y138/H138,"0")+IFERROR(Y139/H139,"0")+IFERROR(Y140/H140,"0")+IFERROR(Y141/H141,"0")+IFERROR(Y142/H142,"0")+IFERROR(Y143/H143,"0")</f>
        <v>291</v>
      </c>
      <c r="Z144" s="385">
        <f>IFERROR(IF(Z138="",0,Z138),"0")+IFERROR(IF(Z139="",0,Z139),"0")+IFERROR(IF(Z140="",0,Z140),"0")+IFERROR(IF(Z141="",0,Z141),"0")+IFERROR(IF(Z142="",0,Z142),"0")+IFERROR(IF(Z143="",0,Z143),"0")</f>
        <v>4.4806499999999998</v>
      </c>
      <c r="AA144" s="386"/>
      <c r="AB144" s="386"/>
      <c r="AC144" s="386"/>
    </row>
    <row r="145" spans="1:68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8"/>
      <c r="P145" s="392" t="s">
        <v>69</v>
      </c>
      <c r="Q145" s="393"/>
      <c r="R145" s="393"/>
      <c r="S145" s="393"/>
      <c r="T145" s="393"/>
      <c r="U145" s="393"/>
      <c r="V145" s="394"/>
      <c r="W145" s="37" t="s">
        <v>68</v>
      </c>
      <c r="X145" s="385">
        <f>IFERROR(SUM(X138:X143),"0")</f>
        <v>1650</v>
      </c>
      <c r="Y145" s="385">
        <f>IFERROR(SUM(Y138:Y143),"0")</f>
        <v>1655.1</v>
      </c>
      <c r="Z145" s="37"/>
      <c r="AA145" s="386"/>
      <c r="AB145" s="386"/>
      <c r="AC145" s="386"/>
    </row>
    <row r="146" spans="1:68" ht="14.25" customHeight="1" x14ac:dyDescent="0.25">
      <c r="A146" s="395" t="s">
        <v>170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96"/>
      <c r="AA146" s="379"/>
      <c r="AB146" s="379"/>
      <c r="AC146" s="379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0">
        <v>4680115882652</v>
      </c>
      <c r="E147" s="391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8"/>
      <c r="R147" s="388"/>
      <c r="S147" s="388"/>
      <c r="T147" s="389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0">
        <v>4680115880238</v>
      </c>
      <c r="E148" s="391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8"/>
      <c r="R148" s="388"/>
      <c r="S148" s="388"/>
      <c r="T148" s="389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7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8"/>
      <c r="P149" s="392" t="s">
        <v>69</v>
      </c>
      <c r="Q149" s="393"/>
      <c r="R149" s="393"/>
      <c r="S149" s="393"/>
      <c r="T149" s="393"/>
      <c r="U149" s="393"/>
      <c r="V149" s="394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8"/>
      <c r="P150" s="392" t="s">
        <v>69</v>
      </c>
      <c r="Q150" s="393"/>
      <c r="R150" s="393"/>
      <c r="S150" s="393"/>
      <c r="T150" s="393"/>
      <c r="U150" s="393"/>
      <c r="V150" s="394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customHeight="1" x14ac:dyDescent="0.25">
      <c r="A151" s="445" t="s">
        <v>231</v>
      </c>
      <c r="B151" s="396"/>
      <c r="C151" s="396"/>
      <c r="D151" s="396"/>
      <c r="E151" s="396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  <c r="X151" s="396"/>
      <c r="Y151" s="396"/>
      <c r="Z151" s="396"/>
      <c r="AA151" s="378"/>
      <c r="AB151" s="378"/>
      <c r="AC151" s="378"/>
    </row>
    <row r="152" spans="1:68" ht="14.25" customHeight="1" x14ac:dyDescent="0.25">
      <c r="A152" s="395" t="s">
        <v>109</v>
      </c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  <c r="X152" s="396"/>
      <c r="Y152" s="396"/>
      <c r="Z152" s="396"/>
      <c r="AA152" s="379"/>
      <c r="AB152" s="379"/>
      <c r="AC152" s="379"/>
    </row>
    <row r="153" spans="1:68" ht="27" customHeight="1" x14ac:dyDescent="0.25">
      <c r="A153" s="54" t="s">
        <v>232</v>
      </c>
      <c r="B153" s="54" t="s">
        <v>233</v>
      </c>
      <c r="C153" s="31">
        <v>4301011562</v>
      </c>
      <c r="D153" s="390">
        <v>4680115882577</v>
      </c>
      <c r="E153" s="391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88"/>
      <c r="R153" s="388"/>
      <c r="S153" s="388"/>
      <c r="T153" s="389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232</v>
      </c>
      <c r="B154" s="54" t="s">
        <v>234</v>
      </c>
      <c r="C154" s="31">
        <v>4301011564</v>
      </c>
      <c r="D154" s="390">
        <v>4680115882577</v>
      </c>
      <c r="E154" s="391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88"/>
      <c r="R154" s="388"/>
      <c r="S154" s="388"/>
      <c r="T154" s="389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7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8"/>
      <c r="P155" s="392" t="s">
        <v>69</v>
      </c>
      <c r="Q155" s="393"/>
      <c r="R155" s="393"/>
      <c r="S155" s="393"/>
      <c r="T155" s="393"/>
      <c r="U155" s="393"/>
      <c r="V155" s="394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x14ac:dyDescent="0.2">
      <c r="A156" s="396"/>
      <c r="B156" s="396"/>
      <c r="C156" s="396"/>
      <c r="D156" s="396"/>
      <c r="E156" s="396"/>
      <c r="F156" s="396"/>
      <c r="G156" s="396"/>
      <c r="H156" s="396"/>
      <c r="I156" s="396"/>
      <c r="J156" s="396"/>
      <c r="K156" s="396"/>
      <c r="L156" s="396"/>
      <c r="M156" s="396"/>
      <c r="N156" s="396"/>
      <c r="O156" s="398"/>
      <c r="P156" s="392" t="s">
        <v>69</v>
      </c>
      <c r="Q156" s="393"/>
      <c r="R156" s="393"/>
      <c r="S156" s="393"/>
      <c r="T156" s="393"/>
      <c r="U156" s="393"/>
      <c r="V156" s="394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customHeight="1" x14ac:dyDescent="0.25">
      <c r="A157" s="395" t="s">
        <v>63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390">
        <v>4680115883444</v>
      </c>
      <c r="E158" s="391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88"/>
      <c r="R158" s="388"/>
      <c r="S158" s="388"/>
      <c r="T158" s="389"/>
      <c r="U158" s="34"/>
      <c r="V158" s="34"/>
      <c r="W158" s="35" t="s">
        <v>68</v>
      </c>
      <c r="X158" s="383">
        <v>50</v>
      </c>
      <c r="Y158" s="384">
        <f>IFERROR(IF(X158="",0,CEILING((X158/$H158),1)*$H158),"")</f>
        <v>50.4</v>
      </c>
      <c r="Z158" s="36">
        <f>IFERROR(IF(Y158=0,"",ROUNDUP(Y158/H158,0)*0.00753),"")</f>
        <v>0.13553999999999999</v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55.142857142857146</v>
      </c>
      <c r="BN158" s="64">
        <f>IFERROR(Y158*I158/H158,"0")</f>
        <v>55.584000000000003</v>
      </c>
      <c r="BO158" s="64">
        <f>IFERROR(1/J158*(X158/H158),"0")</f>
        <v>0.11446886446886446</v>
      </c>
      <c r="BP158" s="64">
        <f>IFERROR(1/J158*(Y158/H158),"0")</f>
        <v>0.11538461538461538</v>
      </c>
    </row>
    <row r="159" spans="1:68" ht="27" customHeight="1" x14ac:dyDescent="0.25">
      <c r="A159" s="54" t="s">
        <v>235</v>
      </c>
      <c r="B159" s="54" t="s">
        <v>237</v>
      </c>
      <c r="C159" s="31">
        <v>4301031234</v>
      </c>
      <c r="D159" s="390">
        <v>4680115883444</v>
      </c>
      <c r="E159" s="391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88"/>
      <c r="R159" s="388"/>
      <c r="S159" s="388"/>
      <c r="T159" s="389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7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8"/>
      <c r="P160" s="392" t="s">
        <v>69</v>
      </c>
      <c r="Q160" s="393"/>
      <c r="R160" s="393"/>
      <c r="S160" s="393"/>
      <c r="T160" s="393"/>
      <c r="U160" s="393"/>
      <c r="V160" s="394"/>
      <c r="W160" s="37" t="s">
        <v>70</v>
      </c>
      <c r="X160" s="385">
        <f>IFERROR(X158/H158,"0")+IFERROR(X159/H159,"0")</f>
        <v>17.857142857142858</v>
      </c>
      <c r="Y160" s="385">
        <f>IFERROR(Y158/H158,"0")+IFERROR(Y159/H159,"0")</f>
        <v>18</v>
      </c>
      <c r="Z160" s="385">
        <f>IFERROR(IF(Z158="",0,Z158),"0")+IFERROR(IF(Z159="",0,Z159),"0")</f>
        <v>0.13553999999999999</v>
      </c>
      <c r="AA160" s="386"/>
      <c r="AB160" s="386"/>
      <c r="AC160" s="386"/>
    </row>
    <row r="161" spans="1:68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6"/>
      <c r="O161" s="398"/>
      <c r="P161" s="392" t="s">
        <v>69</v>
      </c>
      <c r="Q161" s="393"/>
      <c r="R161" s="393"/>
      <c r="S161" s="393"/>
      <c r="T161" s="393"/>
      <c r="U161" s="393"/>
      <c r="V161" s="394"/>
      <c r="W161" s="37" t="s">
        <v>68</v>
      </c>
      <c r="X161" s="385">
        <f>IFERROR(SUM(X158:X159),"0")</f>
        <v>50</v>
      </c>
      <c r="Y161" s="385">
        <f>IFERROR(SUM(Y158:Y159),"0")</f>
        <v>50.4</v>
      </c>
      <c r="Z161" s="37"/>
      <c r="AA161" s="386"/>
      <c r="AB161" s="386"/>
      <c r="AC161" s="386"/>
    </row>
    <row r="162" spans="1:68" ht="14.25" customHeight="1" x14ac:dyDescent="0.25">
      <c r="A162" s="395" t="s">
        <v>71</v>
      </c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  <c r="X162" s="396"/>
      <c r="Y162" s="396"/>
      <c r="Z162" s="396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390">
        <v>4680115882584</v>
      </c>
      <c r="E163" s="391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88"/>
      <c r="R163" s="388"/>
      <c r="S163" s="388"/>
      <c r="T163" s="389"/>
      <c r="U163" s="34"/>
      <c r="V163" s="34"/>
      <c r="W163" s="35" t="s">
        <v>68</v>
      </c>
      <c r="X163" s="383">
        <v>50</v>
      </c>
      <c r="Y163" s="384">
        <f>IFERROR(IF(X163="",0,CEILING((X163/$H163),1)*$H163),"")</f>
        <v>50.160000000000004</v>
      </c>
      <c r="Z163" s="36">
        <f>IFERROR(IF(Y163=0,"",ROUNDUP(Y163/H163,0)*0.00753),"")</f>
        <v>0.14307</v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55.454545454545453</v>
      </c>
      <c r="BN163" s="64">
        <f>IFERROR(Y163*I163/H163,"0")</f>
        <v>55.631999999999998</v>
      </c>
      <c r="BO163" s="64">
        <f>IFERROR(1/J163*(X163/H163),"0")</f>
        <v>0.12140637140637139</v>
      </c>
      <c r="BP163" s="64">
        <f>IFERROR(1/J163*(Y163/H163),"0")</f>
        <v>0.12179487179487179</v>
      </c>
    </row>
    <row r="164" spans="1:68" ht="16.5" customHeight="1" x14ac:dyDescent="0.25">
      <c r="A164" s="54" t="s">
        <v>238</v>
      </c>
      <c r="B164" s="54" t="s">
        <v>240</v>
      </c>
      <c r="C164" s="31">
        <v>4301051476</v>
      </c>
      <c r="D164" s="390">
        <v>4680115882584</v>
      </c>
      <c r="E164" s="391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88"/>
      <c r="R164" s="388"/>
      <c r="S164" s="388"/>
      <c r="T164" s="389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7"/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8"/>
      <c r="P165" s="392" t="s">
        <v>69</v>
      </c>
      <c r="Q165" s="393"/>
      <c r="R165" s="393"/>
      <c r="S165" s="393"/>
      <c r="T165" s="393"/>
      <c r="U165" s="393"/>
      <c r="V165" s="394"/>
      <c r="W165" s="37" t="s">
        <v>70</v>
      </c>
      <c r="X165" s="385">
        <f>IFERROR(X163/H163,"0")+IFERROR(X164/H164,"0")</f>
        <v>18.939393939393938</v>
      </c>
      <c r="Y165" s="385">
        <f>IFERROR(Y163/H163,"0")+IFERROR(Y164/H164,"0")</f>
        <v>19</v>
      </c>
      <c r="Z165" s="385">
        <f>IFERROR(IF(Z163="",0,Z163),"0")+IFERROR(IF(Z164="",0,Z164),"0")</f>
        <v>0.14307</v>
      </c>
      <c r="AA165" s="386"/>
      <c r="AB165" s="386"/>
      <c r="AC165" s="386"/>
    </row>
    <row r="166" spans="1:68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8"/>
      <c r="P166" s="392" t="s">
        <v>69</v>
      </c>
      <c r="Q166" s="393"/>
      <c r="R166" s="393"/>
      <c r="S166" s="393"/>
      <c r="T166" s="393"/>
      <c r="U166" s="393"/>
      <c r="V166" s="394"/>
      <c r="W166" s="37" t="s">
        <v>68</v>
      </c>
      <c r="X166" s="385">
        <f>IFERROR(SUM(X163:X164),"0")</f>
        <v>50</v>
      </c>
      <c r="Y166" s="385">
        <f>IFERROR(SUM(Y163:Y164),"0")</f>
        <v>50.160000000000004</v>
      </c>
      <c r="Z166" s="37"/>
      <c r="AA166" s="386"/>
      <c r="AB166" s="386"/>
      <c r="AC166" s="386"/>
    </row>
    <row r="167" spans="1:68" ht="16.5" customHeight="1" x14ac:dyDescent="0.25">
      <c r="A167" s="445" t="s">
        <v>107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378"/>
      <c r="AB167" s="378"/>
      <c r="AC167" s="378"/>
    </row>
    <row r="168" spans="1:68" ht="14.25" customHeight="1" x14ac:dyDescent="0.25">
      <c r="A168" s="395" t="s">
        <v>109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390">
        <v>4607091382945</v>
      </c>
      <c r="E169" s="391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88"/>
      <c r="R169" s="388"/>
      <c r="S169" s="388"/>
      <c r="T169" s="389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4301011192</v>
      </c>
      <c r="D170" s="390">
        <v>4607091382952</v>
      </c>
      <c r="E170" s="391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4301011705</v>
      </c>
      <c r="D171" s="390">
        <v>4607091384604</v>
      </c>
      <c r="E171" s="391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88"/>
      <c r="R171" s="388"/>
      <c r="S171" s="388"/>
      <c r="T171" s="389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7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6"/>
      <c r="O172" s="398"/>
      <c r="P172" s="392" t="s">
        <v>69</v>
      </c>
      <c r="Q172" s="393"/>
      <c r="R172" s="393"/>
      <c r="S172" s="393"/>
      <c r="T172" s="393"/>
      <c r="U172" s="393"/>
      <c r="V172" s="394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x14ac:dyDescent="0.2">
      <c r="A173" s="396"/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8"/>
      <c r="P173" s="392" t="s">
        <v>69</v>
      </c>
      <c r="Q173" s="393"/>
      <c r="R173" s="393"/>
      <c r="S173" s="393"/>
      <c r="T173" s="393"/>
      <c r="U173" s="393"/>
      <c r="V173" s="394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customHeight="1" x14ac:dyDescent="0.25">
      <c r="A174" s="395" t="s">
        <v>63</v>
      </c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379"/>
      <c r="AB174" s="379"/>
      <c r="AC174" s="379"/>
    </row>
    <row r="175" spans="1:68" ht="16.5" customHeight="1" x14ac:dyDescent="0.25">
      <c r="A175" s="54" t="s">
        <v>247</v>
      </c>
      <c r="B175" s="54" t="s">
        <v>248</v>
      </c>
      <c r="C175" s="31">
        <v>4301030895</v>
      </c>
      <c r="D175" s="390">
        <v>4607091387667</v>
      </c>
      <c r="E175" s="391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88"/>
      <c r="R175" s="388"/>
      <c r="S175" s="388"/>
      <c r="T175" s="389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249</v>
      </c>
      <c r="B176" s="54" t="s">
        <v>250</v>
      </c>
      <c r="C176" s="31">
        <v>4301030961</v>
      </c>
      <c r="D176" s="390">
        <v>4607091387636</v>
      </c>
      <c r="E176" s="391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88"/>
      <c r="R176" s="388"/>
      <c r="S176" s="388"/>
      <c r="T176" s="389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251</v>
      </c>
      <c r="B177" s="54" t="s">
        <v>252</v>
      </c>
      <c r="C177" s="31">
        <v>4301030963</v>
      </c>
      <c r="D177" s="390">
        <v>4607091382426</v>
      </c>
      <c r="E177" s="391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88"/>
      <c r="R177" s="388"/>
      <c r="S177" s="388"/>
      <c r="T177" s="389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253</v>
      </c>
      <c r="B178" s="54" t="s">
        <v>254</v>
      </c>
      <c r="C178" s="31">
        <v>4301030962</v>
      </c>
      <c r="D178" s="390">
        <v>4607091386547</v>
      </c>
      <c r="E178" s="391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88"/>
      <c r="R178" s="388"/>
      <c r="S178" s="388"/>
      <c r="T178" s="389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255</v>
      </c>
      <c r="B179" s="54" t="s">
        <v>256</v>
      </c>
      <c r="C179" s="31">
        <v>4301030964</v>
      </c>
      <c r="D179" s="390">
        <v>4607091382464</v>
      </c>
      <c r="E179" s="391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7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8"/>
      <c r="P180" s="392" t="s">
        <v>69</v>
      </c>
      <c r="Q180" s="393"/>
      <c r="R180" s="393"/>
      <c r="S180" s="393"/>
      <c r="T180" s="393"/>
      <c r="U180" s="393"/>
      <c r="V180" s="394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8"/>
      <c r="P181" s="392" t="s">
        <v>69</v>
      </c>
      <c r="Q181" s="393"/>
      <c r="R181" s="393"/>
      <c r="S181" s="393"/>
      <c r="T181" s="393"/>
      <c r="U181" s="393"/>
      <c r="V181" s="394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customHeight="1" x14ac:dyDescent="0.25">
      <c r="A182" s="395" t="s">
        <v>71</v>
      </c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0">
        <v>4607091385304</v>
      </c>
      <c r="E183" s="391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88"/>
      <c r="R183" s="388"/>
      <c r="S183" s="388"/>
      <c r="T183" s="389"/>
      <c r="U183" s="34"/>
      <c r="V183" s="34"/>
      <c r="W183" s="35" t="s">
        <v>68</v>
      </c>
      <c r="X183" s="383">
        <v>50</v>
      </c>
      <c r="Y183" s="384">
        <f>IFERROR(IF(X183="",0,CEILING((X183/$H183),1)*$H183),"")</f>
        <v>50.400000000000006</v>
      </c>
      <c r="Z183" s="36">
        <f>IFERROR(IF(Y183=0,"",ROUNDUP(Y183/H183,0)*0.02175),"")</f>
        <v>0.1305</v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53.357142857142861</v>
      </c>
      <c r="BN183" s="64">
        <f>IFERROR(Y183*I183/H183,"0")</f>
        <v>53.784000000000006</v>
      </c>
      <c r="BO183" s="64">
        <f>IFERROR(1/J183*(X183/H183),"0")</f>
        <v>0.10629251700680271</v>
      </c>
      <c r="BP183" s="64">
        <f>IFERROR(1/J183*(Y183/H183),"0")</f>
        <v>0.10714285714285714</v>
      </c>
    </row>
    <row r="184" spans="1:68" ht="16.5" customHeight="1" x14ac:dyDescent="0.25">
      <c r="A184" s="54" t="s">
        <v>259</v>
      </c>
      <c r="B184" s="54" t="s">
        <v>260</v>
      </c>
      <c r="C184" s="31">
        <v>4301051648</v>
      </c>
      <c r="D184" s="390">
        <v>4607091386264</v>
      </c>
      <c r="E184" s="391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88"/>
      <c r="R184" s="388"/>
      <c r="S184" s="388"/>
      <c r="T184" s="389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261</v>
      </c>
      <c r="B185" s="54" t="s">
        <v>262</v>
      </c>
      <c r="C185" s="31">
        <v>4301051313</v>
      </c>
      <c r="D185" s="390">
        <v>4607091385427</v>
      </c>
      <c r="E185" s="391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88"/>
      <c r="R185" s="388"/>
      <c r="S185" s="388"/>
      <c r="T185" s="389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7"/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8"/>
      <c r="P186" s="392" t="s">
        <v>69</v>
      </c>
      <c r="Q186" s="393"/>
      <c r="R186" s="393"/>
      <c r="S186" s="393"/>
      <c r="T186" s="393"/>
      <c r="U186" s="393"/>
      <c r="V186" s="394"/>
      <c r="W186" s="37" t="s">
        <v>70</v>
      </c>
      <c r="X186" s="385">
        <f>IFERROR(X183/H183,"0")+IFERROR(X184/H184,"0")+IFERROR(X185/H185,"0")</f>
        <v>5.9523809523809526</v>
      </c>
      <c r="Y186" s="385">
        <f>IFERROR(Y183/H183,"0")+IFERROR(Y184/H184,"0")+IFERROR(Y185/H185,"0")</f>
        <v>6</v>
      </c>
      <c r="Z186" s="385">
        <f>IFERROR(IF(Z183="",0,Z183),"0")+IFERROR(IF(Z184="",0,Z184),"0")+IFERROR(IF(Z185="",0,Z185),"0")</f>
        <v>0.1305</v>
      </c>
      <c r="AA186" s="386"/>
      <c r="AB186" s="386"/>
      <c r="AC186" s="386"/>
    </row>
    <row r="187" spans="1:68" x14ac:dyDescent="0.2">
      <c r="A187" s="396"/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8"/>
      <c r="P187" s="392" t="s">
        <v>69</v>
      </c>
      <c r="Q187" s="393"/>
      <c r="R187" s="393"/>
      <c r="S187" s="393"/>
      <c r="T187" s="393"/>
      <c r="U187" s="393"/>
      <c r="V187" s="394"/>
      <c r="W187" s="37" t="s">
        <v>68</v>
      </c>
      <c r="X187" s="385">
        <f>IFERROR(SUM(X183:X185),"0")</f>
        <v>50</v>
      </c>
      <c r="Y187" s="385">
        <f>IFERROR(SUM(Y183:Y185),"0")</f>
        <v>50.400000000000006</v>
      </c>
      <c r="Z187" s="37"/>
      <c r="AA187" s="386"/>
      <c r="AB187" s="386"/>
      <c r="AC187" s="386"/>
    </row>
    <row r="188" spans="1:68" ht="27.75" customHeight="1" x14ac:dyDescent="0.2">
      <c r="A188" s="443" t="s">
        <v>263</v>
      </c>
      <c r="B188" s="444"/>
      <c r="C188" s="444"/>
      <c r="D188" s="444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  <c r="X188" s="444"/>
      <c r="Y188" s="444"/>
      <c r="Z188" s="444"/>
      <c r="AA188" s="48"/>
      <c r="AB188" s="48"/>
      <c r="AC188" s="48"/>
    </row>
    <row r="189" spans="1:68" ht="16.5" customHeight="1" x14ac:dyDescent="0.25">
      <c r="A189" s="445" t="s">
        <v>264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378"/>
      <c r="AB189" s="378"/>
      <c r="AC189" s="378"/>
    </row>
    <row r="190" spans="1:68" ht="14.25" customHeight="1" x14ac:dyDescent="0.25">
      <c r="A190" s="395" t="s">
        <v>63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0">
        <v>4680115880993</v>
      </c>
      <c r="E191" s="391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88"/>
      <c r="R191" s="388"/>
      <c r="S191" s="388"/>
      <c r="T191" s="389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390">
        <v>4680115881761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88"/>
      <c r="R192" s="388"/>
      <c r="S192" s="388"/>
      <c r="T192" s="389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0">
        <v>4680115881563</v>
      </c>
      <c r="E193" s="391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68</v>
      </c>
      <c r="X193" s="383">
        <v>150</v>
      </c>
      <c r="Y193" s="384">
        <f t="shared" si="26"/>
        <v>151.20000000000002</v>
      </c>
      <c r="Z193" s="36">
        <f>IFERROR(IF(Y193=0,"",ROUNDUP(Y193/H193,0)*0.00753),"")</f>
        <v>0.27107999999999999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157.14285714285714</v>
      </c>
      <c r="BN193" s="64">
        <f t="shared" si="28"/>
        <v>158.4</v>
      </c>
      <c r="BO193" s="64">
        <f t="shared" si="29"/>
        <v>0.22893772893772893</v>
      </c>
      <c r="BP193" s="64">
        <f t="shared" si="30"/>
        <v>0.23076923076923075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0">
        <v>4680115880986</v>
      </c>
      <c r="E194" s="391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88"/>
      <c r="R194" s="388"/>
      <c r="S194" s="388"/>
      <c r="T194" s="389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273</v>
      </c>
      <c r="B195" s="54" t="s">
        <v>274</v>
      </c>
      <c r="C195" s="31">
        <v>4301031205</v>
      </c>
      <c r="D195" s="390">
        <v>4680115881785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88"/>
      <c r="R195" s="388"/>
      <c r="S195" s="388"/>
      <c r="T195" s="389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0">
        <v>4680115881679</v>
      </c>
      <c r="E196" s="391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88"/>
      <c r="R196" s="388"/>
      <c r="S196" s="388"/>
      <c r="T196" s="389"/>
      <c r="U196" s="34"/>
      <c r="V196" s="34"/>
      <c r="W196" s="35" t="s">
        <v>68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277</v>
      </c>
      <c r="B197" s="54" t="s">
        <v>278</v>
      </c>
      <c r="C197" s="31">
        <v>4301031158</v>
      </c>
      <c r="D197" s="390">
        <v>4680115880191</v>
      </c>
      <c r="E197" s="391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88"/>
      <c r="R197" s="388"/>
      <c r="S197" s="388"/>
      <c r="T197" s="389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279</v>
      </c>
      <c r="B198" s="54" t="s">
        <v>280</v>
      </c>
      <c r="C198" s="31">
        <v>4301031245</v>
      </c>
      <c r="D198" s="390">
        <v>4680115883963</v>
      </c>
      <c r="E198" s="391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88"/>
      <c r="R198" s="388"/>
      <c r="S198" s="388"/>
      <c r="T198" s="389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7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8"/>
      <c r="P199" s="392" t="s">
        <v>69</v>
      </c>
      <c r="Q199" s="393"/>
      <c r="R199" s="393"/>
      <c r="S199" s="393"/>
      <c r="T199" s="393"/>
      <c r="U199" s="393"/>
      <c r="V199" s="394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35.714285714285715</v>
      </c>
      <c r="Y199" s="385">
        <f>IFERROR(Y191/H191,"0")+IFERROR(Y192/H192,"0")+IFERROR(Y193/H193,"0")+IFERROR(Y194/H194,"0")+IFERROR(Y195/H195,"0")+IFERROR(Y196/H196,"0")+IFERROR(Y197/H197,"0")+IFERROR(Y198/H198,"0")</f>
        <v>36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0.27107999999999999</v>
      </c>
      <c r="AA199" s="386"/>
      <c r="AB199" s="386"/>
      <c r="AC199" s="386"/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8"/>
      <c r="P200" s="392" t="s">
        <v>69</v>
      </c>
      <c r="Q200" s="393"/>
      <c r="R200" s="393"/>
      <c r="S200" s="393"/>
      <c r="T200" s="393"/>
      <c r="U200" s="393"/>
      <c r="V200" s="394"/>
      <c r="W200" s="37" t="s">
        <v>68</v>
      </c>
      <c r="X200" s="385">
        <f>IFERROR(SUM(X191:X198),"0")</f>
        <v>150</v>
      </c>
      <c r="Y200" s="385">
        <f>IFERROR(SUM(Y191:Y198),"0")</f>
        <v>151.20000000000002</v>
      </c>
      <c r="Z200" s="37"/>
      <c r="AA200" s="386"/>
      <c r="AB200" s="386"/>
      <c r="AC200" s="386"/>
    </row>
    <row r="201" spans="1:68" ht="16.5" customHeight="1" x14ac:dyDescent="0.25">
      <c r="A201" s="445" t="s">
        <v>281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378"/>
      <c r="AB201" s="378"/>
      <c r="AC201" s="378"/>
    </row>
    <row r="202" spans="1:68" ht="14.25" customHeight="1" x14ac:dyDescent="0.25">
      <c r="A202" s="395" t="s">
        <v>109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9"/>
      <c r="AB202" s="379"/>
      <c r="AC202" s="379"/>
    </row>
    <row r="203" spans="1:68" ht="16.5" customHeight="1" x14ac:dyDescent="0.25">
      <c r="A203" s="54" t="s">
        <v>282</v>
      </c>
      <c r="B203" s="54" t="s">
        <v>283</v>
      </c>
      <c r="C203" s="31">
        <v>4301011450</v>
      </c>
      <c r="D203" s="390">
        <v>4680115881402</v>
      </c>
      <c r="E203" s="391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88"/>
      <c r="R203" s="388"/>
      <c r="S203" s="388"/>
      <c r="T203" s="389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390">
        <v>4680115881396</v>
      </c>
      <c r="E204" s="391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88"/>
      <c r="R204" s="388"/>
      <c r="S204" s="388"/>
      <c r="T204" s="389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7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8"/>
      <c r="P205" s="392" t="s">
        <v>69</v>
      </c>
      <c r="Q205" s="393"/>
      <c r="R205" s="393"/>
      <c r="S205" s="393"/>
      <c r="T205" s="393"/>
      <c r="U205" s="393"/>
      <c r="V205" s="394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8"/>
      <c r="P206" s="392" t="s">
        <v>69</v>
      </c>
      <c r="Q206" s="393"/>
      <c r="R206" s="393"/>
      <c r="S206" s="393"/>
      <c r="T206" s="393"/>
      <c r="U206" s="393"/>
      <c r="V206" s="394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customHeight="1" x14ac:dyDescent="0.25">
      <c r="A207" s="395" t="s">
        <v>149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379"/>
      <c r="AB207" s="379"/>
      <c r="AC207" s="379"/>
    </row>
    <row r="208" spans="1:68" ht="16.5" customHeight="1" x14ac:dyDescent="0.25">
      <c r="A208" s="54" t="s">
        <v>286</v>
      </c>
      <c r="B208" s="54" t="s">
        <v>287</v>
      </c>
      <c r="C208" s="31">
        <v>4301020262</v>
      </c>
      <c r="D208" s="390">
        <v>4680115882935</v>
      </c>
      <c r="E208" s="391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390">
        <v>4680115880764</v>
      </c>
      <c r="E209" s="391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88"/>
      <c r="R209" s="388"/>
      <c r="S209" s="388"/>
      <c r="T209" s="389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397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8"/>
      <c r="P210" s="392" t="s">
        <v>69</v>
      </c>
      <c r="Q210" s="393"/>
      <c r="R210" s="393"/>
      <c r="S210" s="393"/>
      <c r="T210" s="393"/>
      <c r="U210" s="393"/>
      <c r="V210" s="394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8"/>
      <c r="P211" s="392" t="s">
        <v>69</v>
      </c>
      <c r="Q211" s="393"/>
      <c r="R211" s="393"/>
      <c r="S211" s="393"/>
      <c r="T211" s="393"/>
      <c r="U211" s="393"/>
      <c r="V211" s="394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customHeight="1" x14ac:dyDescent="0.25">
      <c r="A212" s="395" t="s">
        <v>63</v>
      </c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0">
        <v>4680115882683</v>
      </c>
      <c r="E213" s="391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3">
        <v>200</v>
      </c>
      <c r="Y213" s="384">
        <f t="shared" ref="Y213:Y220" si="31">IFERROR(IF(X213="",0,CEILING((X213/$H213),1)*$H213),"")</f>
        <v>205.20000000000002</v>
      </c>
      <c r="Z213" s="36">
        <f>IFERROR(IF(Y213=0,"",ROUNDUP(Y213/H213,0)*0.00937),"")</f>
        <v>0.35605999999999999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207.77777777777777</v>
      </c>
      <c r="BN213" s="64">
        <f t="shared" ref="BN213:BN220" si="33">IFERROR(Y213*I213/H213,"0")</f>
        <v>213.18000000000004</v>
      </c>
      <c r="BO213" s="64">
        <f t="shared" ref="BO213:BO220" si="34">IFERROR(1/J213*(X213/H213),"0")</f>
        <v>0.30864197530864196</v>
      </c>
      <c r="BP213" s="64">
        <f t="shared" ref="BP213:BP220" si="35">IFERROR(1/J213*(Y213/H213),"0")</f>
        <v>0.31666666666666665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0">
        <v>4680115882690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3">
        <v>100</v>
      </c>
      <c r="Y214" s="384">
        <f t="shared" si="31"/>
        <v>102.60000000000001</v>
      </c>
      <c r="Z214" s="36">
        <f>IFERROR(IF(Y214=0,"",ROUNDUP(Y214/H214,0)*0.00937),"")</f>
        <v>0.17802999999999999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103.88888888888889</v>
      </c>
      <c r="BN214" s="64">
        <f t="shared" si="33"/>
        <v>106.59000000000002</v>
      </c>
      <c r="BO214" s="64">
        <f t="shared" si="34"/>
        <v>0.15432098765432098</v>
      </c>
      <c r="BP214" s="64">
        <f t="shared" si="35"/>
        <v>0.15833333333333333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390">
        <v>4680115882669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68</v>
      </c>
      <c r="X215" s="383">
        <v>300</v>
      </c>
      <c r="Y215" s="384">
        <f t="shared" si="31"/>
        <v>302.40000000000003</v>
      </c>
      <c r="Z215" s="36">
        <f>IFERROR(IF(Y215=0,"",ROUNDUP(Y215/H215,0)*0.00937),"")</f>
        <v>0.52471999999999996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311.66666666666663</v>
      </c>
      <c r="BN215" s="64">
        <f t="shared" si="33"/>
        <v>314.16000000000003</v>
      </c>
      <c r="BO215" s="64">
        <f t="shared" si="34"/>
        <v>0.46296296296296291</v>
      </c>
      <c r="BP215" s="64">
        <f t="shared" si="35"/>
        <v>0.46666666666666667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0">
        <v>4680115882676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68</v>
      </c>
      <c r="X216" s="383">
        <v>150</v>
      </c>
      <c r="Y216" s="384">
        <f t="shared" si="31"/>
        <v>151.20000000000002</v>
      </c>
      <c r="Z216" s="36">
        <f>IFERROR(IF(Y216=0,"",ROUNDUP(Y216/H216,0)*0.00937),"")</f>
        <v>0.26235999999999998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155.83333333333331</v>
      </c>
      <c r="BN216" s="64">
        <f t="shared" si="33"/>
        <v>157.08000000000001</v>
      </c>
      <c r="BO216" s="64">
        <f t="shared" si="34"/>
        <v>0.23148148148148145</v>
      </c>
      <c r="BP216" s="64">
        <f t="shared" si="35"/>
        <v>0.23333333333333334</v>
      </c>
    </row>
    <row r="217" spans="1:68" ht="27" customHeight="1" x14ac:dyDescent="0.25">
      <c r="A217" s="54" t="s">
        <v>298</v>
      </c>
      <c r="B217" s="54" t="s">
        <v>299</v>
      </c>
      <c r="C217" s="31">
        <v>4301031223</v>
      </c>
      <c r="D217" s="390">
        <v>4680115884014</v>
      </c>
      <c r="E217" s="391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88"/>
      <c r="R217" s="388"/>
      <c r="S217" s="388"/>
      <c r="T217" s="389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300</v>
      </c>
      <c r="B218" s="54" t="s">
        <v>301</v>
      </c>
      <c r="C218" s="31">
        <v>4301031222</v>
      </c>
      <c r="D218" s="390">
        <v>4680115884007</v>
      </c>
      <c r="E218" s="391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302</v>
      </c>
      <c r="B219" s="54" t="s">
        <v>303</v>
      </c>
      <c r="C219" s="31">
        <v>4301031229</v>
      </c>
      <c r="D219" s="390">
        <v>4680115884038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304</v>
      </c>
      <c r="B220" s="54" t="s">
        <v>305</v>
      </c>
      <c r="C220" s="31">
        <v>4301031225</v>
      </c>
      <c r="D220" s="390">
        <v>4680115884021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7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8"/>
      <c r="P221" s="392" t="s">
        <v>69</v>
      </c>
      <c r="Q221" s="393"/>
      <c r="R221" s="393"/>
      <c r="S221" s="393"/>
      <c r="T221" s="393"/>
      <c r="U221" s="393"/>
      <c r="V221" s="394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138.88888888888889</v>
      </c>
      <c r="Y221" s="385">
        <f>IFERROR(Y213/H213,"0")+IFERROR(Y214/H214,"0")+IFERROR(Y215/H215,"0")+IFERROR(Y216/H216,"0")+IFERROR(Y217/H217,"0")+IFERROR(Y218/H218,"0")+IFERROR(Y219/H219,"0")+IFERROR(Y220/H220,"0")</f>
        <v>141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1.3211699999999997</v>
      </c>
      <c r="AA221" s="386"/>
      <c r="AB221" s="386"/>
      <c r="AC221" s="386"/>
    </row>
    <row r="222" spans="1:68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8"/>
      <c r="P222" s="392" t="s">
        <v>69</v>
      </c>
      <c r="Q222" s="393"/>
      <c r="R222" s="393"/>
      <c r="S222" s="393"/>
      <c r="T222" s="393"/>
      <c r="U222" s="393"/>
      <c r="V222" s="394"/>
      <c r="W222" s="37" t="s">
        <v>68</v>
      </c>
      <c r="X222" s="385">
        <f>IFERROR(SUM(X213:X220),"0")</f>
        <v>750</v>
      </c>
      <c r="Y222" s="385">
        <f>IFERROR(SUM(Y213:Y220),"0")</f>
        <v>761.40000000000009</v>
      </c>
      <c r="Z222" s="37"/>
      <c r="AA222" s="386"/>
      <c r="AB222" s="386"/>
      <c r="AC222" s="386"/>
    </row>
    <row r="223" spans="1:68" ht="14.25" customHeight="1" x14ac:dyDescent="0.25">
      <c r="A223" s="395" t="s">
        <v>71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390">
        <v>4680115881594</v>
      </c>
      <c r="E224" s="391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390">
        <v>4680115880962</v>
      </c>
      <c r="E225" s="391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88"/>
      <c r="R225" s="388"/>
      <c r="S225" s="388"/>
      <c r="T225" s="389"/>
      <c r="U225" s="34"/>
      <c r="V225" s="34"/>
      <c r="W225" s="35" t="s">
        <v>68</v>
      </c>
      <c r="X225" s="383">
        <v>100</v>
      </c>
      <c r="Y225" s="384">
        <f t="shared" si="36"/>
        <v>101.39999999999999</v>
      </c>
      <c r="Z225" s="36">
        <f>IFERROR(IF(Y225=0,"",ROUNDUP(Y225/H225,0)*0.02175),"")</f>
        <v>0.28275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107.23076923076924</v>
      </c>
      <c r="BN225" s="64">
        <f t="shared" si="38"/>
        <v>108.732</v>
      </c>
      <c r="BO225" s="64">
        <f t="shared" si="39"/>
        <v>0.22893772893772893</v>
      </c>
      <c r="BP225" s="64">
        <f t="shared" si="40"/>
        <v>0.23214285714285712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390">
        <v>4680115881617</v>
      </c>
      <c r="E226" s="391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88"/>
      <c r="R226" s="388"/>
      <c r="S226" s="388"/>
      <c r="T226" s="389"/>
      <c r="U226" s="34"/>
      <c r="V226" s="34"/>
      <c r="W226" s="35" t="s">
        <v>68</v>
      </c>
      <c r="X226" s="383">
        <v>150</v>
      </c>
      <c r="Y226" s="384">
        <f t="shared" si="36"/>
        <v>153.9</v>
      </c>
      <c r="Z226" s="36">
        <f>IFERROR(IF(Y226=0,"",ROUNDUP(Y226/H226,0)*0.02175),"")</f>
        <v>0.41324999999999995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160.11111111111114</v>
      </c>
      <c r="BN226" s="64">
        <f t="shared" si="38"/>
        <v>164.27400000000003</v>
      </c>
      <c r="BO226" s="64">
        <f t="shared" si="39"/>
        <v>0.3306878306878307</v>
      </c>
      <c r="BP226" s="64">
        <f t="shared" si="40"/>
        <v>0.33928571428571425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0">
        <v>4680115880573</v>
      </c>
      <c r="E227" s="391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88"/>
      <c r="R227" s="388"/>
      <c r="S227" s="388"/>
      <c r="T227" s="389"/>
      <c r="U227" s="34"/>
      <c r="V227" s="34"/>
      <c r="W227" s="35" t="s">
        <v>68</v>
      </c>
      <c r="X227" s="383">
        <v>400</v>
      </c>
      <c r="Y227" s="384">
        <f t="shared" si="36"/>
        <v>400.2</v>
      </c>
      <c r="Z227" s="36">
        <f>IFERROR(IF(Y227=0,"",ROUNDUP(Y227/H227,0)*0.02175),"")</f>
        <v>1.0004999999999999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425.93103448275866</v>
      </c>
      <c r="BN227" s="64">
        <f t="shared" si="38"/>
        <v>426.14400000000001</v>
      </c>
      <c r="BO227" s="64">
        <f t="shared" si="39"/>
        <v>0.82101806239737274</v>
      </c>
      <c r="BP227" s="64">
        <f t="shared" si="40"/>
        <v>0.8214285714285714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0">
        <v>4680115882195</v>
      </c>
      <c r="E228" s="391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3">
        <v>120</v>
      </c>
      <c r="Y228" s="384">
        <f t="shared" si="36"/>
        <v>120</v>
      </c>
      <c r="Z228" s="36">
        <f t="shared" ref="Z228:Z234" si="41">IFERROR(IF(Y228=0,"",ROUNDUP(Y228/H228,0)*0.00753),"")</f>
        <v>0.3765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134.5</v>
      </c>
      <c r="BN228" s="64">
        <f t="shared" si="38"/>
        <v>134.5</v>
      </c>
      <c r="BO228" s="64">
        <f t="shared" si="39"/>
        <v>0.32051282051282048</v>
      </c>
      <c r="BP228" s="64">
        <f t="shared" si="40"/>
        <v>0.32051282051282048</v>
      </c>
    </row>
    <row r="229" spans="1:68" ht="27" customHeight="1" x14ac:dyDescent="0.25">
      <c r="A229" s="54" t="s">
        <v>316</v>
      </c>
      <c r="B229" s="54" t="s">
        <v>317</v>
      </c>
      <c r="C229" s="31">
        <v>4301051752</v>
      </c>
      <c r="D229" s="390">
        <v>4680115882607</v>
      </c>
      <c r="E229" s="391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88"/>
      <c r="R229" s="388"/>
      <c r="S229" s="388"/>
      <c r="T229" s="389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0">
        <v>4680115880092</v>
      </c>
      <c r="E230" s="391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88"/>
      <c r="R230" s="388"/>
      <c r="S230" s="388"/>
      <c r="T230" s="389"/>
      <c r="U230" s="34"/>
      <c r="V230" s="34"/>
      <c r="W230" s="35" t="s">
        <v>68</v>
      </c>
      <c r="X230" s="383">
        <v>400</v>
      </c>
      <c r="Y230" s="384">
        <f t="shared" si="36"/>
        <v>400.8</v>
      </c>
      <c r="Z230" s="36">
        <f t="shared" si="41"/>
        <v>1.2575100000000001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445.33333333333331</v>
      </c>
      <c r="BN230" s="64">
        <f t="shared" si="38"/>
        <v>446.2240000000001</v>
      </c>
      <c r="BO230" s="64">
        <f t="shared" si="39"/>
        <v>1.0683760683760684</v>
      </c>
      <c r="BP230" s="64">
        <f t="shared" si="40"/>
        <v>1.0705128205128205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0">
        <v>4680115880221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4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68</v>
      </c>
      <c r="X231" s="383">
        <v>400</v>
      </c>
      <c r="Y231" s="384">
        <f t="shared" si="36"/>
        <v>400.8</v>
      </c>
      <c r="Z231" s="36">
        <f t="shared" si="41"/>
        <v>1.2575100000000001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445.33333333333331</v>
      </c>
      <c r="BN231" s="64">
        <f t="shared" si="38"/>
        <v>446.2240000000001</v>
      </c>
      <c r="BO231" s="64">
        <f t="shared" si="39"/>
        <v>1.0683760683760684</v>
      </c>
      <c r="BP231" s="64">
        <f t="shared" si="40"/>
        <v>1.0705128205128205</v>
      </c>
    </row>
    <row r="232" spans="1:68" ht="27" customHeight="1" x14ac:dyDescent="0.25">
      <c r="A232" s="54" t="s">
        <v>322</v>
      </c>
      <c r="B232" s="54" t="s">
        <v>323</v>
      </c>
      <c r="C232" s="31">
        <v>4301051749</v>
      </c>
      <c r="D232" s="390">
        <v>4680115882942</v>
      </c>
      <c r="E232" s="391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0">
        <v>4680115880504</v>
      </c>
      <c r="E233" s="391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88"/>
      <c r="R233" s="388"/>
      <c r="S233" s="388"/>
      <c r="T233" s="389"/>
      <c r="U233" s="34"/>
      <c r="V233" s="34"/>
      <c r="W233" s="35" t="s">
        <v>68</v>
      </c>
      <c r="X233" s="383">
        <v>100</v>
      </c>
      <c r="Y233" s="384">
        <f t="shared" si="36"/>
        <v>100.8</v>
      </c>
      <c r="Z233" s="36">
        <f t="shared" si="41"/>
        <v>0.31625999999999999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111.33333333333333</v>
      </c>
      <c r="BN233" s="64">
        <f t="shared" si="38"/>
        <v>112.224</v>
      </c>
      <c r="BO233" s="64">
        <f t="shared" si="39"/>
        <v>0.26709401709401709</v>
      </c>
      <c r="BP233" s="64">
        <f t="shared" si="40"/>
        <v>0.26923076923076922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0">
        <v>4680115882164</v>
      </c>
      <c r="E234" s="391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3">
        <v>100</v>
      </c>
      <c r="Y234" s="384">
        <f t="shared" si="36"/>
        <v>100.8</v>
      </c>
      <c r="Z234" s="36">
        <f t="shared" si="41"/>
        <v>0.31625999999999999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111.58333333333334</v>
      </c>
      <c r="BN234" s="64">
        <f t="shared" si="38"/>
        <v>112.47599999999998</v>
      </c>
      <c r="BO234" s="64">
        <f t="shared" si="39"/>
        <v>0.26709401709401709</v>
      </c>
      <c r="BP234" s="64">
        <f t="shared" si="40"/>
        <v>0.26923076923076922</v>
      </c>
    </row>
    <row r="235" spans="1:68" x14ac:dyDescent="0.2">
      <c r="A235" s="397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6"/>
      <c r="O235" s="398"/>
      <c r="P235" s="392" t="s">
        <v>69</v>
      </c>
      <c r="Q235" s="393"/>
      <c r="R235" s="393"/>
      <c r="S235" s="393"/>
      <c r="T235" s="393"/>
      <c r="U235" s="393"/>
      <c r="V235" s="394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543.98270949995094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546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5.2205399999999997</v>
      </c>
      <c r="AA235" s="386"/>
      <c r="AB235" s="386"/>
      <c r="AC235" s="386"/>
    </row>
    <row r="236" spans="1:68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8"/>
      <c r="P236" s="392" t="s">
        <v>69</v>
      </c>
      <c r="Q236" s="393"/>
      <c r="R236" s="393"/>
      <c r="S236" s="393"/>
      <c r="T236" s="393"/>
      <c r="U236" s="393"/>
      <c r="V236" s="394"/>
      <c r="W236" s="37" t="s">
        <v>68</v>
      </c>
      <c r="X236" s="385">
        <f>IFERROR(SUM(X224:X234),"0")</f>
        <v>1770</v>
      </c>
      <c r="Y236" s="385">
        <f>IFERROR(SUM(Y224:Y234),"0")</f>
        <v>1778.6999999999998</v>
      </c>
      <c r="Z236" s="37"/>
      <c r="AA236" s="386"/>
      <c r="AB236" s="386"/>
      <c r="AC236" s="386"/>
    </row>
    <row r="237" spans="1:68" ht="14.25" customHeight="1" x14ac:dyDescent="0.25">
      <c r="A237" s="395" t="s">
        <v>170</v>
      </c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  <c r="AA237" s="379"/>
      <c r="AB237" s="379"/>
      <c r="AC237" s="379"/>
    </row>
    <row r="238" spans="1:68" ht="16.5" customHeight="1" x14ac:dyDescent="0.25">
      <c r="A238" s="54" t="s">
        <v>328</v>
      </c>
      <c r="B238" s="54" t="s">
        <v>329</v>
      </c>
      <c r="C238" s="31">
        <v>4301060404</v>
      </c>
      <c r="D238" s="390">
        <v>4680115882874</v>
      </c>
      <c r="E238" s="391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88"/>
      <c r="R238" s="388"/>
      <c r="S238" s="388"/>
      <c r="T238" s="389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330</v>
      </c>
      <c r="C239" s="31">
        <v>4301060360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331</v>
      </c>
      <c r="B240" s="54" t="s">
        <v>332</v>
      </c>
      <c r="C240" s="31">
        <v>4301060359</v>
      </c>
      <c r="D240" s="390">
        <v>4680115884434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0">
        <v>4680115880818</v>
      </c>
      <c r="E241" s="391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3">
        <v>50</v>
      </c>
      <c r="Y241" s="384">
        <f>IFERROR(IF(X241="",0,CEILING((X241/$H241),1)*$H241),"")</f>
        <v>50.4</v>
      </c>
      <c r="Z241" s="36">
        <f>IFERROR(IF(Y241=0,"",ROUNDUP(Y241/H241,0)*0.00753),"")</f>
        <v>0.15812999999999999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55.666666666666664</v>
      </c>
      <c r="BN241" s="64">
        <f>IFERROR(Y241*I241/H241,"0")</f>
        <v>56.112000000000002</v>
      </c>
      <c r="BO241" s="64">
        <f>IFERROR(1/J241*(X241/H241),"0")</f>
        <v>0.13354700854700854</v>
      </c>
      <c r="BP241" s="64">
        <f>IFERROR(1/J241*(Y241/H241),"0")</f>
        <v>0.13461538461538461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0">
        <v>4680115880801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3">
        <v>50</v>
      </c>
      <c r="Y242" s="384">
        <f>IFERROR(IF(X242="",0,CEILING((X242/$H242),1)*$H242),"")</f>
        <v>50.4</v>
      </c>
      <c r="Z242" s="36">
        <f>IFERROR(IF(Y242=0,"",ROUNDUP(Y242/H242,0)*0.00753),"")</f>
        <v>0.15812999999999999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55.666666666666664</v>
      </c>
      <c r="BN242" s="64">
        <f>IFERROR(Y242*I242/H242,"0")</f>
        <v>56.112000000000002</v>
      </c>
      <c r="BO242" s="64">
        <f>IFERROR(1/J242*(X242/H242),"0")</f>
        <v>0.13354700854700854</v>
      </c>
      <c r="BP242" s="64">
        <f>IFERROR(1/J242*(Y242/H242),"0")</f>
        <v>0.13461538461538461</v>
      </c>
    </row>
    <row r="243" spans="1:68" x14ac:dyDescent="0.2">
      <c r="A243" s="397"/>
      <c r="B243" s="396"/>
      <c r="C243" s="396"/>
      <c r="D243" s="396"/>
      <c r="E243" s="396"/>
      <c r="F243" s="396"/>
      <c r="G243" s="396"/>
      <c r="H243" s="396"/>
      <c r="I243" s="396"/>
      <c r="J243" s="396"/>
      <c r="K243" s="396"/>
      <c r="L243" s="396"/>
      <c r="M243" s="396"/>
      <c r="N243" s="396"/>
      <c r="O243" s="398"/>
      <c r="P243" s="392" t="s">
        <v>69</v>
      </c>
      <c r="Q243" s="393"/>
      <c r="R243" s="393"/>
      <c r="S243" s="393"/>
      <c r="T243" s="393"/>
      <c r="U243" s="393"/>
      <c r="V243" s="394"/>
      <c r="W243" s="37" t="s">
        <v>70</v>
      </c>
      <c r="X243" s="385">
        <f>IFERROR(X238/H238,"0")+IFERROR(X239/H239,"0")+IFERROR(X240/H240,"0")+IFERROR(X241/H241,"0")+IFERROR(X242/H242,"0")</f>
        <v>41.666666666666671</v>
      </c>
      <c r="Y243" s="385">
        <f>IFERROR(Y238/H238,"0")+IFERROR(Y239/H239,"0")+IFERROR(Y240/H240,"0")+IFERROR(Y241/H241,"0")+IFERROR(Y242/H242,"0")</f>
        <v>42</v>
      </c>
      <c r="Z243" s="385">
        <f>IFERROR(IF(Z238="",0,Z238),"0")+IFERROR(IF(Z239="",0,Z239),"0")+IFERROR(IF(Z240="",0,Z240),"0")+IFERROR(IF(Z241="",0,Z241),"0")+IFERROR(IF(Z242="",0,Z242),"0")</f>
        <v>0.31625999999999999</v>
      </c>
      <c r="AA243" s="386"/>
      <c r="AB243" s="386"/>
      <c r="AC243" s="386"/>
    </row>
    <row r="244" spans="1:68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8"/>
      <c r="P244" s="392" t="s">
        <v>69</v>
      </c>
      <c r="Q244" s="393"/>
      <c r="R244" s="393"/>
      <c r="S244" s="393"/>
      <c r="T244" s="393"/>
      <c r="U244" s="393"/>
      <c r="V244" s="394"/>
      <c r="W244" s="37" t="s">
        <v>68</v>
      </c>
      <c r="X244" s="385">
        <f>IFERROR(SUM(X238:X242),"0")</f>
        <v>100</v>
      </c>
      <c r="Y244" s="385">
        <f>IFERROR(SUM(Y238:Y242),"0")</f>
        <v>100.8</v>
      </c>
      <c r="Z244" s="37"/>
      <c r="AA244" s="386"/>
      <c r="AB244" s="386"/>
      <c r="AC244" s="386"/>
    </row>
    <row r="245" spans="1:68" ht="16.5" customHeight="1" x14ac:dyDescent="0.25">
      <c r="A245" s="445" t="s">
        <v>337</v>
      </c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  <c r="X245" s="396"/>
      <c r="Y245" s="396"/>
      <c r="Z245" s="396"/>
      <c r="AA245" s="378"/>
      <c r="AB245" s="378"/>
      <c r="AC245" s="378"/>
    </row>
    <row r="246" spans="1:68" ht="14.25" customHeight="1" x14ac:dyDescent="0.25">
      <c r="A246" s="395" t="s">
        <v>109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9"/>
      <c r="AB246" s="379"/>
      <c r="AC246" s="379"/>
    </row>
    <row r="247" spans="1:68" ht="27" customHeight="1" x14ac:dyDescent="0.25">
      <c r="A247" s="54" t="s">
        <v>338</v>
      </c>
      <c r="B247" s="54" t="s">
        <v>339</v>
      </c>
      <c r="C247" s="31">
        <v>4301011945</v>
      </c>
      <c r="D247" s="390">
        <v>4680115884274</v>
      </c>
      <c r="E247" s="391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4301011717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4301011719</v>
      </c>
      <c r="D249" s="390">
        <v>4680115884298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4301011944</v>
      </c>
      <c r="D250" s="390">
        <v>4680115884250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88"/>
      <c r="R250" s="388"/>
      <c r="S250" s="388"/>
      <c r="T250" s="389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4301011718</v>
      </c>
      <c r="D252" s="390">
        <v>4680115884281</v>
      </c>
      <c r="E252" s="391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88"/>
      <c r="R252" s="388"/>
      <c r="S252" s="388"/>
      <c r="T252" s="389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4301011720</v>
      </c>
      <c r="D253" s="390">
        <v>4680115884199</v>
      </c>
      <c r="E253" s="391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0">
        <v>4680115884267</v>
      </c>
      <c r="E254" s="391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397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398"/>
      <c r="P255" s="392" t="s">
        <v>69</v>
      </c>
      <c r="Q255" s="393"/>
      <c r="R255" s="393"/>
      <c r="S255" s="393"/>
      <c r="T255" s="393"/>
      <c r="U255" s="393"/>
      <c r="V255" s="394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8"/>
      <c r="P256" s="392" t="s">
        <v>69</v>
      </c>
      <c r="Q256" s="393"/>
      <c r="R256" s="393"/>
      <c r="S256" s="393"/>
      <c r="T256" s="393"/>
      <c r="U256" s="393"/>
      <c r="V256" s="394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customHeight="1" x14ac:dyDescent="0.25">
      <c r="A257" s="445" t="s">
        <v>352</v>
      </c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  <c r="X257" s="396"/>
      <c r="Y257" s="396"/>
      <c r="Z257" s="396"/>
      <c r="AA257" s="378"/>
      <c r="AB257" s="378"/>
      <c r="AC257" s="378"/>
    </row>
    <row r="258" spans="1:68" ht="14.25" customHeight="1" x14ac:dyDescent="0.25">
      <c r="A258" s="395" t="s">
        <v>109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9"/>
      <c r="AB258" s="379"/>
      <c r="AC258" s="379"/>
    </row>
    <row r="259" spans="1:68" ht="27" customHeight="1" x14ac:dyDescent="0.25">
      <c r="A259" s="54" t="s">
        <v>353</v>
      </c>
      <c r="B259" s="54" t="s">
        <v>354</v>
      </c>
      <c r="C259" s="31">
        <v>4301011942</v>
      </c>
      <c r="D259" s="390">
        <v>4680115884137</v>
      </c>
      <c r="E259" s="391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4301011724</v>
      </c>
      <c r="D261" s="390">
        <v>4680115884236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358</v>
      </c>
      <c r="B262" s="54" t="s">
        <v>359</v>
      </c>
      <c r="C262" s="31">
        <v>4301011721</v>
      </c>
      <c r="D262" s="390">
        <v>4680115884175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0">
        <v>4680115884144</v>
      </c>
      <c r="E263" s="391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88"/>
      <c r="R263" s="388"/>
      <c r="S263" s="388"/>
      <c r="T263" s="389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362</v>
      </c>
      <c r="B264" s="54" t="s">
        <v>363</v>
      </c>
      <c r="C264" s="31">
        <v>4301011963</v>
      </c>
      <c r="D264" s="390">
        <v>4680115885288</v>
      </c>
      <c r="E264" s="391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88"/>
      <c r="R264" s="388"/>
      <c r="S264" s="388"/>
      <c r="T264" s="389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364</v>
      </c>
      <c r="B265" s="54" t="s">
        <v>365</v>
      </c>
      <c r="C265" s="31">
        <v>4301011726</v>
      </c>
      <c r="D265" s="390">
        <v>4680115884182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366</v>
      </c>
      <c r="B266" s="54" t="s">
        <v>367</v>
      </c>
      <c r="C266" s="31">
        <v>4301011722</v>
      </c>
      <c r="D266" s="390">
        <v>4680115884205</v>
      </c>
      <c r="E266" s="391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7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6"/>
      <c r="O267" s="398"/>
      <c r="P267" s="392" t="s">
        <v>69</v>
      </c>
      <c r="Q267" s="393"/>
      <c r="R267" s="393"/>
      <c r="S267" s="393"/>
      <c r="T267" s="393"/>
      <c r="U267" s="393"/>
      <c r="V267" s="394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8"/>
      <c r="P268" s="392" t="s">
        <v>69</v>
      </c>
      <c r="Q268" s="393"/>
      <c r="R268" s="393"/>
      <c r="S268" s="393"/>
      <c r="T268" s="393"/>
      <c r="U268" s="393"/>
      <c r="V268" s="394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customHeight="1" x14ac:dyDescent="0.25">
      <c r="A269" s="445" t="s">
        <v>368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378"/>
      <c r="AB269" s="378"/>
      <c r="AC269" s="378"/>
    </row>
    <row r="270" spans="1:68" ht="14.25" customHeight="1" x14ac:dyDescent="0.25">
      <c r="A270" s="395" t="s">
        <v>109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390">
        <v>4680115885837</v>
      </c>
      <c r="E271" s="391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88"/>
      <c r="R271" s="388"/>
      <c r="S271" s="388"/>
      <c r="T271" s="389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customHeight="1" x14ac:dyDescent="0.25">
      <c r="A272" s="54" t="s">
        <v>371</v>
      </c>
      <c r="B272" s="54" t="s">
        <v>372</v>
      </c>
      <c r="C272" s="31">
        <v>4301011910</v>
      </c>
      <c r="D272" s="390">
        <v>4680115885806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571" t="s">
        <v>373</v>
      </c>
      <c r="Q272" s="388"/>
      <c r="R272" s="388"/>
      <c r="S272" s="388"/>
      <c r="T272" s="389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374</v>
      </c>
      <c r="C273" s="31">
        <v>4301011850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88"/>
      <c r="R273" s="388"/>
      <c r="S273" s="388"/>
      <c r="T273" s="389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customHeight="1" x14ac:dyDescent="0.25">
      <c r="A274" s="54" t="s">
        <v>375</v>
      </c>
      <c r="B274" s="54" t="s">
        <v>376</v>
      </c>
      <c r="C274" s="31">
        <v>4301011853</v>
      </c>
      <c r="D274" s="390">
        <v>4680115885851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4301011852</v>
      </c>
      <c r="D275" s="390">
        <v>4680115885844</v>
      </c>
      <c r="E275" s="391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88"/>
      <c r="R275" s="388"/>
      <c r="S275" s="388"/>
      <c r="T275" s="389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379</v>
      </c>
      <c r="B276" s="54" t="s">
        <v>380</v>
      </c>
      <c r="C276" s="31">
        <v>4301011851</v>
      </c>
      <c r="D276" s="390">
        <v>4680115885820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397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6"/>
      <c r="O277" s="398"/>
      <c r="P277" s="392" t="s">
        <v>69</v>
      </c>
      <c r="Q277" s="393"/>
      <c r="R277" s="393"/>
      <c r="S277" s="393"/>
      <c r="T277" s="393"/>
      <c r="U277" s="393"/>
      <c r="V277" s="394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8"/>
      <c r="P278" s="392" t="s">
        <v>69</v>
      </c>
      <c r="Q278" s="393"/>
      <c r="R278" s="393"/>
      <c r="S278" s="393"/>
      <c r="T278" s="393"/>
      <c r="U278" s="393"/>
      <c r="V278" s="394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customHeight="1" x14ac:dyDescent="0.25">
      <c r="A279" s="445" t="s">
        <v>381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378"/>
      <c r="AB279" s="378"/>
      <c r="AC279" s="378"/>
    </row>
    <row r="280" spans="1:68" ht="14.25" customHeight="1" x14ac:dyDescent="0.25">
      <c r="A280" s="395" t="s">
        <v>109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390">
        <v>4680115885707</v>
      </c>
      <c r="E281" s="391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7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8"/>
      <c r="P282" s="392" t="s">
        <v>69</v>
      </c>
      <c r="Q282" s="393"/>
      <c r="R282" s="393"/>
      <c r="S282" s="393"/>
      <c r="T282" s="393"/>
      <c r="U282" s="393"/>
      <c r="V282" s="394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8"/>
      <c r="P283" s="392" t="s">
        <v>69</v>
      </c>
      <c r="Q283" s="393"/>
      <c r="R283" s="393"/>
      <c r="S283" s="393"/>
      <c r="T283" s="393"/>
      <c r="U283" s="393"/>
      <c r="V283" s="394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customHeight="1" x14ac:dyDescent="0.25">
      <c r="A284" s="445" t="s">
        <v>384</v>
      </c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6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  <c r="AA284" s="378"/>
      <c r="AB284" s="378"/>
      <c r="AC284" s="378"/>
    </row>
    <row r="285" spans="1:68" ht="14.25" customHeight="1" x14ac:dyDescent="0.25">
      <c r="A285" s="395" t="s">
        <v>109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9"/>
      <c r="AB285" s="379"/>
      <c r="AC285" s="379"/>
    </row>
    <row r="286" spans="1:68" ht="27" customHeight="1" x14ac:dyDescent="0.25">
      <c r="A286" s="54" t="s">
        <v>385</v>
      </c>
      <c r="B286" s="54" t="s">
        <v>386</v>
      </c>
      <c r="C286" s="31">
        <v>4301011223</v>
      </c>
      <c r="D286" s="390">
        <v>4607091383423</v>
      </c>
      <c r="E286" s="391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88"/>
      <c r="R286" s="388"/>
      <c r="S286" s="388"/>
      <c r="T286" s="389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387</v>
      </c>
      <c r="B287" s="54" t="s">
        <v>388</v>
      </c>
      <c r="C287" s="31">
        <v>4301011879</v>
      </c>
      <c r="D287" s="390">
        <v>4680115885691</v>
      </c>
      <c r="E287" s="391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389</v>
      </c>
      <c r="B288" s="54" t="s">
        <v>390</v>
      </c>
      <c r="C288" s="31">
        <v>4301011878</v>
      </c>
      <c r="D288" s="390">
        <v>4680115885660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7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6"/>
      <c r="O289" s="398"/>
      <c r="P289" s="392" t="s">
        <v>69</v>
      </c>
      <c r="Q289" s="393"/>
      <c r="R289" s="393"/>
      <c r="S289" s="393"/>
      <c r="T289" s="393"/>
      <c r="U289" s="393"/>
      <c r="V289" s="394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8"/>
      <c r="P290" s="392" t="s">
        <v>69</v>
      </c>
      <c r="Q290" s="393"/>
      <c r="R290" s="393"/>
      <c r="S290" s="393"/>
      <c r="T290" s="393"/>
      <c r="U290" s="393"/>
      <c r="V290" s="394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customHeight="1" x14ac:dyDescent="0.25">
      <c r="A291" s="445" t="s">
        <v>391</v>
      </c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  <c r="AA291" s="378"/>
      <c r="AB291" s="378"/>
      <c r="AC291" s="378"/>
    </row>
    <row r="292" spans="1:68" ht="14.25" customHeight="1" x14ac:dyDescent="0.25">
      <c r="A292" s="395" t="s">
        <v>71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390">
        <v>4680115881556</v>
      </c>
      <c r="E293" s="391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88"/>
      <c r="R293" s="388"/>
      <c r="S293" s="388"/>
      <c r="T293" s="389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customHeight="1" x14ac:dyDescent="0.25">
      <c r="A294" s="54" t="s">
        <v>394</v>
      </c>
      <c r="B294" s="54" t="s">
        <v>395</v>
      </c>
      <c r="C294" s="31">
        <v>4301051506</v>
      </c>
      <c r="D294" s="390">
        <v>4680115881037</v>
      </c>
      <c r="E294" s="391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88"/>
      <c r="R294" s="388"/>
      <c r="S294" s="388"/>
      <c r="T294" s="389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0">
        <v>4680115881228</v>
      </c>
      <c r="E295" s="391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3">
        <v>100</v>
      </c>
      <c r="Y295" s="384">
        <f>IFERROR(IF(X295="",0,CEILING((X295/$H295),1)*$H295),"")</f>
        <v>100.8</v>
      </c>
      <c r="Z295" s="36">
        <f>IFERROR(IF(Y295=0,"",ROUNDUP(Y295/H295,0)*0.00753),"")</f>
        <v>0.31625999999999999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111.33333333333333</v>
      </c>
      <c r="BN295" s="64">
        <f>IFERROR(Y295*I295/H295,"0")</f>
        <v>112.224</v>
      </c>
      <c r="BO295" s="64">
        <f>IFERROR(1/J295*(X295/H295),"0")</f>
        <v>0.26709401709401709</v>
      </c>
      <c r="BP295" s="64">
        <f>IFERROR(1/J295*(Y295/H295),"0")</f>
        <v>0.26923076923076922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0">
        <v>4680115881211</v>
      </c>
      <c r="E296" s="391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88"/>
      <c r="R296" s="388"/>
      <c r="S296" s="388"/>
      <c r="T296" s="389"/>
      <c r="U296" s="34"/>
      <c r="V296" s="34"/>
      <c r="W296" s="35" t="s">
        <v>68</v>
      </c>
      <c r="X296" s="383">
        <v>200</v>
      </c>
      <c r="Y296" s="384">
        <f>IFERROR(IF(X296="",0,CEILING((X296/$H296),1)*$H296),"")</f>
        <v>201.6</v>
      </c>
      <c r="Z296" s="36">
        <f>IFERROR(IF(Y296=0,"",ROUNDUP(Y296/H296,0)*0.00753),"")</f>
        <v>0.63251999999999997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216.66666666666669</v>
      </c>
      <c r="BN296" s="64">
        <f>IFERROR(Y296*I296/H296,"0")</f>
        <v>218.4</v>
      </c>
      <c r="BO296" s="64">
        <f>IFERROR(1/J296*(X296/H296),"0")</f>
        <v>0.53418803418803418</v>
      </c>
      <c r="BP296" s="64">
        <f>IFERROR(1/J296*(Y296/H296),"0")</f>
        <v>0.53846153846153844</v>
      </c>
    </row>
    <row r="297" spans="1:68" ht="27" customHeight="1" x14ac:dyDescent="0.25">
      <c r="A297" s="54" t="s">
        <v>400</v>
      </c>
      <c r="B297" s="54" t="s">
        <v>401</v>
      </c>
      <c r="C297" s="31">
        <v>4301051378</v>
      </c>
      <c r="D297" s="390">
        <v>4680115881020</v>
      </c>
      <c r="E297" s="391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88"/>
      <c r="R297" s="388"/>
      <c r="S297" s="388"/>
      <c r="T297" s="389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7"/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8"/>
      <c r="P298" s="392" t="s">
        <v>69</v>
      </c>
      <c r="Q298" s="393"/>
      <c r="R298" s="393"/>
      <c r="S298" s="393"/>
      <c r="T298" s="393"/>
      <c r="U298" s="393"/>
      <c r="V298" s="394"/>
      <c r="W298" s="37" t="s">
        <v>70</v>
      </c>
      <c r="X298" s="385">
        <f>IFERROR(X293/H293,"0")+IFERROR(X294/H294,"0")+IFERROR(X295/H295,"0")+IFERROR(X296/H296,"0")+IFERROR(X297/H297,"0")</f>
        <v>125.00000000000001</v>
      </c>
      <c r="Y298" s="385">
        <f>IFERROR(Y293/H293,"0")+IFERROR(Y294/H294,"0")+IFERROR(Y295/H295,"0")+IFERROR(Y296/H296,"0")+IFERROR(Y297/H297,"0")</f>
        <v>126</v>
      </c>
      <c r="Z298" s="385">
        <f>IFERROR(IF(Z293="",0,Z293),"0")+IFERROR(IF(Z294="",0,Z294),"0")+IFERROR(IF(Z295="",0,Z295),"0")+IFERROR(IF(Z296="",0,Z296),"0")+IFERROR(IF(Z297="",0,Z297),"0")</f>
        <v>0.94877999999999996</v>
      </c>
      <c r="AA298" s="386"/>
      <c r="AB298" s="386"/>
      <c r="AC298" s="386"/>
    </row>
    <row r="299" spans="1:68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8"/>
      <c r="P299" s="392" t="s">
        <v>69</v>
      </c>
      <c r="Q299" s="393"/>
      <c r="R299" s="393"/>
      <c r="S299" s="393"/>
      <c r="T299" s="393"/>
      <c r="U299" s="393"/>
      <c r="V299" s="394"/>
      <c r="W299" s="37" t="s">
        <v>68</v>
      </c>
      <c r="X299" s="385">
        <f>IFERROR(SUM(X293:X297),"0")</f>
        <v>300</v>
      </c>
      <c r="Y299" s="385">
        <f>IFERROR(SUM(Y293:Y297),"0")</f>
        <v>302.39999999999998</v>
      </c>
      <c r="Z299" s="37"/>
      <c r="AA299" s="386"/>
      <c r="AB299" s="386"/>
      <c r="AC299" s="386"/>
    </row>
    <row r="300" spans="1:68" ht="16.5" customHeight="1" x14ac:dyDescent="0.25">
      <c r="A300" s="445" t="s">
        <v>402</v>
      </c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6"/>
      <c r="P300" s="396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  <c r="AA300" s="378"/>
      <c r="AB300" s="378"/>
      <c r="AC300" s="378"/>
    </row>
    <row r="301" spans="1:68" ht="14.25" customHeight="1" x14ac:dyDescent="0.25">
      <c r="A301" s="395" t="s">
        <v>71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9"/>
      <c r="AB301" s="379"/>
      <c r="AC301" s="379"/>
    </row>
    <row r="302" spans="1:68" ht="27" customHeight="1" x14ac:dyDescent="0.25">
      <c r="A302" s="54" t="s">
        <v>403</v>
      </c>
      <c r="B302" s="54" t="s">
        <v>404</v>
      </c>
      <c r="C302" s="31">
        <v>4301051731</v>
      </c>
      <c r="D302" s="390">
        <v>4680115884618</v>
      </c>
      <c r="E302" s="391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88"/>
      <c r="R302" s="388"/>
      <c r="S302" s="388"/>
      <c r="T302" s="389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397"/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8"/>
      <c r="P303" s="392" t="s">
        <v>69</v>
      </c>
      <c r="Q303" s="393"/>
      <c r="R303" s="393"/>
      <c r="S303" s="393"/>
      <c r="T303" s="393"/>
      <c r="U303" s="393"/>
      <c r="V303" s="394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8"/>
      <c r="P304" s="392" t="s">
        <v>69</v>
      </c>
      <c r="Q304" s="393"/>
      <c r="R304" s="393"/>
      <c r="S304" s="393"/>
      <c r="T304" s="393"/>
      <c r="U304" s="393"/>
      <c r="V304" s="394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customHeight="1" x14ac:dyDescent="0.25">
      <c r="A305" s="445" t="s">
        <v>405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  <c r="AA305" s="378"/>
      <c r="AB305" s="378"/>
      <c r="AC305" s="378"/>
    </row>
    <row r="306" spans="1:68" ht="14.25" customHeight="1" x14ac:dyDescent="0.25">
      <c r="A306" s="395" t="s">
        <v>109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9"/>
      <c r="AB306" s="379"/>
      <c r="AC306" s="379"/>
    </row>
    <row r="307" spans="1:68" ht="27" customHeight="1" x14ac:dyDescent="0.25">
      <c r="A307" s="54" t="s">
        <v>406</v>
      </c>
      <c r="B307" s="54" t="s">
        <v>407</v>
      </c>
      <c r="C307" s="31">
        <v>4301011593</v>
      </c>
      <c r="D307" s="390">
        <v>4680115882973</v>
      </c>
      <c r="E307" s="391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88"/>
      <c r="R307" s="388"/>
      <c r="S307" s="388"/>
      <c r="T307" s="389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397"/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8"/>
      <c r="P308" s="392" t="s">
        <v>69</v>
      </c>
      <c r="Q308" s="393"/>
      <c r="R308" s="393"/>
      <c r="S308" s="393"/>
      <c r="T308" s="393"/>
      <c r="U308" s="393"/>
      <c r="V308" s="394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8"/>
      <c r="P309" s="392" t="s">
        <v>69</v>
      </c>
      <c r="Q309" s="393"/>
      <c r="R309" s="393"/>
      <c r="S309" s="393"/>
      <c r="T309" s="393"/>
      <c r="U309" s="393"/>
      <c r="V309" s="394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customHeight="1" x14ac:dyDescent="0.25">
      <c r="A310" s="395" t="s">
        <v>63</v>
      </c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6"/>
      <c r="P310" s="396"/>
      <c r="Q310" s="396"/>
      <c r="R310" s="396"/>
      <c r="S310" s="396"/>
      <c r="T310" s="396"/>
      <c r="U310" s="396"/>
      <c r="V310" s="396"/>
      <c r="W310" s="396"/>
      <c r="X310" s="396"/>
      <c r="Y310" s="396"/>
      <c r="Z310" s="396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390">
        <v>4607091389845</v>
      </c>
      <c r="E311" s="391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88"/>
      <c r="R311" s="388"/>
      <c r="S311" s="388"/>
      <c r="T311" s="389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410</v>
      </c>
      <c r="B312" s="54" t="s">
        <v>411</v>
      </c>
      <c r="C312" s="31">
        <v>4301031306</v>
      </c>
      <c r="D312" s="390">
        <v>4680115882881</v>
      </c>
      <c r="E312" s="391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7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6"/>
      <c r="O313" s="398"/>
      <c r="P313" s="392" t="s">
        <v>69</v>
      </c>
      <c r="Q313" s="393"/>
      <c r="R313" s="393"/>
      <c r="S313" s="393"/>
      <c r="T313" s="393"/>
      <c r="U313" s="393"/>
      <c r="V313" s="394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8"/>
      <c r="P314" s="392" t="s">
        <v>69</v>
      </c>
      <c r="Q314" s="393"/>
      <c r="R314" s="393"/>
      <c r="S314" s="393"/>
      <c r="T314" s="393"/>
      <c r="U314" s="393"/>
      <c r="V314" s="394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customHeight="1" x14ac:dyDescent="0.25">
      <c r="A315" s="445" t="s">
        <v>412</v>
      </c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6"/>
      <c r="P315" s="396"/>
      <c r="Q315" s="396"/>
      <c r="R315" s="396"/>
      <c r="S315" s="396"/>
      <c r="T315" s="396"/>
      <c r="U315" s="396"/>
      <c r="V315" s="396"/>
      <c r="W315" s="396"/>
      <c r="X315" s="396"/>
      <c r="Y315" s="396"/>
      <c r="Z315" s="396"/>
      <c r="AA315" s="378"/>
      <c r="AB315" s="378"/>
      <c r="AC315" s="378"/>
    </row>
    <row r="316" spans="1:68" ht="14.25" customHeight="1" x14ac:dyDescent="0.25">
      <c r="A316" s="395" t="s">
        <v>109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0">
        <v>4680115885615</v>
      </c>
      <c r="E317" s="391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88"/>
      <c r="R317" s="388"/>
      <c r="S317" s="388"/>
      <c r="T317" s="389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0">
        <v>4680115885646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417</v>
      </c>
      <c r="B319" s="54" t="s">
        <v>418</v>
      </c>
      <c r="C319" s="31">
        <v>4301011911</v>
      </c>
      <c r="D319" s="390">
        <v>4680115885554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7" t="s">
        <v>419</v>
      </c>
      <c r="Q319" s="388"/>
      <c r="R319" s="388"/>
      <c r="S319" s="388"/>
      <c r="T319" s="389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88"/>
      <c r="R320" s="388"/>
      <c r="S320" s="388"/>
      <c r="T320" s="389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421</v>
      </c>
      <c r="B321" s="54" t="s">
        <v>422</v>
      </c>
      <c r="C321" s="31">
        <v>4301011857</v>
      </c>
      <c r="D321" s="390">
        <v>4680115885622</v>
      </c>
      <c r="E321" s="391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88"/>
      <c r="R321" s="388"/>
      <c r="S321" s="388"/>
      <c r="T321" s="389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423</v>
      </c>
      <c r="B322" s="54" t="s">
        <v>424</v>
      </c>
      <c r="C322" s="31">
        <v>4301011573</v>
      </c>
      <c r="D322" s="390">
        <v>4680115881938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88"/>
      <c r="R322" s="388"/>
      <c r="S322" s="388"/>
      <c r="T322" s="389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425</v>
      </c>
      <c r="B323" s="54" t="s">
        <v>426</v>
      </c>
      <c r="C323" s="31">
        <v>4301010944</v>
      </c>
      <c r="D323" s="390">
        <v>4607091387346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427</v>
      </c>
      <c r="B324" s="54" t="s">
        <v>428</v>
      </c>
      <c r="C324" s="31">
        <v>4301011859</v>
      </c>
      <c r="D324" s="390">
        <v>4680115885608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88"/>
      <c r="R324" s="388"/>
      <c r="S324" s="388"/>
      <c r="T324" s="389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7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8"/>
      <c r="P325" s="392" t="s">
        <v>69</v>
      </c>
      <c r="Q325" s="393"/>
      <c r="R325" s="393"/>
      <c r="S325" s="393"/>
      <c r="T325" s="393"/>
      <c r="U325" s="393"/>
      <c r="V325" s="394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8"/>
      <c r="P326" s="392" t="s">
        <v>69</v>
      </c>
      <c r="Q326" s="393"/>
      <c r="R326" s="393"/>
      <c r="S326" s="393"/>
      <c r="T326" s="393"/>
      <c r="U326" s="393"/>
      <c r="V326" s="394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customHeight="1" x14ac:dyDescent="0.25">
      <c r="A327" s="395" t="s">
        <v>63</v>
      </c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396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0">
        <v>4607091387193</v>
      </c>
      <c r="E328" s="391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431</v>
      </c>
      <c r="B329" s="54" t="s">
        <v>432</v>
      </c>
      <c r="C329" s="31">
        <v>4301031153</v>
      </c>
      <c r="D329" s="390">
        <v>4607091387230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433</v>
      </c>
      <c r="B330" s="54" t="s">
        <v>434</v>
      </c>
      <c r="C330" s="31">
        <v>4301031154</v>
      </c>
      <c r="D330" s="390">
        <v>4607091387292</v>
      </c>
      <c r="E330" s="391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435</v>
      </c>
      <c r="B331" s="54" t="s">
        <v>436</v>
      </c>
      <c r="C331" s="31">
        <v>4301031152</v>
      </c>
      <c r="D331" s="390">
        <v>4607091387285</v>
      </c>
      <c r="E331" s="391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7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8"/>
      <c r="P332" s="392" t="s">
        <v>69</v>
      </c>
      <c r="Q332" s="393"/>
      <c r="R332" s="393"/>
      <c r="S332" s="393"/>
      <c r="T332" s="393"/>
      <c r="U332" s="393"/>
      <c r="V332" s="394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8"/>
      <c r="P333" s="392" t="s">
        <v>69</v>
      </c>
      <c r="Q333" s="393"/>
      <c r="R333" s="393"/>
      <c r="S333" s="393"/>
      <c r="T333" s="393"/>
      <c r="U333" s="393"/>
      <c r="V333" s="394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customHeight="1" x14ac:dyDescent="0.25">
      <c r="A334" s="395" t="s">
        <v>71</v>
      </c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6"/>
      <c r="P334" s="396"/>
      <c r="Q334" s="396"/>
      <c r="R334" s="396"/>
      <c r="S334" s="396"/>
      <c r="T334" s="396"/>
      <c r="U334" s="396"/>
      <c r="V334" s="396"/>
      <c r="W334" s="396"/>
      <c r="X334" s="396"/>
      <c r="Y334" s="396"/>
      <c r="Z334" s="396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390">
        <v>4607091387766</v>
      </c>
      <c r="E335" s="391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88"/>
      <c r="R335" s="388"/>
      <c r="S335" s="388"/>
      <c r="T335" s="389"/>
      <c r="U335" s="34"/>
      <c r="V335" s="34"/>
      <c r="W335" s="35" t="s">
        <v>68</v>
      </c>
      <c r="X335" s="383">
        <v>50</v>
      </c>
      <c r="Y335" s="384">
        <f t="shared" ref="Y335:Y340" si="62">IFERROR(IF(X335="",0,CEILING((X335/$H335),1)*$H335),"")</f>
        <v>54.6</v>
      </c>
      <c r="Z335" s="36">
        <f>IFERROR(IF(Y335=0,"",ROUNDUP(Y335/H335,0)*0.02175),"")</f>
        <v>0.15225</v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53.57692307692308</v>
      </c>
      <c r="BN335" s="64">
        <f t="shared" ref="BN335:BN340" si="64">IFERROR(Y335*I335/H335,"0")</f>
        <v>58.506000000000007</v>
      </c>
      <c r="BO335" s="64">
        <f t="shared" ref="BO335:BO340" si="65">IFERROR(1/J335*(X335/H335),"0")</f>
        <v>0.11446886446886446</v>
      </c>
      <c r="BP335" s="64">
        <f t="shared" ref="BP335:BP340" si="66">IFERROR(1/J335*(Y335/H335),"0")</f>
        <v>0.125</v>
      </c>
    </row>
    <row r="336" spans="1:68" ht="27" customHeight="1" x14ac:dyDescent="0.25">
      <c r="A336" s="54" t="s">
        <v>439</v>
      </c>
      <c r="B336" s="54" t="s">
        <v>440</v>
      </c>
      <c r="C336" s="31">
        <v>4301051116</v>
      </c>
      <c r="D336" s="390">
        <v>4607091387957</v>
      </c>
      <c r="E336" s="391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88"/>
      <c r="R336" s="388"/>
      <c r="S336" s="388"/>
      <c r="T336" s="389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441</v>
      </c>
      <c r="B337" s="54" t="s">
        <v>442</v>
      </c>
      <c r="C337" s="31">
        <v>4301051115</v>
      </c>
      <c r="D337" s="390">
        <v>4607091387964</v>
      </c>
      <c r="E337" s="391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443</v>
      </c>
      <c r="B338" s="54" t="s">
        <v>444</v>
      </c>
      <c r="C338" s="31">
        <v>4301051705</v>
      </c>
      <c r="D338" s="390">
        <v>4680115884588</v>
      </c>
      <c r="E338" s="391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88"/>
      <c r="R338" s="388"/>
      <c r="S338" s="388"/>
      <c r="T338" s="389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445</v>
      </c>
      <c r="B339" s="54" t="s">
        <v>446</v>
      </c>
      <c r="C339" s="31">
        <v>4301051130</v>
      </c>
      <c r="D339" s="390">
        <v>4607091387537</v>
      </c>
      <c r="E339" s="391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88"/>
      <c r="R339" s="388"/>
      <c r="S339" s="388"/>
      <c r="T339" s="389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390">
        <v>4607091387513</v>
      </c>
      <c r="E340" s="391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397"/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8"/>
      <c r="P341" s="392" t="s">
        <v>69</v>
      </c>
      <c r="Q341" s="393"/>
      <c r="R341" s="393"/>
      <c r="S341" s="393"/>
      <c r="T341" s="393"/>
      <c r="U341" s="393"/>
      <c r="V341" s="394"/>
      <c r="W341" s="37" t="s">
        <v>70</v>
      </c>
      <c r="X341" s="385">
        <f>IFERROR(X335/H335,"0")+IFERROR(X336/H336,"0")+IFERROR(X337/H337,"0")+IFERROR(X338/H338,"0")+IFERROR(X339/H339,"0")+IFERROR(X340/H340,"0")</f>
        <v>6.4102564102564106</v>
      </c>
      <c r="Y341" s="385">
        <f>IFERROR(Y335/H335,"0")+IFERROR(Y336/H336,"0")+IFERROR(Y337/H337,"0")+IFERROR(Y338/H338,"0")+IFERROR(Y339/H339,"0")+IFERROR(Y340/H340,"0")</f>
        <v>7</v>
      </c>
      <c r="Z341" s="385">
        <f>IFERROR(IF(Z335="",0,Z335),"0")+IFERROR(IF(Z336="",0,Z336),"0")+IFERROR(IF(Z337="",0,Z337),"0")+IFERROR(IF(Z338="",0,Z338),"0")+IFERROR(IF(Z339="",0,Z339),"0")+IFERROR(IF(Z340="",0,Z340),"0")</f>
        <v>0.15225</v>
      </c>
      <c r="AA341" s="386"/>
      <c r="AB341" s="386"/>
      <c r="AC341" s="386"/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8"/>
      <c r="P342" s="392" t="s">
        <v>69</v>
      </c>
      <c r="Q342" s="393"/>
      <c r="R342" s="393"/>
      <c r="S342" s="393"/>
      <c r="T342" s="393"/>
      <c r="U342" s="393"/>
      <c r="V342" s="394"/>
      <c r="W342" s="37" t="s">
        <v>68</v>
      </c>
      <c r="X342" s="385">
        <f>IFERROR(SUM(X335:X340),"0")</f>
        <v>50</v>
      </c>
      <c r="Y342" s="385">
        <f>IFERROR(SUM(Y335:Y340),"0")</f>
        <v>54.6</v>
      </c>
      <c r="Z342" s="37"/>
      <c r="AA342" s="386"/>
      <c r="AB342" s="386"/>
      <c r="AC342" s="386"/>
    </row>
    <row r="343" spans="1:68" ht="14.25" customHeight="1" x14ac:dyDescent="0.25">
      <c r="A343" s="395" t="s">
        <v>170</v>
      </c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6"/>
      <c r="P343" s="396"/>
      <c r="Q343" s="396"/>
      <c r="R343" s="396"/>
      <c r="S343" s="396"/>
      <c r="T343" s="396"/>
      <c r="U343" s="396"/>
      <c r="V343" s="396"/>
      <c r="W343" s="396"/>
      <c r="X343" s="396"/>
      <c r="Y343" s="396"/>
      <c r="Z343" s="396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390">
        <v>4607091380880</v>
      </c>
      <c r="E344" s="391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88"/>
      <c r="R344" s="388"/>
      <c r="S344" s="388"/>
      <c r="T344" s="389"/>
      <c r="U344" s="34"/>
      <c r="V344" s="34"/>
      <c r="W344" s="35" t="s">
        <v>68</v>
      </c>
      <c r="X344" s="383">
        <v>50</v>
      </c>
      <c r="Y344" s="384">
        <f>IFERROR(IF(X344="",0,CEILING((X344/$H344),1)*$H344),"")</f>
        <v>50.400000000000006</v>
      </c>
      <c r="Z344" s="36">
        <f>IFERROR(IF(Y344=0,"",ROUNDUP(Y344/H344,0)*0.02175),"")</f>
        <v>0.1305</v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53.357142857142861</v>
      </c>
      <c r="BN344" s="64">
        <f>IFERROR(Y344*I344/H344,"0")</f>
        <v>53.784000000000006</v>
      </c>
      <c r="BO344" s="64">
        <f>IFERROR(1/J344*(X344/H344),"0")</f>
        <v>0.10629251700680271</v>
      </c>
      <c r="BP344" s="64">
        <f>IFERROR(1/J344*(Y344/H344),"0")</f>
        <v>0.10714285714285714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0">
        <v>4607091384482</v>
      </c>
      <c r="E345" s="391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3">
        <v>1200</v>
      </c>
      <c r="Y345" s="384">
        <f>IFERROR(IF(X345="",0,CEILING((X345/$H345),1)*$H345),"")</f>
        <v>1201.2</v>
      </c>
      <c r="Z345" s="36">
        <f>IFERROR(IF(Y345=0,"",ROUNDUP(Y345/H345,0)*0.02175),"")</f>
        <v>3.3494999999999999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1286.7692307692309</v>
      </c>
      <c r="BN345" s="64">
        <f>IFERROR(Y345*I345/H345,"0")</f>
        <v>1288.056</v>
      </c>
      <c r="BO345" s="64">
        <f>IFERROR(1/J345*(X345/H345),"0")</f>
        <v>2.7472527472527468</v>
      </c>
      <c r="BP345" s="64">
        <f>IFERROR(1/J345*(Y345/H345),"0")</f>
        <v>2.75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0">
        <v>4607091380897</v>
      </c>
      <c r="E346" s="391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7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8"/>
      <c r="P347" s="392" t="s">
        <v>69</v>
      </c>
      <c r="Q347" s="393"/>
      <c r="R347" s="393"/>
      <c r="S347" s="393"/>
      <c r="T347" s="393"/>
      <c r="U347" s="393"/>
      <c r="V347" s="394"/>
      <c r="W347" s="37" t="s">
        <v>70</v>
      </c>
      <c r="X347" s="385">
        <f>IFERROR(X344/H344,"0")+IFERROR(X345/H345,"0")+IFERROR(X346/H346,"0")</f>
        <v>159.7985347985348</v>
      </c>
      <c r="Y347" s="385">
        <f>IFERROR(Y344/H344,"0")+IFERROR(Y345/H345,"0")+IFERROR(Y346/H346,"0")</f>
        <v>160</v>
      </c>
      <c r="Z347" s="385">
        <f>IFERROR(IF(Z344="",0,Z344),"0")+IFERROR(IF(Z345="",0,Z345),"0")+IFERROR(IF(Z346="",0,Z346),"0")</f>
        <v>3.48</v>
      </c>
      <c r="AA347" s="386"/>
      <c r="AB347" s="386"/>
      <c r="AC347" s="386"/>
    </row>
    <row r="348" spans="1:68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8"/>
      <c r="P348" s="392" t="s">
        <v>69</v>
      </c>
      <c r="Q348" s="393"/>
      <c r="R348" s="393"/>
      <c r="S348" s="393"/>
      <c r="T348" s="393"/>
      <c r="U348" s="393"/>
      <c r="V348" s="394"/>
      <c r="W348" s="37" t="s">
        <v>68</v>
      </c>
      <c r="X348" s="385">
        <f>IFERROR(SUM(X344:X346),"0")</f>
        <v>1250</v>
      </c>
      <c r="Y348" s="385">
        <f>IFERROR(SUM(Y344:Y346),"0")</f>
        <v>1251.6000000000001</v>
      </c>
      <c r="Z348" s="37"/>
      <c r="AA348" s="386"/>
      <c r="AB348" s="386"/>
      <c r="AC348" s="386"/>
    </row>
    <row r="349" spans="1:68" ht="14.25" customHeight="1" x14ac:dyDescent="0.25">
      <c r="A349" s="395" t="s">
        <v>95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396"/>
      <c r="AA349" s="379"/>
      <c r="AB349" s="379"/>
      <c r="AC349" s="379"/>
    </row>
    <row r="350" spans="1:68" ht="16.5" customHeight="1" x14ac:dyDescent="0.25">
      <c r="A350" s="54" t="s">
        <v>455</v>
      </c>
      <c r="B350" s="54" t="s">
        <v>456</v>
      </c>
      <c r="C350" s="31">
        <v>4301030232</v>
      </c>
      <c r="D350" s="390">
        <v>4607091388374</v>
      </c>
      <c r="E350" s="391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0" t="s">
        <v>457</v>
      </c>
      <c r="Q350" s="388"/>
      <c r="R350" s="388"/>
      <c r="S350" s="388"/>
      <c r="T350" s="389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458</v>
      </c>
      <c r="B351" s="54" t="s">
        <v>459</v>
      </c>
      <c r="C351" s="31">
        <v>4301030235</v>
      </c>
      <c r="D351" s="390">
        <v>4607091388381</v>
      </c>
      <c r="E351" s="391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58" t="s">
        <v>460</v>
      </c>
      <c r="Q351" s="388"/>
      <c r="R351" s="388"/>
      <c r="S351" s="388"/>
      <c r="T351" s="389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0">
        <v>4607091383102</v>
      </c>
      <c r="E352" s="391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88"/>
      <c r="R352" s="388"/>
      <c r="S352" s="388"/>
      <c r="T352" s="389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0">
        <v>4607091388404</v>
      </c>
      <c r="E353" s="391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88"/>
      <c r="R353" s="388"/>
      <c r="S353" s="388"/>
      <c r="T353" s="389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397"/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8"/>
      <c r="P354" s="392" t="s">
        <v>69</v>
      </c>
      <c r="Q354" s="393"/>
      <c r="R354" s="393"/>
      <c r="S354" s="393"/>
      <c r="T354" s="393"/>
      <c r="U354" s="393"/>
      <c r="V354" s="394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8"/>
      <c r="P355" s="392" t="s">
        <v>69</v>
      </c>
      <c r="Q355" s="393"/>
      <c r="R355" s="393"/>
      <c r="S355" s="393"/>
      <c r="T355" s="393"/>
      <c r="U355" s="393"/>
      <c r="V355" s="394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customHeight="1" x14ac:dyDescent="0.25">
      <c r="A356" s="395" t="s">
        <v>465</v>
      </c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6"/>
      <c r="P356" s="396"/>
      <c r="Q356" s="396"/>
      <c r="R356" s="396"/>
      <c r="S356" s="396"/>
      <c r="T356" s="396"/>
      <c r="U356" s="396"/>
      <c r="V356" s="396"/>
      <c r="W356" s="396"/>
      <c r="X356" s="396"/>
      <c r="Y356" s="396"/>
      <c r="Z356" s="396"/>
      <c r="AA356" s="379"/>
      <c r="AB356" s="379"/>
      <c r="AC356" s="379"/>
    </row>
    <row r="357" spans="1:68" ht="16.5" customHeight="1" x14ac:dyDescent="0.25">
      <c r="A357" s="54" t="s">
        <v>466</v>
      </c>
      <c r="B357" s="54" t="s">
        <v>467</v>
      </c>
      <c r="C357" s="31">
        <v>4301180007</v>
      </c>
      <c r="D357" s="390">
        <v>4680115881808</v>
      </c>
      <c r="E357" s="391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88"/>
      <c r="R357" s="388"/>
      <c r="S357" s="388"/>
      <c r="T357" s="389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470</v>
      </c>
      <c r="B358" s="54" t="s">
        <v>471</v>
      </c>
      <c r="C358" s="31">
        <v>4301180006</v>
      </c>
      <c r="D358" s="390">
        <v>4680115881822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472</v>
      </c>
      <c r="B359" s="54" t="s">
        <v>473</v>
      </c>
      <c r="C359" s="31">
        <v>4301180001</v>
      </c>
      <c r="D359" s="390">
        <v>4680115880016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88"/>
      <c r="R359" s="388"/>
      <c r="S359" s="388"/>
      <c r="T359" s="389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397"/>
      <c r="B360" s="396"/>
      <c r="C360" s="396"/>
      <c r="D360" s="396"/>
      <c r="E360" s="396"/>
      <c r="F360" s="396"/>
      <c r="G360" s="396"/>
      <c r="H360" s="396"/>
      <c r="I360" s="396"/>
      <c r="J360" s="396"/>
      <c r="K360" s="396"/>
      <c r="L360" s="396"/>
      <c r="M360" s="396"/>
      <c r="N360" s="396"/>
      <c r="O360" s="398"/>
      <c r="P360" s="392" t="s">
        <v>69</v>
      </c>
      <c r="Q360" s="393"/>
      <c r="R360" s="393"/>
      <c r="S360" s="393"/>
      <c r="T360" s="393"/>
      <c r="U360" s="393"/>
      <c r="V360" s="394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8"/>
      <c r="P361" s="392" t="s">
        <v>69</v>
      </c>
      <c r="Q361" s="393"/>
      <c r="R361" s="393"/>
      <c r="S361" s="393"/>
      <c r="T361" s="393"/>
      <c r="U361" s="393"/>
      <c r="V361" s="394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customHeight="1" x14ac:dyDescent="0.25">
      <c r="A362" s="445" t="s">
        <v>474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396"/>
      <c r="AA362" s="378"/>
      <c r="AB362" s="378"/>
      <c r="AC362" s="378"/>
    </row>
    <row r="363" spans="1:68" ht="14.25" customHeight="1" x14ac:dyDescent="0.25">
      <c r="A363" s="395" t="s">
        <v>63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0">
        <v>4607091383836</v>
      </c>
      <c r="E364" s="391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88"/>
      <c r="R364" s="388"/>
      <c r="S364" s="388"/>
      <c r="T364" s="389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397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8"/>
      <c r="P365" s="392" t="s">
        <v>69</v>
      </c>
      <c r="Q365" s="393"/>
      <c r="R365" s="393"/>
      <c r="S365" s="393"/>
      <c r="T365" s="393"/>
      <c r="U365" s="393"/>
      <c r="V365" s="394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8"/>
      <c r="P366" s="392" t="s">
        <v>69</v>
      </c>
      <c r="Q366" s="393"/>
      <c r="R366" s="393"/>
      <c r="S366" s="393"/>
      <c r="T366" s="393"/>
      <c r="U366" s="393"/>
      <c r="V366" s="394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customHeight="1" x14ac:dyDescent="0.25">
      <c r="A367" s="395" t="s">
        <v>71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396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390">
        <v>4607091387919</v>
      </c>
      <c r="E368" s="391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88"/>
      <c r="R368" s="388"/>
      <c r="S368" s="388"/>
      <c r="T368" s="389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479</v>
      </c>
      <c r="B369" s="54" t="s">
        <v>480</v>
      </c>
      <c r="C369" s="31">
        <v>4301051461</v>
      </c>
      <c r="D369" s="390">
        <v>4680115883604</v>
      </c>
      <c r="E369" s="391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88"/>
      <c r="R369" s="388"/>
      <c r="S369" s="388"/>
      <c r="T369" s="389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481</v>
      </c>
      <c r="B370" s="54" t="s">
        <v>482</v>
      </c>
      <c r="C370" s="31">
        <v>4301051485</v>
      </c>
      <c r="D370" s="390">
        <v>4680115883567</v>
      </c>
      <c r="E370" s="391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7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8"/>
      <c r="P371" s="392" t="s">
        <v>69</v>
      </c>
      <c r="Q371" s="393"/>
      <c r="R371" s="393"/>
      <c r="S371" s="393"/>
      <c r="T371" s="393"/>
      <c r="U371" s="393"/>
      <c r="V371" s="394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8"/>
      <c r="P372" s="392" t="s">
        <v>69</v>
      </c>
      <c r="Q372" s="393"/>
      <c r="R372" s="393"/>
      <c r="S372" s="393"/>
      <c r="T372" s="393"/>
      <c r="U372" s="393"/>
      <c r="V372" s="394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customHeight="1" x14ac:dyDescent="0.2">
      <c r="A373" s="443" t="s">
        <v>483</v>
      </c>
      <c r="B373" s="444"/>
      <c r="C373" s="444"/>
      <c r="D373" s="444"/>
      <c r="E373" s="444"/>
      <c r="F373" s="444"/>
      <c r="G373" s="444"/>
      <c r="H373" s="444"/>
      <c r="I373" s="444"/>
      <c r="J373" s="444"/>
      <c r="K373" s="444"/>
      <c r="L373" s="444"/>
      <c r="M373" s="444"/>
      <c r="N373" s="444"/>
      <c r="O373" s="444"/>
      <c r="P373" s="444"/>
      <c r="Q373" s="444"/>
      <c r="R373" s="444"/>
      <c r="S373" s="444"/>
      <c r="T373" s="444"/>
      <c r="U373" s="444"/>
      <c r="V373" s="444"/>
      <c r="W373" s="444"/>
      <c r="X373" s="444"/>
      <c r="Y373" s="444"/>
      <c r="Z373" s="444"/>
      <c r="AA373" s="48"/>
      <c r="AB373" s="48"/>
      <c r="AC373" s="48"/>
    </row>
    <row r="374" spans="1:68" ht="16.5" customHeight="1" x14ac:dyDescent="0.25">
      <c r="A374" s="445" t="s">
        <v>484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396"/>
      <c r="AA374" s="378"/>
      <c r="AB374" s="378"/>
      <c r="AC374" s="378"/>
    </row>
    <row r="375" spans="1:68" ht="14.25" customHeight="1" x14ac:dyDescent="0.25">
      <c r="A375" s="395" t="s">
        <v>109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9"/>
      <c r="AB375" s="379"/>
      <c r="AC375" s="379"/>
    </row>
    <row r="376" spans="1:68" ht="27" customHeight="1" x14ac:dyDescent="0.25">
      <c r="A376" s="54" t="s">
        <v>485</v>
      </c>
      <c r="B376" s="54" t="s">
        <v>486</v>
      </c>
      <c r="C376" s="31">
        <v>4301011946</v>
      </c>
      <c r="D376" s="390">
        <v>4680115884847</v>
      </c>
      <c r="E376" s="391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88"/>
      <c r="R376" s="388"/>
      <c r="S376" s="388"/>
      <c r="T376" s="389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68</v>
      </c>
      <c r="X377" s="383">
        <v>0</v>
      </c>
      <c r="Y377" s="384">
        <f t="shared" si="67"/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488</v>
      </c>
      <c r="B378" s="54" t="s">
        <v>489</v>
      </c>
      <c r="C378" s="31">
        <v>4301011947</v>
      </c>
      <c r="D378" s="390">
        <v>4680115884854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68</v>
      </c>
      <c r="X379" s="383">
        <v>0</v>
      </c>
      <c r="Y379" s="384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491</v>
      </c>
      <c r="B380" s="54" t="s">
        <v>492</v>
      </c>
      <c r="C380" s="31">
        <v>4301011943</v>
      </c>
      <c r="D380" s="390">
        <v>4680115884830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68</v>
      </c>
      <c r="X381" s="383">
        <v>0</v>
      </c>
      <c r="Y381" s="384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494</v>
      </c>
      <c r="B382" s="54" t="s">
        <v>495</v>
      </c>
      <c r="C382" s="31">
        <v>4301011433</v>
      </c>
      <c r="D382" s="390">
        <v>4680115882638</v>
      </c>
      <c r="E382" s="391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88"/>
      <c r="R382" s="388"/>
      <c r="S382" s="388"/>
      <c r="T382" s="389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496</v>
      </c>
      <c r="B383" s="54" t="s">
        <v>497</v>
      </c>
      <c r="C383" s="31">
        <v>4301011952</v>
      </c>
      <c r="D383" s="390">
        <v>4680115884922</v>
      </c>
      <c r="E383" s="391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88"/>
      <c r="R383" s="388"/>
      <c r="S383" s="388"/>
      <c r="T383" s="389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390">
        <v>4680115884861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88"/>
      <c r="R384" s="388"/>
      <c r="S384" s="388"/>
      <c r="T384" s="389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7"/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8"/>
      <c r="P385" s="392" t="s">
        <v>69</v>
      </c>
      <c r="Q385" s="393"/>
      <c r="R385" s="393"/>
      <c r="S385" s="393"/>
      <c r="T385" s="393"/>
      <c r="U385" s="393"/>
      <c r="V385" s="394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0</v>
      </c>
      <c r="Y385" s="385">
        <f>IFERROR(Y376/H376,"0")+IFERROR(Y377/H377,"0")+IFERROR(Y378/H378,"0")+IFERROR(Y379/H379,"0")+IFERROR(Y380/H380,"0")+IFERROR(Y381/H381,"0")+IFERROR(Y382/H382,"0")+IFERROR(Y383/H383,"0")+IFERROR(Y384/H384,"0")</f>
        <v>0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</v>
      </c>
      <c r="AA385" s="386"/>
      <c r="AB385" s="386"/>
      <c r="AC385" s="386"/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8"/>
      <c r="P386" s="392" t="s">
        <v>69</v>
      </c>
      <c r="Q386" s="393"/>
      <c r="R386" s="393"/>
      <c r="S386" s="393"/>
      <c r="T386" s="393"/>
      <c r="U386" s="393"/>
      <c r="V386" s="394"/>
      <c r="W386" s="37" t="s">
        <v>68</v>
      </c>
      <c r="X386" s="385">
        <f>IFERROR(SUM(X376:X384),"0")</f>
        <v>0</v>
      </c>
      <c r="Y386" s="385">
        <f>IFERROR(SUM(Y376:Y384),"0")</f>
        <v>0</v>
      </c>
      <c r="Z386" s="37"/>
      <c r="AA386" s="386"/>
      <c r="AB386" s="386"/>
      <c r="AC386" s="386"/>
    </row>
    <row r="387" spans="1:68" ht="14.25" customHeight="1" x14ac:dyDescent="0.25">
      <c r="A387" s="395" t="s">
        <v>149</v>
      </c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6"/>
      <c r="P387" s="396"/>
      <c r="Q387" s="396"/>
      <c r="R387" s="396"/>
      <c r="S387" s="396"/>
      <c r="T387" s="396"/>
      <c r="U387" s="396"/>
      <c r="V387" s="396"/>
      <c r="W387" s="396"/>
      <c r="X387" s="396"/>
      <c r="Y387" s="396"/>
      <c r="Z387" s="396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0">
        <v>4607091383980</v>
      </c>
      <c r="E388" s="391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88"/>
      <c r="R388" s="388"/>
      <c r="S388" s="388"/>
      <c r="T388" s="389"/>
      <c r="U388" s="34"/>
      <c r="V388" s="34"/>
      <c r="W388" s="35" t="s">
        <v>68</v>
      </c>
      <c r="X388" s="383">
        <v>0</v>
      </c>
      <c r="Y388" s="3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502</v>
      </c>
      <c r="B389" s="54" t="s">
        <v>503</v>
      </c>
      <c r="C389" s="31">
        <v>4301020179</v>
      </c>
      <c r="D389" s="390">
        <v>4607091384178</v>
      </c>
      <c r="E389" s="391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88"/>
      <c r="R389" s="388"/>
      <c r="S389" s="388"/>
      <c r="T389" s="389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7"/>
      <c r="B390" s="396"/>
      <c r="C390" s="396"/>
      <c r="D390" s="396"/>
      <c r="E390" s="396"/>
      <c r="F390" s="396"/>
      <c r="G390" s="396"/>
      <c r="H390" s="396"/>
      <c r="I390" s="396"/>
      <c r="J390" s="396"/>
      <c r="K390" s="396"/>
      <c r="L390" s="396"/>
      <c r="M390" s="396"/>
      <c r="N390" s="396"/>
      <c r="O390" s="398"/>
      <c r="P390" s="392" t="s">
        <v>69</v>
      </c>
      <c r="Q390" s="393"/>
      <c r="R390" s="393"/>
      <c r="S390" s="393"/>
      <c r="T390" s="393"/>
      <c r="U390" s="393"/>
      <c r="V390" s="394"/>
      <c r="W390" s="37" t="s">
        <v>70</v>
      </c>
      <c r="X390" s="385">
        <f>IFERROR(X388/H388,"0")+IFERROR(X389/H389,"0")</f>
        <v>0</v>
      </c>
      <c r="Y390" s="385">
        <f>IFERROR(Y388/H388,"0")+IFERROR(Y389/H389,"0")</f>
        <v>0</v>
      </c>
      <c r="Z390" s="385">
        <f>IFERROR(IF(Z388="",0,Z388),"0")+IFERROR(IF(Z389="",0,Z389),"0")</f>
        <v>0</v>
      </c>
      <c r="AA390" s="386"/>
      <c r="AB390" s="386"/>
      <c r="AC390" s="386"/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8"/>
      <c r="P391" s="392" t="s">
        <v>69</v>
      </c>
      <c r="Q391" s="393"/>
      <c r="R391" s="393"/>
      <c r="S391" s="393"/>
      <c r="T391" s="393"/>
      <c r="U391" s="393"/>
      <c r="V391" s="394"/>
      <c r="W391" s="37" t="s">
        <v>68</v>
      </c>
      <c r="X391" s="385">
        <f>IFERROR(SUM(X388:X389),"0")</f>
        <v>0</v>
      </c>
      <c r="Y391" s="385">
        <f>IFERROR(SUM(Y388:Y389),"0")</f>
        <v>0</v>
      </c>
      <c r="Z391" s="37"/>
      <c r="AA391" s="386"/>
      <c r="AB391" s="386"/>
      <c r="AC391" s="386"/>
    </row>
    <row r="392" spans="1:68" ht="14.25" customHeight="1" x14ac:dyDescent="0.25">
      <c r="A392" s="395" t="s">
        <v>71</v>
      </c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6"/>
      <c r="P392" s="396"/>
      <c r="Q392" s="396"/>
      <c r="R392" s="396"/>
      <c r="S392" s="396"/>
      <c r="T392" s="396"/>
      <c r="U392" s="396"/>
      <c r="V392" s="396"/>
      <c r="W392" s="396"/>
      <c r="X392" s="396"/>
      <c r="Y392" s="396"/>
      <c r="Z392" s="396"/>
      <c r="AA392" s="379"/>
      <c r="AB392" s="379"/>
      <c r="AC392" s="379"/>
    </row>
    <row r="393" spans="1:68" ht="27" customHeight="1" x14ac:dyDescent="0.25">
      <c r="A393" s="54" t="s">
        <v>504</v>
      </c>
      <c r="B393" s="54" t="s">
        <v>505</v>
      </c>
      <c r="C393" s="31">
        <v>4301051639</v>
      </c>
      <c r="D393" s="390">
        <v>4607091383928</v>
      </c>
      <c r="E393" s="391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88"/>
      <c r="R393" s="388"/>
      <c r="S393" s="388"/>
      <c r="T393" s="389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504</v>
      </c>
      <c r="B394" s="54" t="s">
        <v>506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0">
        <v>4607091384260</v>
      </c>
      <c r="E395" s="391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397"/>
      <c r="B396" s="396"/>
      <c r="C396" s="396"/>
      <c r="D396" s="396"/>
      <c r="E396" s="396"/>
      <c r="F396" s="396"/>
      <c r="G396" s="396"/>
      <c r="H396" s="396"/>
      <c r="I396" s="396"/>
      <c r="J396" s="396"/>
      <c r="K396" s="396"/>
      <c r="L396" s="396"/>
      <c r="M396" s="396"/>
      <c r="N396" s="396"/>
      <c r="O396" s="398"/>
      <c r="P396" s="392" t="s">
        <v>69</v>
      </c>
      <c r="Q396" s="393"/>
      <c r="R396" s="393"/>
      <c r="S396" s="393"/>
      <c r="T396" s="393"/>
      <c r="U396" s="393"/>
      <c r="V396" s="394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8"/>
      <c r="P397" s="392" t="s">
        <v>69</v>
      </c>
      <c r="Q397" s="393"/>
      <c r="R397" s="393"/>
      <c r="S397" s="393"/>
      <c r="T397" s="393"/>
      <c r="U397" s="393"/>
      <c r="V397" s="394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customHeight="1" x14ac:dyDescent="0.25">
      <c r="A398" s="395" t="s">
        <v>170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396"/>
      <c r="Z398" s="396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0">
        <v>4607091384673</v>
      </c>
      <c r="E399" s="391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88"/>
      <c r="R399" s="388"/>
      <c r="S399" s="388"/>
      <c r="T399" s="389"/>
      <c r="U399" s="34"/>
      <c r="V399" s="34"/>
      <c r="W399" s="35" t="s">
        <v>68</v>
      </c>
      <c r="X399" s="383">
        <v>300</v>
      </c>
      <c r="Y399" s="384">
        <f>IFERROR(IF(X399="",0,CEILING((X399/$H399),1)*$H399),"")</f>
        <v>304.2</v>
      </c>
      <c r="Z399" s="36">
        <f>IFERROR(IF(Y399=0,"",ROUNDUP(Y399/H399,0)*0.02175),"")</f>
        <v>0.84824999999999995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321.69230769230774</v>
      </c>
      <c r="BN399" s="64">
        <f>IFERROR(Y399*I399/H399,"0")</f>
        <v>326.19600000000003</v>
      </c>
      <c r="BO399" s="64">
        <f>IFERROR(1/J399*(X399/H399),"0")</f>
        <v>0.6868131868131867</v>
      </c>
      <c r="BP399" s="64">
        <f>IFERROR(1/J399*(Y399/H399),"0")</f>
        <v>0.6964285714285714</v>
      </c>
    </row>
    <row r="400" spans="1:68" ht="16.5" customHeight="1" x14ac:dyDescent="0.25">
      <c r="A400" s="54" t="s">
        <v>509</v>
      </c>
      <c r="B400" s="54" t="s">
        <v>511</v>
      </c>
      <c r="C400" s="31">
        <v>4301060345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7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8"/>
      <c r="P401" s="392" t="s">
        <v>69</v>
      </c>
      <c r="Q401" s="393"/>
      <c r="R401" s="393"/>
      <c r="S401" s="393"/>
      <c r="T401" s="393"/>
      <c r="U401" s="393"/>
      <c r="V401" s="394"/>
      <c r="W401" s="37" t="s">
        <v>70</v>
      </c>
      <c r="X401" s="385">
        <f>IFERROR(X399/H399,"0")+IFERROR(X400/H400,"0")</f>
        <v>38.46153846153846</v>
      </c>
      <c r="Y401" s="385">
        <f>IFERROR(Y399/H399,"0")+IFERROR(Y400/H400,"0")</f>
        <v>39</v>
      </c>
      <c r="Z401" s="385">
        <f>IFERROR(IF(Z399="",0,Z399),"0")+IFERROR(IF(Z400="",0,Z400),"0")</f>
        <v>0.84824999999999995</v>
      </c>
      <c r="AA401" s="386"/>
      <c r="AB401" s="386"/>
      <c r="AC401" s="386"/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8"/>
      <c r="P402" s="392" t="s">
        <v>69</v>
      </c>
      <c r="Q402" s="393"/>
      <c r="R402" s="393"/>
      <c r="S402" s="393"/>
      <c r="T402" s="393"/>
      <c r="U402" s="393"/>
      <c r="V402" s="394"/>
      <c r="W402" s="37" t="s">
        <v>68</v>
      </c>
      <c r="X402" s="385">
        <f>IFERROR(SUM(X399:X400),"0")</f>
        <v>300</v>
      </c>
      <c r="Y402" s="385">
        <f>IFERROR(SUM(Y399:Y400),"0")</f>
        <v>304.2</v>
      </c>
      <c r="Z402" s="37"/>
      <c r="AA402" s="386"/>
      <c r="AB402" s="386"/>
      <c r="AC402" s="386"/>
    </row>
    <row r="403" spans="1:68" ht="16.5" customHeight="1" x14ac:dyDescent="0.25">
      <c r="A403" s="445" t="s">
        <v>512</v>
      </c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6"/>
      <c r="P403" s="396"/>
      <c r="Q403" s="396"/>
      <c r="R403" s="396"/>
      <c r="S403" s="396"/>
      <c r="T403" s="396"/>
      <c r="U403" s="396"/>
      <c r="V403" s="396"/>
      <c r="W403" s="396"/>
      <c r="X403" s="396"/>
      <c r="Y403" s="396"/>
      <c r="Z403" s="396"/>
      <c r="AA403" s="378"/>
      <c r="AB403" s="378"/>
      <c r="AC403" s="378"/>
    </row>
    <row r="404" spans="1:68" ht="14.25" customHeight="1" x14ac:dyDescent="0.25">
      <c r="A404" s="395" t="s">
        <v>109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9"/>
      <c r="AB404" s="379"/>
      <c r="AC404" s="379"/>
    </row>
    <row r="405" spans="1:68" ht="27" customHeight="1" x14ac:dyDescent="0.25">
      <c r="A405" s="54" t="s">
        <v>513</v>
      </c>
      <c r="B405" s="54" t="s">
        <v>514</v>
      </c>
      <c r="C405" s="31">
        <v>4301011873</v>
      </c>
      <c r="D405" s="390">
        <v>4680115881907</v>
      </c>
      <c r="E405" s="391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72" t="s">
        <v>515</v>
      </c>
      <c r="Q405" s="388"/>
      <c r="R405" s="388"/>
      <c r="S405" s="388"/>
      <c r="T405" s="389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516</v>
      </c>
      <c r="B406" s="54" t="s">
        <v>517</v>
      </c>
      <c r="C406" s="31">
        <v>4301011874</v>
      </c>
      <c r="D406" s="390">
        <v>4680115884892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88"/>
      <c r="R406" s="388"/>
      <c r="S406" s="388"/>
      <c r="T406" s="389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518</v>
      </c>
      <c r="B407" s="54" t="s">
        <v>519</v>
      </c>
      <c r="C407" s="31">
        <v>4301011875</v>
      </c>
      <c r="D407" s="390">
        <v>4680115884885</v>
      </c>
      <c r="E407" s="391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88"/>
      <c r="R407" s="388"/>
      <c r="S407" s="388"/>
      <c r="T407" s="389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520</v>
      </c>
      <c r="B408" s="54" t="s">
        <v>521</v>
      </c>
      <c r="C408" s="31">
        <v>4301011871</v>
      </c>
      <c r="D408" s="390">
        <v>4680115884908</v>
      </c>
      <c r="E408" s="391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5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88"/>
      <c r="R408" s="388"/>
      <c r="S408" s="388"/>
      <c r="T408" s="389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397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6"/>
      <c r="O409" s="398"/>
      <c r="P409" s="392" t="s">
        <v>69</v>
      </c>
      <c r="Q409" s="393"/>
      <c r="R409" s="393"/>
      <c r="S409" s="393"/>
      <c r="T409" s="393"/>
      <c r="U409" s="393"/>
      <c r="V409" s="394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8"/>
      <c r="P410" s="392" t="s">
        <v>69</v>
      </c>
      <c r="Q410" s="393"/>
      <c r="R410" s="393"/>
      <c r="S410" s="393"/>
      <c r="T410" s="393"/>
      <c r="U410" s="393"/>
      <c r="V410" s="394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customHeight="1" x14ac:dyDescent="0.25">
      <c r="A411" s="395" t="s">
        <v>63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96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390">
        <v>4607091384802</v>
      </c>
      <c r="E412" s="391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3">
        <v>100</v>
      </c>
      <c r="Y412" s="384">
        <f>IFERROR(IF(X412="",0,CEILING((X412/$H412),1)*$H412),"")</f>
        <v>100.74</v>
      </c>
      <c r="Z412" s="36">
        <f>IFERROR(IF(Y412=0,"",ROUNDUP(Y412/H412,0)*0.00753),"")</f>
        <v>0.17319000000000001</v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105.93607305936072</v>
      </c>
      <c r="BN412" s="64">
        <f>IFERROR(Y412*I412/H412,"0")</f>
        <v>106.72</v>
      </c>
      <c r="BO412" s="64">
        <f>IFERROR(1/J412*(X412/H412),"0")</f>
        <v>0.14635288607891347</v>
      </c>
      <c r="BP412" s="64">
        <f>IFERROR(1/J412*(Y412/H412),"0")</f>
        <v>0.14743589743589744</v>
      </c>
    </row>
    <row r="413" spans="1:68" ht="27" customHeight="1" x14ac:dyDescent="0.25">
      <c r="A413" s="54" t="s">
        <v>524</v>
      </c>
      <c r="B413" s="54" t="s">
        <v>525</v>
      </c>
      <c r="C413" s="31">
        <v>4301031304</v>
      </c>
      <c r="D413" s="390">
        <v>4607091384826</v>
      </c>
      <c r="E413" s="391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88"/>
      <c r="R413" s="388"/>
      <c r="S413" s="388"/>
      <c r="T413" s="389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7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8"/>
      <c r="P414" s="392" t="s">
        <v>69</v>
      </c>
      <c r="Q414" s="393"/>
      <c r="R414" s="393"/>
      <c r="S414" s="393"/>
      <c r="T414" s="393"/>
      <c r="U414" s="393"/>
      <c r="V414" s="394"/>
      <c r="W414" s="37" t="s">
        <v>70</v>
      </c>
      <c r="X414" s="385">
        <f>IFERROR(X412/H412,"0")+IFERROR(X413/H413,"0")</f>
        <v>22.831050228310502</v>
      </c>
      <c r="Y414" s="385">
        <f>IFERROR(Y412/H412,"0")+IFERROR(Y413/H413,"0")</f>
        <v>23</v>
      </c>
      <c r="Z414" s="385">
        <f>IFERROR(IF(Z412="",0,Z412),"0")+IFERROR(IF(Z413="",0,Z413),"0")</f>
        <v>0.17319000000000001</v>
      </c>
      <c r="AA414" s="386"/>
      <c r="AB414" s="386"/>
      <c r="AC414" s="386"/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8"/>
      <c r="P415" s="392" t="s">
        <v>69</v>
      </c>
      <c r="Q415" s="393"/>
      <c r="R415" s="393"/>
      <c r="S415" s="393"/>
      <c r="T415" s="393"/>
      <c r="U415" s="393"/>
      <c r="V415" s="394"/>
      <c r="W415" s="37" t="s">
        <v>68</v>
      </c>
      <c r="X415" s="385">
        <f>IFERROR(SUM(X412:X413),"0")</f>
        <v>100</v>
      </c>
      <c r="Y415" s="385">
        <f>IFERROR(SUM(Y412:Y413),"0")</f>
        <v>100.74</v>
      </c>
      <c r="Z415" s="37"/>
      <c r="AA415" s="386"/>
      <c r="AB415" s="386"/>
      <c r="AC415" s="386"/>
    </row>
    <row r="416" spans="1:68" ht="14.25" customHeight="1" x14ac:dyDescent="0.25">
      <c r="A416" s="395" t="s">
        <v>71</v>
      </c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6"/>
      <c r="P416" s="396"/>
      <c r="Q416" s="396"/>
      <c r="R416" s="396"/>
      <c r="S416" s="396"/>
      <c r="T416" s="396"/>
      <c r="U416" s="396"/>
      <c r="V416" s="396"/>
      <c r="W416" s="396"/>
      <c r="X416" s="396"/>
      <c r="Y416" s="396"/>
      <c r="Z416" s="396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0">
        <v>4607091384246</v>
      </c>
      <c r="E417" s="391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88"/>
      <c r="R417" s="388"/>
      <c r="S417" s="388"/>
      <c r="T417" s="389"/>
      <c r="U417" s="34"/>
      <c r="V417" s="34"/>
      <c r="W417" s="35" t="s">
        <v>68</v>
      </c>
      <c r="X417" s="383">
        <v>0</v>
      </c>
      <c r="Y417" s="384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528</v>
      </c>
      <c r="B418" s="54" t="s">
        <v>529</v>
      </c>
      <c r="C418" s="31">
        <v>4301051445</v>
      </c>
      <c r="D418" s="390">
        <v>4680115881976</v>
      </c>
      <c r="E418" s="391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88"/>
      <c r="R418" s="388"/>
      <c r="S418" s="388"/>
      <c r="T418" s="389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390">
        <v>4607091384253</v>
      </c>
      <c r="E419" s="391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88"/>
      <c r="R419" s="388"/>
      <c r="S419" s="388"/>
      <c r="T419" s="389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88"/>
      <c r="R420" s="388"/>
      <c r="S420" s="388"/>
      <c r="T420" s="389"/>
      <c r="U420" s="34"/>
      <c r="V420" s="34"/>
      <c r="W420" s="35" t="s">
        <v>68</v>
      </c>
      <c r="X420" s="383">
        <v>200</v>
      </c>
      <c r="Y420" s="384">
        <f>IFERROR(IF(X420="",0,CEILING((X420/$H420),1)*$H420),"")</f>
        <v>201.6</v>
      </c>
      <c r="Z420" s="36">
        <f>IFERROR(IF(Y420=0,"",ROUNDUP(Y420/H420,0)*0.00753),"")</f>
        <v>0.63251999999999997</v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223.66666666666671</v>
      </c>
      <c r="BN420" s="64">
        <f>IFERROR(Y420*I420/H420,"0")</f>
        <v>225.45600000000005</v>
      </c>
      <c r="BO420" s="64">
        <f>IFERROR(1/J420*(X420/H420),"0")</f>
        <v>0.53418803418803418</v>
      </c>
      <c r="BP420" s="64">
        <f>IFERROR(1/J420*(Y420/H420),"0")</f>
        <v>0.53846153846153844</v>
      </c>
    </row>
    <row r="421" spans="1:68" ht="27" customHeight="1" x14ac:dyDescent="0.25">
      <c r="A421" s="54" t="s">
        <v>533</v>
      </c>
      <c r="B421" s="54" t="s">
        <v>534</v>
      </c>
      <c r="C421" s="31">
        <v>4301051444</v>
      </c>
      <c r="D421" s="390">
        <v>4680115881969</v>
      </c>
      <c r="E421" s="391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88"/>
      <c r="R421" s="388"/>
      <c r="S421" s="388"/>
      <c r="T421" s="389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7"/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8"/>
      <c r="P422" s="392" t="s">
        <v>69</v>
      </c>
      <c r="Q422" s="393"/>
      <c r="R422" s="393"/>
      <c r="S422" s="393"/>
      <c r="T422" s="393"/>
      <c r="U422" s="393"/>
      <c r="V422" s="394"/>
      <c r="W422" s="37" t="s">
        <v>70</v>
      </c>
      <c r="X422" s="385">
        <f>IFERROR(X417/H417,"0")+IFERROR(X418/H418,"0")+IFERROR(X419/H419,"0")+IFERROR(X420/H420,"0")+IFERROR(X421/H421,"0")</f>
        <v>83.333333333333343</v>
      </c>
      <c r="Y422" s="385">
        <f>IFERROR(Y417/H417,"0")+IFERROR(Y418/H418,"0")+IFERROR(Y419/H419,"0")+IFERROR(Y420/H420,"0")+IFERROR(Y421/H421,"0")</f>
        <v>84</v>
      </c>
      <c r="Z422" s="385">
        <f>IFERROR(IF(Z417="",0,Z417),"0")+IFERROR(IF(Z418="",0,Z418),"0")+IFERROR(IF(Z419="",0,Z419),"0")+IFERROR(IF(Z420="",0,Z420),"0")+IFERROR(IF(Z421="",0,Z421),"0")</f>
        <v>0.63251999999999997</v>
      </c>
      <c r="AA422" s="386"/>
      <c r="AB422" s="386"/>
      <c r="AC422" s="386"/>
    </row>
    <row r="423" spans="1:68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8"/>
      <c r="P423" s="392" t="s">
        <v>69</v>
      </c>
      <c r="Q423" s="393"/>
      <c r="R423" s="393"/>
      <c r="S423" s="393"/>
      <c r="T423" s="393"/>
      <c r="U423" s="393"/>
      <c r="V423" s="394"/>
      <c r="W423" s="37" t="s">
        <v>68</v>
      </c>
      <c r="X423" s="385">
        <f>IFERROR(SUM(X417:X421),"0")</f>
        <v>200</v>
      </c>
      <c r="Y423" s="385">
        <f>IFERROR(SUM(Y417:Y421),"0")</f>
        <v>201.6</v>
      </c>
      <c r="Z423" s="37"/>
      <c r="AA423" s="386"/>
      <c r="AB423" s="386"/>
      <c r="AC423" s="386"/>
    </row>
    <row r="424" spans="1:68" ht="14.25" customHeight="1" x14ac:dyDescent="0.25">
      <c r="A424" s="395" t="s">
        <v>170</v>
      </c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396"/>
      <c r="AA424" s="379"/>
      <c r="AB424" s="379"/>
      <c r="AC424" s="379"/>
    </row>
    <row r="425" spans="1:68" ht="27" customHeight="1" x14ac:dyDescent="0.25">
      <c r="A425" s="54" t="s">
        <v>535</v>
      </c>
      <c r="B425" s="54" t="s">
        <v>536</v>
      </c>
      <c r="C425" s="31">
        <v>4301060377</v>
      </c>
      <c r="D425" s="390">
        <v>4607091389357</v>
      </c>
      <c r="E425" s="391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88"/>
      <c r="R425" s="388"/>
      <c r="S425" s="388"/>
      <c r="T425" s="389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397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8"/>
      <c r="P426" s="392" t="s">
        <v>69</v>
      </c>
      <c r="Q426" s="393"/>
      <c r="R426" s="393"/>
      <c r="S426" s="393"/>
      <c r="T426" s="393"/>
      <c r="U426" s="393"/>
      <c r="V426" s="394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8"/>
      <c r="P427" s="392" t="s">
        <v>69</v>
      </c>
      <c r="Q427" s="393"/>
      <c r="R427" s="393"/>
      <c r="S427" s="393"/>
      <c r="T427" s="393"/>
      <c r="U427" s="393"/>
      <c r="V427" s="394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customHeight="1" x14ac:dyDescent="0.2">
      <c r="A428" s="443" t="s">
        <v>537</v>
      </c>
      <c r="B428" s="444"/>
      <c r="C428" s="444"/>
      <c r="D428" s="444"/>
      <c r="E428" s="444"/>
      <c r="F428" s="444"/>
      <c r="G428" s="444"/>
      <c r="H428" s="444"/>
      <c r="I428" s="444"/>
      <c r="J428" s="444"/>
      <c r="K428" s="444"/>
      <c r="L428" s="444"/>
      <c r="M428" s="444"/>
      <c r="N428" s="444"/>
      <c r="O428" s="444"/>
      <c r="P428" s="444"/>
      <c r="Q428" s="444"/>
      <c r="R428" s="444"/>
      <c r="S428" s="444"/>
      <c r="T428" s="444"/>
      <c r="U428" s="444"/>
      <c r="V428" s="444"/>
      <c r="W428" s="444"/>
      <c r="X428" s="444"/>
      <c r="Y428" s="444"/>
      <c r="Z428" s="444"/>
      <c r="AA428" s="48"/>
      <c r="AB428" s="48"/>
      <c r="AC428" s="48"/>
    </row>
    <row r="429" spans="1:68" ht="16.5" customHeight="1" x14ac:dyDescent="0.25">
      <c r="A429" s="445" t="s">
        <v>538</v>
      </c>
      <c r="B429" s="396"/>
      <c r="C429" s="396"/>
      <c r="D429" s="396"/>
      <c r="E429" s="396"/>
      <c r="F429" s="396"/>
      <c r="G429" s="396"/>
      <c r="H429" s="396"/>
      <c r="I429" s="396"/>
      <c r="J429" s="396"/>
      <c r="K429" s="396"/>
      <c r="L429" s="396"/>
      <c r="M429" s="396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396"/>
      <c r="AA429" s="378"/>
      <c r="AB429" s="378"/>
      <c r="AC429" s="378"/>
    </row>
    <row r="430" spans="1:68" ht="14.25" customHeight="1" x14ac:dyDescent="0.25">
      <c r="A430" s="395" t="s">
        <v>109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9"/>
      <c r="AB430" s="379"/>
      <c r="AC430" s="379"/>
    </row>
    <row r="431" spans="1:68" ht="27" customHeight="1" x14ac:dyDescent="0.25">
      <c r="A431" s="54" t="s">
        <v>539</v>
      </c>
      <c r="B431" s="54" t="s">
        <v>540</v>
      </c>
      <c r="C431" s="31">
        <v>4301011428</v>
      </c>
      <c r="D431" s="390">
        <v>4607091389708</v>
      </c>
      <c r="E431" s="391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397"/>
      <c r="B432" s="396"/>
      <c r="C432" s="396"/>
      <c r="D432" s="396"/>
      <c r="E432" s="396"/>
      <c r="F432" s="396"/>
      <c r="G432" s="396"/>
      <c r="H432" s="396"/>
      <c r="I432" s="396"/>
      <c r="J432" s="396"/>
      <c r="K432" s="396"/>
      <c r="L432" s="396"/>
      <c r="M432" s="396"/>
      <c r="N432" s="396"/>
      <c r="O432" s="398"/>
      <c r="P432" s="392" t="s">
        <v>69</v>
      </c>
      <c r="Q432" s="393"/>
      <c r="R432" s="393"/>
      <c r="S432" s="393"/>
      <c r="T432" s="393"/>
      <c r="U432" s="393"/>
      <c r="V432" s="394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8"/>
      <c r="P433" s="392" t="s">
        <v>69</v>
      </c>
      <c r="Q433" s="393"/>
      <c r="R433" s="393"/>
      <c r="S433" s="393"/>
      <c r="T433" s="393"/>
      <c r="U433" s="393"/>
      <c r="V433" s="394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customHeight="1" x14ac:dyDescent="0.25">
      <c r="A434" s="395" t="s">
        <v>63</v>
      </c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6"/>
      <c r="P434" s="396"/>
      <c r="Q434" s="396"/>
      <c r="R434" s="396"/>
      <c r="S434" s="396"/>
      <c r="T434" s="396"/>
      <c r="U434" s="396"/>
      <c r="V434" s="396"/>
      <c r="W434" s="396"/>
      <c r="X434" s="396"/>
      <c r="Y434" s="396"/>
      <c r="Z434" s="396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390">
        <v>4607091389753</v>
      </c>
      <c r="E435" s="391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3">
        <v>100</v>
      </c>
      <c r="Y435" s="384">
        <f t="shared" ref="Y435:Y455" si="72">IFERROR(IF(X435="",0,CEILING((X435/$H435),1)*$H435),"")</f>
        <v>100.80000000000001</v>
      </c>
      <c r="Z435" s="36">
        <f>IFERROR(IF(Y435=0,"",ROUNDUP(Y435/H435,0)*0.00753),"")</f>
        <v>0.18071999999999999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105.47619047619047</v>
      </c>
      <c r="BN435" s="64">
        <f t="shared" ref="BN435:BN455" si="74">IFERROR(Y435*I435/H435,"0")</f>
        <v>106.32000000000001</v>
      </c>
      <c r="BO435" s="64">
        <f t="shared" ref="BO435:BO455" si="75">IFERROR(1/J435*(X435/H435),"0")</f>
        <v>0.15262515262515264</v>
      </c>
      <c r="BP435" s="64">
        <f t="shared" ref="BP435:BP455" si="76">IFERROR(1/J435*(Y435/H435),"0")</f>
        <v>0.15384615384615385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390">
        <v>4607091389760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68</v>
      </c>
      <c r="X437" s="383">
        <v>100</v>
      </c>
      <c r="Y437" s="384">
        <f t="shared" si="72"/>
        <v>100.80000000000001</v>
      </c>
      <c r="Z437" s="36">
        <f>IFERROR(IF(Y437=0,"",ROUNDUP(Y437/H437,0)*0.00753),"")</f>
        <v>0.18071999999999999</v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105.47619047619047</v>
      </c>
      <c r="BN437" s="64">
        <f t="shared" si="74"/>
        <v>106.32000000000001</v>
      </c>
      <c r="BO437" s="64">
        <f t="shared" si="75"/>
        <v>0.15262515262515264</v>
      </c>
      <c r="BP437" s="64">
        <f t="shared" si="76"/>
        <v>0.15384615384615385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0">
        <v>4607091389746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68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549</v>
      </c>
      <c r="B440" s="54" t="s">
        <v>550</v>
      </c>
      <c r="C440" s="31">
        <v>4301031335</v>
      </c>
      <c r="D440" s="390">
        <v>4680115883147</v>
      </c>
      <c r="E440" s="391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88"/>
      <c r="R440" s="388"/>
      <c r="S440" s="388"/>
      <c r="T440" s="389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549</v>
      </c>
      <c r="B441" s="54" t="s">
        <v>551</v>
      </c>
      <c r="C441" s="31">
        <v>4301031257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552</v>
      </c>
      <c r="B442" s="54" t="s">
        <v>553</v>
      </c>
      <c r="C442" s="31">
        <v>4301031330</v>
      </c>
      <c r="D442" s="390">
        <v>4607091384338</v>
      </c>
      <c r="E442" s="391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552</v>
      </c>
      <c r="B443" s="54" t="s">
        <v>554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555</v>
      </c>
      <c r="B444" s="54" t="s">
        <v>556</v>
      </c>
      <c r="C444" s="31">
        <v>4301031336</v>
      </c>
      <c r="D444" s="390">
        <v>4680115883154</v>
      </c>
      <c r="E444" s="391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88"/>
      <c r="R444" s="388"/>
      <c r="S444" s="388"/>
      <c r="T444" s="389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555</v>
      </c>
      <c r="B445" s="54" t="s">
        <v>557</v>
      </c>
      <c r="C445" s="31">
        <v>4301031254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0">
        <v>4607091389524</v>
      </c>
      <c r="E446" s="391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558</v>
      </c>
      <c r="B447" s="54" t="s">
        <v>560</v>
      </c>
      <c r="C447" s="31">
        <v>4301031361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561</v>
      </c>
      <c r="Q447" s="388"/>
      <c r="R447" s="388"/>
      <c r="S447" s="388"/>
      <c r="T447" s="389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562</v>
      </c>
      <c r="B448" s="54" t="s">
        <v>563</v>
      </c>
      <c r="C448" s="31">
        <v>4301031337</v>
      </c>
      <c r="D448" s="390">
        <v>4680115883161</v>
      </c>
      <c r="E448" s="391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562</v>
      </c>
      <c r="B449" s="54" t="s">
        <v>564</v>
      </c>
      <c r="C449" s="31">
        <v>4301031258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570</v>
      </c>
      <c r="B453" s="54" t="s">
        <v>571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570</v>
      </c>
      <c r="B454" s="54" t="s">
        <v>572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573</v>
      </c>
      <c r="B455" s="54" t="s">
        <v>574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7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8"/>
      <c r="P456" s="392" t="s">
        <v>69</v>
      </c>
      <c r="Q456" s="393"/>
      <c r="R456" s="393"/>
      <c r="S456" s="393"/>
      <c r="T456" s="393"/>
      <c r="U456" s="393"/>
      <c r="V456" s="394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47.61904761904762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48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0.36143999999999998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8"/>
      <c r="P457" s="392" t="s">
        <v>69</v>
      </c>
      <c r="Q457" s="393"/>
      <c r="R457" s="393"/>
      <c r="S457" s="393"/>
      <c r="T457" s="393"/>
      <c r="U457" s="393"/>
      <c r="V457" s="394"/>
      <c r="W457" s="37" t="s">
        <v>68</v>
      </c>
      <c r="X457" s="385">
        <f>IFERROR(SUM(X435:X455),"0")</f>
        <v>200</v>
      </c>
      <c r="Y457" s="385">
        <f>IFERROR(SUM(Y435:Y455),"0")</f>
        <v>201.60000000000002</v>
      </c>
      <c r="Z457" s="37"/>
      <c r="AA457" s="386"/>
      <c r="AB457" s="386"/>
      <c r="AC457" s="386"/>
    </row>
    <row r="458" spans="1:68" ht="14.25" customHeight="1" x14ac:dyDescent="0.25">
      <c r="A458" s="395" t="s">
        <v>71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575</v>
      </c>
      <c r="B459" s="54" t="s">
        <v>576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577</v>
      </c>
      <c r="B460" s="54" t="s">
        <v>578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7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8"/>
      <c r="P461" s="392" t="s">
        <v>69</v>
      </c>
      <c r="Q461" s="393"/>
      <c r="R461" s="393"/>
      <c r="S461" s="393"/>
      <c r="T461" s="393"/>
      <c r="U461" s="393"/>
      <c r="V461" s="394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8"/>
      <c r="P462" s="392" t="s">
        <v>69</v>
      </c>
      <c r="Q462" s="393"/>
      <c r="R462" s="393"/>
      <c r="S462" s="393"/>
      <c r="T462" s="393"/>
      <c r="U462" s="393"/>
      <c r="V462" s="394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395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579</v>
      </c>
      <c r="B464" s="54" t="s">
        <v>580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4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7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8"/>
      <c r="P465" s="392" t="s">
        <v>69</v>
      </c>
      <c r="Q465" s="393"/>
      <c r="R465" s="393"/>
      <c r="S465" s="393"/>
      <c r="T465" s="393"/>
      <c r="U465" s="393"/>
      <c r="V465" s="394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8"/>
      <c r="P466" s="392" t="s">
        <v>69</v>
      </c>
      <c r="Q466" s="393"/>
      <c r="R466" s="393"/>
      <c r="S466" s="393"/>
      <c r="T466" s="393"/>
      <c r="U466" s="393"/>
      <c r="V466" s="394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45" t="s">
        <v>583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395" t="s">
        <v>149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584</v>
      </c>
      <c r="B469" s="54" t="s">
        <v>585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7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8"/>
      <c r="P470" s="392" t="s">
        <v>69</v>
      </c>
      <c r="Q470" s="393"/>
      <c r="R470" s="393"/>
      <c r="S470" s="393"/>
      <c r="T470" s="393"/>
      <c r="U470" s="393"/>
      <c r="V470" s="394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8"/>
      <c r="P471" s="392" t="s">
        <v>69</v>
      </c>
      <c r="Q471" s="393"/>
      <c r="R471" s="393"/>
      <c r="S471" s="393"/>
      <c r="T471" s="393"/>
      <c r="U471" s="393"/>
      <c r="V471" s="394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395" t="s">
        <v>63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390">
        <v>4607091389739</v>
      </c>
      <c r="E474" s="391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4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88"/>
      <c r="R474" s="388"/>
      <c r="S474" s="388"/>
      <c r="T474" s="389"/>
      <c r="U474" s="34"/>
      <c r="V474" s="34"/>
      <c r="W474" s="35" t="s">
        <v>68</v>
      </c>
      <c r="X474" s="383">
        <v>200</v>
      </c>
      <c r="Y474" s="384">
        <f t="shared" si="78"/>
        <v>201.60000000000002</v>
      </c>
      <c r="Z474" s="36">
        <f>IFERROR(IF(Y474=0,"",ROUNDUP(Y474/H474,0)*0.00753),"")</f>
        <v>0.36143999999999998</v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210.95238095238093</v>
      </c>
      <c r="BN474" s="64">
        <f t="shared" si="80"/>
        <v>212.64000000000001</v>
      </c>
      <c r="BO474" s="64">
        <f t="shared" si="81"/>
        <v>0.30525030525030528</v>
      </c>
      <c r="BP474" s="64">
        <f t="shared" si="82"/>
        <v>0.30769230769230771</v>
      </c>
    </row>
    <row r="475" spans="1:68" ht="27" customHeight="1" x14ac:dyDescent="0.25">
      <c r="A475" s="54" t="s">
        <v>589</v>
      </c>
      <c r="B475" s="54" t="s">
        <v>590</v>
      </c>
      <c r="C475" s="31">
        <v>4301031363</v>
      </c>
      <c r="D475" s="390">
        <v>4607091389425</v>
      </c>
      <c r="E475" s="391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88"/>
      <c r="R475" s="388"/>
      <c r="S475" s="388"/>
      <c r="T475" s="389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customHeight="1" x14ac:dyDescent="0.25">
      <c r="A476" s="54" t="s">
        <v>591</v>
      </c>
      <c r="B476" s="54" t="s">
        <v>592</v>
      </c>
      <c r="C476" s="31">
        <v>4301031334</v>
      </c>
      <c r="D476" s="390">
        <v>4680115880771</v>
      </c>
      <c r="E476" s="391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88"/>
      <c r="R476" s="388"/>
      <c r="S476" s="388"/>
      <c r="T476" s="389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593</v>
      </c>
      <c r="B477" s="54" t="s">
        <v>594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2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593</v>
      </c>
      <c r="B478" s="54" t="s">
        <v>595</v>
      </c>
      <c r="C478" s="31">
        <v>4301031173</v>
      </c>
      <c r="D478" s="390">
        <v>4607091389500</v>
      </c>
      <c r="E478" s="391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88"/>
      <c r="R478" s="388"/>
      <c r="S478" s="388"/>
      <c r="T478" s="389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7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8"/>
      <c r="P479" s="392" t="s">
        <v>69</v>
      </c>
      <c r="Q479" s="393"/>
      <c r="R479" s="393"/>
      <c r="S479" s="393"/>
      <c r="T479" s="393"/>
      <c r="U479" s="393"/>
      <c r="V479" s="394"/>
      <c r="W479" s="37" t="s">
        <v>70</v>
      </c>
      <c r="X479" s="385">
        <f>IFERROR(X473/H473,"0")+IFERROR(X474/H474,"0")+IFERROR(X475/H475,"0")+IFERROR(X476/H476,"0")+IFERROR(X477/H477,"0")+IFERROR(X478/H478,"0")</f>
        <v>47.61904761904762</v>
      </c>
      <c r="Y479" s="385">
        <f>IFERROR(Y473/H473,"0")+IFERROR(Y474/H474,"0")+IFERROR(Y475/H475,"0")+IFERROR(Y476/H476,"0")+IFERROR(Y477/H477,"0")+IFERROR(Y478/H478,"0")</f>
        <v>48</v>
      </c>
      <c r="Z479" s="385">
        <f>IFERROR(IF(Z473="",0,Z473),"0")+IFERROR(IF(Z474="",0,Z474),"0")+IFERROR(IF(Z475="",0,Z475),"0")+IFERROR(IF(Z476="",0,Z476),"0")+IFERROR(IF(Z477="",0,Z477),"0")+IFERROR(IF(Z478="",0,Z478),"0")</f>
        <v>0.36143999999999998</v>
      </c>
      <c r="AA479" s="386"/>
      <c r="AB479" s="386"/>
      <c r="AC479" s="386"/>
    </row>
    <row r="480" spans="1:68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8"/>
      <c r="P480" s="392" t="s">
        <v>69</v>
      </c>
      <c r="Q480" s="393"/>
      <c r="R480" s="393"/>
      <c r="S480" s="393"/>
      <c r="T480" s="393"/>
      <c r="U480" s="393"/>
      <c r="V480" s="394"/>
      <c r="W480" s="37" t="s">
        <v>68</v>
      </c>
      <c r="X480" s="385">
        <f>IFERROR(SUM(X473:X478),"0")</f>
        <v>200</v>
      </c>
      <c r="Y480" s="385">
        <f>IFERROR(SUM(Y473:Y478),"0")</f>
        <v>201.60000000000002</v>
      </c>
      <c r="Z480" s="37"/>
      <c r="AA480" s="386"/>
      <c r="AB480" s="386"/>
      <c r="AC480" s="386"/>
    </row>
    <row r="481" spans="1:68" ht="14.25" customHeight="1" x14ac:dyDescent="0.25">
      <c r="A481" s="395" t="s">
        <v>104</v>
      </c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6"/>
      <c r="O481" s="396"/>
      <c r="P481" s="396"/>
      <c r="Q481" s="396"/>
      <c r="R481" s="396"/>
      <c r="S481" s="396"/>
      <c r="T481" s="396"/>
      <c r="U481" s="396"/>
      <c r="V481" s="396"/>
      <c r="W481" s="396"/>
      <c r="X481" s="396"/>
      <c r="Y481" s="396"/>
      <c r="Z481" s="396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390">
        <v>4680115884090</v>
      </c>
      <c r="E482" s="391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7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8"/>
      <c r="P483" s="392" t="s">
        <v>69</v>
      </c>
      <c r="Q483" s="393"/>
      <c r="R483" s="393"/>
      <c r="S483" s="393"/>
      <c r="T483" s="393"/>
      <c r="U483" s="393"/>
      <c r="V483" s="394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8"/>
      <c r="P484" s="392" t="s">
        <v>69</v>
      </c>
      <c r="Q484" s="393"/>
      <c r="R484" s="393"/>
      <c r="S484" s="393"/>
      <c r="T484" s="393"/>
      <c r="U484" s="393"/>
      <c r="V484" s="394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customHeight="1" x14ac:dyDescent="0.25">
      <c r="A485" s="445" t="s">
        <v>598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8"/>
      <c r="AB485" s="378"/>
      <c r="AC485" s="378"/>
    </row>
    <row r="486" spans="1:68" ht="14.25" customHeight="1" x14ac:dyDescent="0.25">
      <c r="A486" s="395" t="s">
        <v>63</v>
      </c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6"/>
      <c r="O486" s="396"/>
      <c r="P486" s="396"/>
      <c r="Q486" s="396"/>
      <c r="R486" s="396"/>
      <c r="S486" s="396"/>
      <c r="T486" s="396"/>
      <c r="U486" s="396"/>
      <c r="V486" s="396"/>
      <c r="W486" s="396"/>
      <c r="X486" s="396"/>
      <c r="Y486" s="396"/>
      <c r="Z486" s="396"/>
      <c r="AA486" s="379"/>
      <c r="AB486" s="379"/>
      <c r="AC486" s="379"/>
    </row>
    <row r="487" spans="1:68" ht="27" customHeight="1" x14ac:dyDescent="0.25">
      <c r="A487" s="54" t="s">
        <v>599</v>
      </c>
      <c r="B487" s="54" t="s">
        <v>600</v>
      </c>
      <c r="C487" s="31">
        <v>4301031294</v>
      </c>
      <c r="D487" s="390">
        <v>4680115885189</v>
      </c>
      <c r="E487" s="391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88"/>
      <c r="R487" s="388"/>
      <c r="S487" s="388"/>
      <c r="T487" s="389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601</v>
      </c>
      <c r="B488" s="54" t="s">
        <v>602</v>
      </c>
      <c r="C488" s="31">
        <v>4301031293</v>
      </c>
      <c r="D488" s="390">
        <v>4680115885172</v>
      </c>
      <c r="E488" s="391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88"/>
      <c r="R488" s="388"/>
      <c r="S488" s="388"/>
      <c r="T488" s="389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603</v>
      </c>
      <c r="B489" s="54" t="s">
        <v>604</v>
      </c>
      <c r="C489" s="31">
        <v>4301031291</v>
      </c>
      <c r="D489" s="390">
        <v>4680115885110</v>
      </c>
      <c r="E489" s="391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88"/>
      <c r="R489" s="388"/>
      <c r="S489" s="388"/>
      <c r="T489" s="389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7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8"/>
      <c r="P490" s="392" t="s">
        <v>69</v>
      </c>
      <c r="Q490" s="393"/>
      <c r="R490" s="393"/>
      <c r="S490" s="393"/>
      <c r="T490" s="393"/>
      <c r="U490" s="393"/>
      <c r="V490" s="394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x14ac:dyDescent="0.2">
      <c r="A491" s="396"/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8"/>
      <c r="P491" s="392" t="s">
        <v>69</v>
      </c>
      <c r="Q491" s="393"/>
      <c r="R491" s="393"/>
      <c r="S491" s="393"/>
      <c r="T491" s="393"/>
      <c r="U491" s="393"/>
      <c r="V491" s="394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customHeight="1" x14ac:dyDescent="0.25">
      <c r="A492" s="445" t="s">
        <v>605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8"/>
      <c r="AB492" s="378"/>
      <c r="AC492" s="378"/>
    </row>
    <row r="493" spans="1:68" ht="14.25" customHeight="1" x14ac:dyDescent="0.25">
      <c r="A493" s="395" t="s">
        <v>63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396"/>
      <c r="AA493" s="379"/>
      <c r="AB493" s="379"/>
      <c r="AC493" s="379"/>
    </row>
    <row r="494" spans="1:68" ht="27" customHeight="1" x14ac:dyDescent="0.25">
      <c r="A494" s="54" t="s">
        <v>606</v>
      </c>
      <c r="B494" s="54" t="s">
        <v>607</v>
      </c>
      <c r="C494" s="31">
        <v>4301031261</v>
      </c>
      <c r="D494" s="390">
        <v>4680115885103</v>
      </c>
      <c r="E494" s="391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88"/>
      <c r="R494" s="388"/>
      <c r="S494" s="388"/>
      <c r="T494" s="389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7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8"/>
      <c r="P495" s="392" t="s">
        <v>69</v>
      </c>
      <c r="Q495" s="393"/>
      <c r="R495" s="393"/>
      <c r="S495" s="393"/>
      <c r="T495" s="393"/>
      <c r="U495" s="393"/>
      <c r="V495" s="394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8"/>
      <c r="P496" s="392" t="s">
        <v>69</v>
      </c>
      <c r="Q496" s="393"/>
      <c r="R496" s="393"/>
      <c r="S496" s="393"/>
      <c r="T496" s="393"/>
      <c r="U496" s="393"/>
      <c r="V496" s="394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customHeight="1" x14ac:dyDescent="0.2">
      <c r="A497" s="443" t="s">
        <v>608</v>
      </c>
      <c r="B497" s="444"/>
      <c r="C497" s="444"/>
      <c r="D497" s="444"/>
      <c r="E497" s="444"/>
      <c r="F497" s="444"/>
      <c r="G497" s="444"/>
      <c r="H497" s="444"/>
      <c r="I497" s="444"/>
      <c r="J497" s="444"/>
      <c r="K497" s="444"/>
      <c r="L497" s="444"/>
      <c r="M497" s="444"/>
      <c r="N497" s="444"/>
      <c r="O497" s="444"/>
      <c r="P497" s="444"/>
      <c r="Q497" s="444"/>
      <c r="R497" s="444"/>
      <c r="S497" s="444"/>
      <c r="T497" s="444"/>
      <c r="U497" s="444"/>
      <c r="V497" s="444"/>
      <c r="W497" s="444"/>
      <c r="X497" s="444"/>
      <c r="Y497" s="444"/>
      <c r="Z497" s="444"/>
      <c r="AA497" s="48"/>
      <c r="AB497" s="48"/>
      <c r="AC497" s="48"/>
    </row>
    <row r="498" spans="1:68" ht="16.5" customHeight="1" x14ac:dyDescent="0.25">
      <c r="A498" s="445" t="s">
        <v>608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8"/>
      <c r="AB498" s="378"/>
      <c r="AC498" s="378"/>
    </row>
    <row r="499" spans="1:68" ht="14.25" customHeight="1" x14ac:dyDescent="0.25">
      <c r="A499" s="395" t="s">
        <v>109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396"/>
      <c r="AA499" s="379"/>
      <c r="AB499" s="379"/>
      <c r="AC499" s="379"/>
    </row>
    <row r="500" spans="1:68" ht="27" customHeight="1" x14ac:dyDescent="0.25">
      <c r="A500" s="54" t="s">
        <v>609</v>
      </c>
      <c r="B500" s="54" t="s">
        <v>610</v>
      </c>
      <c r="C500" s="31">
        <v>4301011795</v>
      </c>
      <c r="D500" s="390">
        <v>4607091389067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88"/>
      <c r="R500" s="388"/>
      <c r="S500" s="388"/>
      <c r="T500" s="389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0">
        <v>4680115885271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5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88"/>
      <c r="R501" s="388"/>
      <c r="S501" s="388"/>
      <c r="T501" s="389"/>
      <c r="U501" s="34"/>
      <c r="V501" s="34"/>
      <c r="W501" s="35" t="s">
        <v>68</v>
      </c>
      <c r="X501" s="383">
        <v>300</v>
      </c>
      <c r="Y501" s="384">
        <f t="shared" si="83"/>
        <v>300.96000000000004</v>
      </c>
      <c r="Z501" s="36">
        <f t="shared" si="84"/>
        <v>0.68171999999999999</v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320.45454545454544</v>
      </c>
      <c r="BN501" s="64">
        <f t="shared" si="86"/>
        <v>321.48</v>
      </c>
      <c r="BO501" s="64">
        <f t="shared" si="87"/>
        <v>0.54632867132867136</v>
      </c>
      <c r="BP501" s="64">
        <f t="shared" si="88"/>
        <v>0.54807692307692313</v>
      </c>
    </row>
    <row r="502" spans="1:68" ht="16.5" customHeight="1" x14ac:dyDescent="0.25">
      <c r="A502" s="54" t="s">
        <v>613</v>
      </c>
      <c r="B502" s="54" t="s">
        <v>614</v>
      </c>
      <c r="C502" s="31">
        <v>4301011774</v>
      </c>
      <c r="D502" s="390">
        <v>4680115884502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88"/>
      <c r="R502" s="388"/>
      <c r="S502" s="388"/>
      <c r="T502" s="389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0">
        <v>4607091389104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88"/>
      <c r="R503" s="388"/>
      <c r="S503" s="388"/>
      <c r="T503" s="389"/>
      <c r="U503" s="34"/>
      <c r="V503" s="34"/>
      <c r="W503" s="35" t="s">
        <v>68</v>
      </c>
      <c r="X503" s="383">
        <v>700</v>
      </c>
      <c r="Y503" s="384">
        <f t="shared" si="83"/>
        <v>702.24</v>
      </c>
      <c r="Z503" s="36">
        <f t="shared" si="84"/>
        <v>1.5906800000000001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747.72727272727275</v>
      </c>
      <c r="BN503" s="64">
        <f t="shared" si="86"/>
        <v>750.11999999999989</v>
      </c>
      <c r="BO503" s="64">
        <f t="shared" si="87"/>
        <v>1.2747668997668997</v>
      </c>
      <c r="BP503" s="64">
        <f t="shared" si="88"/>
        <v>1.278846153846154</v>
      </c>
    </row>
    <row r="504" spans="1:68" ht="16.5" customHeight="1" x14ac:dyDescent="0.25">
      <c r="A504" s="54" t="s">
        <v>617</v>
      </c>
      <c r="B504" s="54" t="s">
        <v>618</v>
      </c>
      <c r="C504" s="31">
        <v>4301011799</v>
      </c>
      <c r="D504" s="390">
        <v>4680115884519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88"/>
      <c r="R504" s="388"/>
      <c r="S504" s="388"/>
      <c r="T504" s="389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0">
        <v>4680115885226</v>
      </c>
      <c r="E505" s="391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88"/>
      <c r="R505" s="388"/>
      <c r="S505" s="388"/>
      <c r="T505" s="389"/>
      <c r="U505" s="34"/>
      <c r="V505" s="34"/>
      <c r="W505" s="35" t="s">
        <v>68</v>
      </c>
      <c r="X505" s="383">
        <v>500</v>
      </c>
      <c r="Y505" s="384">
        <f t="shared" si="83"/>
        <v>501.6</v>
      </c>
      <c r="Z505" s="36">
        <f t="shared" si="84"/>
        <v>1.1362000000000001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534.09090909090912</v>
      </c>
      <c r="BN505" s="64">
        <f t="shared" si="86"/>
        <v>535.79999999999995</v>
      </c>
      <c r="BO505" s="64">
        <f t="shared" si="87"/>
        <v>0.91054778554778548</v>
      </c>
      <c r="BP505" s="64">
        <f t="shared" si="88"/>
        <v>0.91346153846153855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390">
        <v>4680115880603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88"/>
      <c r="R506" s="388"/>
      <c r="S506" s="388"/>
      <c r="T506" s="389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623</v>
      </c>
      <c r="B507" s="54" t="s">
        <v>624</v>
      </c>
      <c r="C507" s="31">
        <v>4301011784</v>
      </c>
      <c r="D507" s="390">
        <v>4607091389982</v>
      </c>
      <c r="E507" s="391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88"/>
      <c r="R507" s="388"/>
      <c r="S507" s="388"/>
      <c r="T507" s="389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7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8"/>
      <c r="P508" s="392" t="s">
        <v>69</v>
      </c>
      <c r="Q508" s="393"/>
      <c r="R508" s="393"/>
      <c r="S508" s="393"/>
      <c r="T508" s="393"/>
      <c r="U508" s="393"/>
      <c r="V508" s="394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284.09090909090907</v>
      </c>
      <c r="Y508" s="385">
        <f>IFERROR(Y500/H500,"0")+IFERROR(Y501/H501,"0")+IFERROR(Y502/H502,"0")+IFERROR(Y503/H503,"0")+IFERROR(Y504/H504,"0")+IFERROR(Y505/H505,"0")+IFERROR(Y506/H506,"0")+IFERROR(Y507/H507,"0")</f>
        <v>285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3.4086000000000003</v>
      </c>
      <c r="AA508" s="386"/>
      <c r="AB508" s="386"/>
      <c r="AC508" s="386"/>
    </row>
    <row r="509" spans="1:68" x14ac:dyDescent="0.2">
      <c r="A509" s="396"/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8"/>
      <c r="P509" s="392" t="s">
        <v>69</v>
      </c>
      <c r="Q509" s="393"/>
      <c r="R509" s="393"/>
      <c r="S509" s="393"/>
      <c r="T509" s="393"/>
      <c r="U509" s="393"/>
      <c r="V509" s="394"/>
      <c r="W509" s="37" t="s">
        <v>68</v>
      </c>
      <c r="X509" s="385">
        <f>IFERROR(SUM(X500:X507),"0")</f>
        <v>1500</v>
      </c>
      <c r="Y509" s="385">
        <f>IFERROR(SUM(Y500:Y507),"0")</f>
        <v>1504.8000000000002</v>
      </c>
      <c r="Z509" s="37"/>
      <c r="AA509" s="386"/>
      <c r="AB509" s="386"/>
      <c r="AC509" s="386"/>
    </row>
    <row r="510" spans="1:68" ht="14.25" customHeight="1" x14ac:dyDescent="0.25">
      <c r="A510" s="395" t="s">
        <v>149</v>
      </c>
      <c r="B510" s="396"/>
      <c r="C510" s="396"/>
      <c r="D510" s="396"/>
      <c r="E510" s="396"/>
      <c r="F510" s="396"/>
      <c r="G510" s="396"/>
      <c r="H510" s="396"/>
      <c r="I510" s="396"/>
      <c r="J510" s="396"/>
      <c r="K510" s="396"/>
      <c r="L510" s="396"/>
      <c r="M510" s="396"/>
      <c r="N510" s="396"/>
      <c r="O510" s="396"/>
      <c r="P510" s="396"/>
      <c r="Q510" s="396"/>
      <c r="R510" s="396"/>
      <c r="S510" s="396"/>
      <c r="T510" s="396"/>
      <c r="U510" s="396"/>
      <c r="V510" s="396"/>
      <c r="W510" s="396"/>
      <c r="X510" s="396"/>
      <c r="Y510" s="396"/>
      <c r="Z510" s="396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0">
        <v>4607091388930</v>
      </c>
      <c r="E511" s="391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88"/>
      <c r="R511" s="388"/>
      <c r="S511" s="388"/>
      <c r="T511" s="389"/>
      <c r="U511" s="34"/>
      <c r="V511" s="34"/>
      <c r="W511" s="35" t="s">
        <v>68</v>
      </c>
      <c r="X511" s="383">
        <v>1700</v>
      </c>
      <c r="Y511" s="384">
        <f>IFERROR(IF(X511="",0,CEILING((X511/$H511),1)*$H511),"")</f>
        <v>1700.16</v>
      </c>
      <c r="Z511" s="36">
        <f>IFERROR(IF(Y511=0,"",ROUNDUP(Y511/H511,0)*0.01196),"")</f>
        <v>3.8511199999999999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1815.9090909090908</v>
      </c>
      <c r="BN511" s="64">
        <f>IFERROR(Y511*I511/H511,"0")</f>
        <v>1816.0799999999997</v>
      </c>
      <c r="BO511" s="64">
        <f>IFERROR(1/J511*(X511/H511),"0")</f>
        <v>3.0958624708624707</v>
      </c>
      <c r="BP511" s="64">
        <f>IFERROR(1/J511*(Y511/H511),"0")</f>
        <v>3.0961538461538463</v>
      </c>
    </row>
    <row r="512" spans="1:68" ht="16.5" customHeight="1" x14ac:dyDescent="0.25">
      <c r="A512" s="54" t="s">
        <v>627</v>
      </c>
      <c r="B512" s="54" t="s">
        <v>628</v>
      </c>
      <c r="C512" s="31">
        <v>4301020206</v>
      </c>
      <c r="D512" s="390">
        <v>4680115880054</v>
      </c>
      <c r="E512" s="391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7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8"/>
      <c r="P513" s="392" t="s">
        <v>69</v>
      </c>
      <c r="Q513" s="393"/>
      <c r="R513" s="393"/>
      <c r="S513" s="393"/>
      <c r="T513" s="393"/>
      <c r="U513" s="393"/>
      <c r="V513" s="394"/>
      <c r="W513" s="37" t="s">
        <v>70</v>
      </c>
      <c r="X513" s="385">
        <f>IFERROR(X511/H511,"0")+IFERROR(X512/H512,"0")</f>
        <v>321.96969696969694</v>
      </c>
      <c r="Y513" s="385">
        <f>IFERROR(Y511/H511,"0")+IFERROR(Y512/H512,"0")</f>
        <v>322</v>
      </c>
      <c r="Z513" s="385">
        <f>IFERROR(IF(Z511="",0,Z511),"0")+IFERROR(IF(Z512="",0,Z512),"0")</f>
        <v>3.8511199999999999</v>
      </c>
      <c r="AA513" s="386"/>
      <c r="AB513" s="386"/>
      <c r="AC513" s="386"/>
    </row>
    <row r="514" spans="1:68" x14ac:dyDescent="0.2">
      <c r="A514" s="396"/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8"/>
      <c r="P514" s="392" t="s">
        <v>69</v>
      </c>
      <c r="Q514" s="393"/>
      <c r="R514" s="393"/>
      <c r="S514" s="393"/>
      <c r="T514" s="393"/>
      <c r="U514" s="393"/>
      <c r="V514" s="394"/>
      <c r="W514" s="37" t="s">
        <v>68</v>
      </c>
      <c r="X514" s="385">
        <f>IFERROR(SUM(X511:X512),"0")</f>
        <v>1700</v>
      </c>
      <c r="Y514" s="385">
        <f>IFERROR(SUM(Y511:Y512),"0")</f>
        <v>1700.16</v>
      </c>
      <c r="Z514" s="37"/>
      <c r="AA514" s="386"/>
      <c r="AB514" s="386"/>
      <c r="AC514" s="386"/>
    </row>
    <row r="515" spans="1:68" ht="14.25" customHeight="1" x14ac:dyDescent="0.25">
      <c r="A515" s="395" t="s">
        <v>63</v>
      </c>
      <c r="B515" s="396"/>
      <c r="C515" s="396"/>
      <c r="D515" s="396"/>
      <c r="E515" s="396"/>
      <c r="F515" s="396"/>
      <c r="G515" s="396"/>
      <c r="H515" s="396"/>
      <c r="I515" s="396"/>
      <c r="J515" s="396"/>
      <c r="K515" s="396"/>
      <c r="L515" s="396"/>
      <c r="M515" s="396"/>
      <c r="N515" s="396"/>
      <c r="O515" s="396"/>
      <c r="P515" s="396"/>
      <c r="Q515" s="396"/>
      <c r="R515" s="396"/>
      <c r="S515" s="396"/>
      <c r="T515" s="396"/>
      <c r="U515" s="396"/>
      <c r="V515" s="396"/>
      <c r="W515" s="396"/>
      <c r="X515" s="396"/>
      <c r="Y515" s="396"/>
      <c r="Z515" s="396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0">
        <v>4680115883116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88"/>
      <c r="R516" s="388"/>
      <c r="S516" s="388"/>
      <c r="T516" s="389"/>
      <c r="U516" s="34"/>
      <c r="V516" s="34"/>
      <c r="W516" s="35" t="s">
        <v>68</v>
      </c>
      <c r="X516" s="383">
        <v>800</v>
      </c>
      <c r="Y516" s="384">
        <f t="shared" ref="Y516:Y521" si="89">IFERROR(IF(X516="",0,CEILING((X516/$H516),1)*$H516),"")</f>
        <v>802.56000000000006</v>
      </c>
      <c r="Z516" s="36">
        <f>IFERROR(IF(Y516=0,"",ROUNDUP(Y516/H516,0)*0.01196),"")</f>
        <v>1.81792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854.5454545454545</v>
      </c>
      <c r="BN516" s="64">
        <f t="shared" ref="BN516:BN521" si="91">IFERROR(Y516*I516/H516,"0")</f>
        <v>857.28</v>
      </c>
      <c r="BO516" s="64">
        <f t="shared" ref="BO516:BO521" si="92">IFERROR(1/J516*(X516/H516),"0")</f>
        <v>1.4568764568764567</v>
      </c>
      <c r="BP516" s="64">
        <f t="shared" ref="BP516:BP521" si="93">IFERROR(1/J516*(Y516/H516),"0")</f>
        <v>1.4615384615384617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0">
        <v>4680115883093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3">
        <v>1200</v>
      </c>
      <c r="Y517" s="384">
        <f t="shared" si="89"/>
        <v>1203.8400000000001</v>
      </c>
      <c r="Z517" s="36">
        <f>IFERROR(IF(Y517=0,"",ROUNDUP(Y517/H517,0)*0.01196),"")</f>
        <v>2.72688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1281.8181818181818</v>
      </c>
      <c r="BN517" s="64">
        <f t="shared" si="91"/>
        <v>1285.92</v>
      </c>
      <c r="BO517" s="64">
        <f t="shared" si="92"/>
        <v>2.1853146853146854</v>
      </c>
      <c r="BP517" s="64">
        <f t="shared" si="93"/>
        <v>2.1923076923076925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0">
        <v>4680115883109</v>
      </c>
      <c r="E518" s="391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88"/>
      <c r="R518" s="388"/>
      <c r="S518" s="388"/>
      <c r="T518" s="389"/>
      <c r="U518" s="34"/>
      <c r="V518" s="34"/>
      <c r="W518" s="35" t="s">
        <v>68</v>
      </c>
      <c r="X518" s="383">
        <v>1200</v>
      </c>
      <c r="Y518" s="384">
        <f t="shared" si="89"/>
        <v>1203.8400000000001</v>
      </c>
      <c r="Z518" s="36">
        <f>IFERROR(IF(Y518=0,"",ROUNDUP(Y518/H518,0)*0.01196),"")</f>
        <v>2.72688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1281.8181818181818</v>
      </c>
      <c r="BN518" s="64">
        <f t="shared" si="91"/>
        <v>1285.92</v>
      </c>
      <c r="BO518" s="64">
        <f t="shared" si="92"/>
        <v>2.1853146853146854</v>
      </c>
      <c r="BP518" s="64">
        <f t="shared" si="93"/>
        <v>2.1923076923076925</v>
      </c>
    </row>
    <row r="519" spans="1:68" ht="27" customHeight="1" x14ac:dyDescent="0.25">
      <c r="A519" s="54" t="s">
        <v>635</v>
      </c>
      <c r="B519" s="54" t="s">
        <v>636</v>
      </c>
      <c r="C519" s="31">
        <v>4301031249</v>
      </c>
      <c r="D519" s="390">
        <v>4680115882072</v>
      </c>
      <c r="E519" s="391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637</v>
      </c>
      <c r="B520" s="54" t="s">
        <v>638</v>
      </c>
      <c r="C520" s="31">
        <v>4301031251</v>
      </c>
      <c r="D520" s="390">
        <v>4680115882102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639</v>
      </c>
      <c r="B521" s="54" t="s">
        <v>640</v>
      </c>
      <c r="C521" s="31">
        <v>4301031253</v>
      </c>
      <c r="D521" s="390">
        <v>4680115882096</v>
      </c>
      <c r="E521" s="391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88"/>
      <c r="R521" s="388"/>
      <c r="S521" s="388"/>
      <c r="T521" s="389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7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8"/>
      <c r="P522" s="392" t="s">
        <v>69</v>
      </c>
      <c r="Q522" s="393"/>
      <c r="R522" s="393"/>
      <c r="S522" s="393"/>
      <c r="T522" s="393"/>
      <c r="U522" s="393"/>
      <c r="V522" s="394"/>
      <c r="W522" s="37" t="s">
        <v>70</v>
      </c>
      <c r="X522" s="385">
        <f>IFERROR(X516/H516,"0")+IFERROR(X517/H517,"0")+IFERROR(X518/H518,"0")+IFERROR(X519/H519,"0")+IFERROR(X520/H520,"0")+IFERROR(X521/H521,"0")</f>
        <v>606.06060606060601</v>
      </c>
      <c r="Y522" s="385">
        <f>IFERROR(Y516/H516,"0")+IFERROR(Y517/H517,"0")+IFERROR(Y518/H518,"0")+IFERROR(Y519/H519,"0")+IFERROR(Y520/H520,"0")+IFERROR(Y521/H521,"0")</f>
        <v>608</v>
      </c>
      <c r="Z522" s="385">
        <f>IFERROR(IF(Z516="",0,Z516),"0")+IFERROR(IF(Z517="",0,Z517),"0")+IFERROR(IF(Z518="",0,Z518),"0")+IFERROR(IF(Z519="",0,Z519),"0")+IFERROR(IF(Z520="",0,Z520),"0")+IFERROR(IF(Z521="",0,Z521),"0")</f>
        <v>7.2716799999999999</v>
      </c>
      <c r="AA522" s="386"/>
      <c r="AB522" s="386"/>
      <c r="AC522" s="386"/>
    </row>
    <row r="523" spans="1:68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8"/>
      <c r="P523" s="392" t="s">
        <v>69</v>
      </c>
      <c r="Q523" s="393"/>
      <c r="R523" s="393"/>
      <c r="S523" s="393"/>
      <c r="T523" s="393"/>
      <c r="U523" s="393"/>
      <c r="V523" s="394"/>
      <c r="W523" s="37" t="s">
        <v>68</v>
      </c>
      <c r="X523" s="385">
        <f>IFERROR(SUM(X516:X521),"0")</f>
        <v>3200</v>
      </c>
      <c r="Y523" s="385">
        <f>IFERROR(SUM(Y516:Y521),"0")</f>
        <v>3210.2400000000002</v>
      </c>
      <c r="Z523" s="37"/>
      <c r="AA523" s="386"/>
      <c r="AB523" s="386"/>
      <c r="AC523" s="386"/>
    </row>
    <row r="524" spans="1:68" ht="14.25" customHeight="1" x14ac:dyDescent="0.25">
      <c r="A524" s="395" t="s">
        <v>71</v>
      </c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6"/>
      <c r="P524" s="396"/>
      <c r="Q524" s="396"/>
      <c r="R524" s="396"/>
      <c r="S524" s="396"/>
      <c r="T524" s="396"/>
      <c r="U524" s="396"/>
      <c r="V524" s="396"/>
      <c r="W524" s="396"/>
      <c r="X524" s="396"/>
      <c r="Y524" s="396"/>
      <c r="Z524" s="396"/>
      <c r="AA524" s="379"/>
      <c r="AB524" s="379"/>
      <c r="AC524" s="379"/>
    </row>
    <row r="525" spans="1:68" ht="16.5" customHeight="1" x14ac:dyDescent="0.25">
      <c r="A525" s="54" t="s">
        <v>641</v>
      </c>
      <c r="B525" s="54" t="s">
        <v>642</v>
      </c>
      <c r="C525" s="31">
        <v>4301051230</v>
      </c>
      <c r="D525" s="390">
        <v>4607091383409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390">
        <v>4607091383416</v>
      </c>
      <c r="E526" s="391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88"/>
      <c r="R526" s="388"/>
      <c r="S526" s="388"/>
      <c r="T526" s="389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645</v>
      </c>
      <c r="B527" s="54" t="s">
        <v>646</v>
      </c>
      <c r="C527" s="31">
        <v>4301051058</v>
      </c>
      <c r="D527" s="390">
        <v>4680115883536</v>
      </c>
      <c r="E527" s="391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7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8"/>
      <c r="P528" s="392" t="s">
        <v>69</v>
      </c>
      <c r="Q528" s="393"/>
      <c r="R528" s="393"/>
      <c r="S528" s="393"/>
      <c r="T528" s="393"/>
      <c r="U528" s="393"/>
      <c r="V528" s="394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8"/>
      <c r="P529" s="392" t="s">
        <v>69</v>
      </c>
      <c r="Q529" s="393"/>
      <c r="R529" s="393"/>
      <c r="S529" s="393"/>
      <c r="T529" s="393"/>
      <c r="U529" s="393"/>
      <c r="V529" s="394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customHeight="1" x14ac:dyDescent="0.25">
      <c r="A530" s="395" t="s">
        <v>170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396"/>
      <c r="AA530" s="379"/>
      <c r="AB530" s="379"/>
      <c r="AC530" s="379"/>
    </row>
    <row r="531" spans="1:68" ht="16.5" customHeight="1" x14ac:dyDescent="0.25">
      <c r="A531" s="54" t="s">
        <v>647</v>
      </c>
      <c r="B531" s="54" t="s">
        <v>648</v>
      </c>
      <c r="C531" s="31">
        <v>4301060363</v>
      </c>
      <c r="D531" s="390">
        <v>4680115885035</v>
      </c>
      <c r="E531" s="391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7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8"/>
      <c r="P532" s="392" t="s">
        <v>69</v>
      </c>
      <c r="Q532" s="393"/>
      <c r="R532" s="393"/>
      <c r="S532" s="393"/>
      <c r="T532" s="393"/>
      <c r="U532" s="393"/>
      <c r="V532" s="394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8"/>
      <c r="P533" s="392" t="s">
        <v>69</v>
      </c>
      <c r="Q533" s="393"/>
      <c r="R533" s="393"/>
      <c r="S533" s="393"/>
      <c r="T533" s="393"/>
      <c r="U533" s="393"/>
      <c r="V533" s="394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customHeight="1" x14ac:dyDescent="0.2">
      <c r="A534" s="443" t="s">
        <v>649</v>
      </c>
      <c r="B534" s="444"/>
      <c r="C534" s="444"/>
      <c r="D534" s="444"/>
      <c r="E534" s="444"/>
      <c r="F534" s="444"/>
      <c r="G534" s="444"/>
      <c r="H534" s="444"/>
      <c r="I534" s="444"/>
      <c r="J534" s="444"/>
      <c r="K534" s="444"/>
      <c r="L534" s="444"/>
      <c r="M534" s="444"/>
      <c r="N534" s="444"/>
      <c r="O534" s="444"/>
      <c r="P534" s="444"/>
      <c r="Q534" s="444"/>
      <c r="R534" s="444"/>
      <c r="S534" s="444"/>
      <c r="T534" s="444"/>
      <c r="U534" s="444"/>
      <c r="V534" s="444"/>
      <c r="W534" s="444"/>
      <c r="X534" s="444"/>
      <c r="Y534" s="444"/>
      <c r="Z534" s="444"/>
      <c r="AA534" s="48"/>
      <c r="AB534" s="48"/>
      <c r="AC534" s="48"/>
    </row>
    <row r="535" spans="1:68" ht="16.5" customHeight="1" x14ac:dyDescent="0.25">
      <c r="A535" s="445" t="s">
        <v>649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395" t="s">
        <v>109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650</v>
      </c>
      <c r="B537" s="54" t="s">
        <v>651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2" t="s">
        <v>652</v>
      </c>
      <c r="Q537" s="388"/>
      <c r="R537" s="388"/>
      <c r="S537" s="388"/>
      <c r="T537" s="389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customHeight="1" x14ac:dyDescent="0.25">
      <c r="A538" s="54" t="s">
        <v>653</v>
      </c>
      <c r="B538" s="54" t="s">
        <v>654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18" t="s">
        <v>655</v>
      </c>
      <c r="Q538" s="388"/>
      <c r="R538" s="388"/>
      <c r="S538" s="388"/>
      <c r="T538" s="389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71" t="s">
        <v>658</v>
      </c>
      <c r="Q539" s="388"/>
      <c r="R539" s="388"/>
      <c r="S539" s="388"/>
      <c r="T539" s="389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659</v>
      </c>
      <c r="B540" s="54" t="s">
        <v>660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24" t="s">
        <v>661</v>
      </c>
      <c r="Q540" s="388"/>
      <c r="R540" s="388"/>
      <c r="S540" s="388"/>
      <c r="T540" s="389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customHeight="1" x14ac:dyDescent="0.25">
      <c r="A541" s="54" t="s">
        <v>662</v>
      </c>
      <c r="B541" s="54" t="s">
        <v>663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665" t="s">
        <v>664</v>
      </c>
      <c r="Q541" s="388"/>
      <c r="R541" s="388"/>
      <c r="S541" s="388"/>
      <c r="T541" s="389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665</v>
      </c>
      <c r="B542" s="54" t="s">
        <v>666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87" t="s">
        <v>667</v>
      </c>
      <c r="Q542" s="388"/>
      <c r="R542" s="388"/>
      <c r="S542" s="388"/>
      <c r="T542" s="389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668</v>
      </c>
      <c r="B543" s="54" t="s">
        <v>669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88"/>
      <c r="R543" s="388"/>
      <c r="S543" s="388"/>
      <c r="T543" s="389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397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8"/>
      <c r="P544" s="392" t="s">
        <v>69</v>
      </c>
      <c r="Q544" s="393"/>
      <c r="R544" s="393"/>
      <c r="S544" s="393"/>
      <c r="T544" s="393"/>
      <c r="U544" s="393"/>
      <c r="V544" s="394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8"/>
      <c r="P545" s="392" t="s">
        <v>69</v>
      </c>
      <c r="Q545" s="393"/>
      <c r="R545" s="393"/>
      <c r="S545" s="393"/>
      <c r="T545" s="393"/>
      <c r="U545" s="393"/>
      <c r="V545" s="394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395" t="s">
        <v>149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671</v>
      </c>
      <c r="B547" s="54" t="s">
        <v>672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714" t="s">
        <v>673</v>
      </c>
      <c r="Q547" s="388"/>
      <c r="R547" s="388"/>
      <c r="S547" s="388"/>
      <c r="T547" s="389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674</v>
      </c>
      <c r="B548" s="54" t="s">
        <v>675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5" t="s">
        <v>676</v>
      </c>
      <c r="Q548" s="388"/>
      <c r="R548" s="388"/>
      <c r="S548" s="388"/>
      <c r="T548" s="389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677</v>
      </c>
      <c r="B549" s="54" t="s">
        <v>678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23" t="s">
        <v>679</v>
      </c>
      <c r="Q549" s="388"/>
      <c r="R549" s="388"/>
      <c r="S549" s="388"/>
      <c r="T549" s="389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680</v>
      </c>
      <c r="B550" s="54" t="s">
        <v>681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60" t="s">
        <v>682</v>
      </c>
      <c r="Q550" s="388"/>
      <c r="R550" s="388"/>
      <c r="S550" s="388"/>
      <c r="T550" s="389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7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8"/>
      <c r="P551" s="392" t="s">
        <v>69</v>
      </c>
      <c r="Q551" s="393"/>
      <c r="R551" s="393"/>
      <c r="S551" s="393"/>
      <c r="T551" s="393"/>
      <c r="U551" s="393"/>
      <c r="V551" s="394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8"/>
      <c r="P552" s="392" t="s">
        <v>69</v>
      </c>
      <c r="Q552" s="393"/>
      <c r="R552" s="393"/>
      <c r="S552" s="393"/>
      <c r="T552" s="393"/>
      <c r="U552" s="393"/>
      <c r="V552" s="394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395" t="s">
        <v>63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662" t="s">
        <v>685</v>
      </c>
      <c r="Q554" s="388"/>
      <c r="R554" s="388"/>
      <c r="S554" s="388"/>
      <c r="T554" s="389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96" t="s">
        <v>688</v>
      </c>
      <c r="Q555" s="388"/>
      <c r="R555" s="388"/>
      <c r="S555" s="388"/>
      <c r="T555" s="389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689</v>
      </c>
      <c r="B556" s="54" t="s">
        <v>690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8" t="s">
        <v>691</v>
      </c>
      <c r="Q556" s="388"/>
      <c r="R556" s="388"/>
      <c r="S556" s="388"/>
      <c r="T556" s="389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692</v>
      </c>
      <c r="B557" s="54" t="s">
        <v>693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701" t="s">
        <v>694</v>
      </c>
      <c r="Q557" s="388"/>
      <c r="R557" s="388"/>
      <c r="S557" s="388"/>
      <c r="T557" s="389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695</v>
      </c>
      <c r="B558" s="54" t="s">
        <v>696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02" t="s">
        <v>697</v>
      </c>
      <c r="Q558" s="388"/>
      <c r="R558" s="388"/>
      <c r="S558" s="388"/>
      <c r="T558" s="389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698</v>
      </c>
      <c r="B559" s="54" t="s">
        <v>699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41" t="s">
        <v>700</v>
      </c>
      <c r="Q559" s="388"/>
      <c r="R559" s="388"/>
      <c r="S559" s="388"/>
      <c r="T559" s="389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701</v>
      </c>
      <c r="B560" s="54" t="s">
        <v>702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05" t="s">
        <v>703</v>
      </c>
      <c r="Q560" s="388"/>
      <c r="R560" s="388"/>
      <c r="S560" s="388"/>
      <c r="T560" s="389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7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8"/>
      <c r="P561" s="392" t="s">
        <v>69</v>
      </c>
      <c r="Q561" s="393"/>
      <c r="R561" s="393"/>
      <c r="S561" s="393"/>
      <c r="T561" s="393"/>
      <c r="U561" s="393"/>
      <c r="V561" s="394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8"/>
      <c r="P562" s="392" t="s">
        <v>69</v>
      </c>
      <c r="Q562" s="393"/>
      <c r="R562" s="393"/>
      <c r="S562" s="393"/>
      <c r="T562" s="393"/>
      <c r="U562" s="393"/>
      <c r="V562" s="394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customHeight="1" x14ac:dyDescent="0.25">
      <c r="A563" s="395" t="s">
        <v>71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0" t="s">
        <v>706</v>
      </c>
      <c r="Q564" s="388"/>
      <c r="R564" s="388"/>
      <c r="S564" s="388"/>
      <c r="T564" s="389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707</v>
      </c>
      <c r="B565" s="54" t="s">
        <v>708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5" t="s">
        <v>709</v>
      </c>
      <c r="Q565" s="388"/>
      <c r="R565" s="388"/>
      <c r="S565" s="388"/>
      <c r="T565" s="389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710</v>
      </c>
      <c r="B566" s="54" t="s">
        <v>711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36" t="s">
        <v>712</v>
      </c>
      <c r="Q566" s="388"/>
      <c r="R566" s="388"/>
      <c r="S566" s="388"/>
      <c r="T566" s="389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714</v>
      </c>
      <c r="B567" s="54" t="s">
        <v>715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74" t="s">
        <v>716</v>
      </c>
      <c r="Q567" s="388"/>
      <c r="R567" s="388"/>
      <c r="S567" s="388"/>
      <c r="T567" s="389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7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8"/>
      <c r="P568" s="392" t="s">
        <v>69</v>
      </c>
      <c r="Q568" s="393"/>
      <c r="R568" s="393"/>
      <c r="S568" s="393"/>
      <c r="T568" s="393"/>
      <c r="U568" s="393"/>
      <c r="V568" s="394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8"/>
      <c r="P569" s="392" t="s">
        <v>69</v>
      </c>
      <c r="Q569" s="393"/>
      <c r="R569" s="393"/>
      <c r="S569" s="393"/>
      <c r="T569" s="393"/>
      <c r="U569" s="393"/>
      <c r="V569" s="394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customHeight="1" x14ac:dyDescent="0.25">
      <c r="A570" s="395" t="s">
        <v>170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717</v>
      </c>
      <c r="B571" s="54" t="s">
        <v>718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9" t="s">
        <v>719</v>
      </c>
      <c r="Q571" s="388"/>
      <c r="R571" s="388"/>
      <c r="S571" s="388"/>
      <c r="T571" s="389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499" t="s">
        <v>721</v>
      </c>
      <c r="Q572" s="388"/>
      <c r="R572" s="388"/>
      <c r="S572" s="388"/>
      <c r="T572" s="389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722</v>
      </c>
      <c r="B573" s="54" t="s">
        <v>723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495" t="s">
        <v>724</v>
      </c>
      <c r="Q573" s="388"/>
      <c r="R573" s="388"/>
      <c r="S573" s="388"/>
      <c r="T573" s="389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722</v>
      </c>
      <c r="B574" s="54" t="s">
        <v>725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39" t="s">
        <v>726</v>
      </c>
      <c r="Q574" s="388"/>
      <c r="R574" s="388"/>
      <c r="S574" s="388"/>
      <c r="T574" s="389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7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8"/>
      <c r="P575" s="392" t="s">
        <v>69</v>
      </c>
      <c r="Q575" s="393"/>
      <c r="R575" s="393"/>
      <c r="S575" s="393"/>
      <c r="T575" s="393"/>
      <c r="U575" s="393"/>
      <c r="V575" s="394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8"/>
      <c r="P576" s="392" t="s">
        <v>69</v>
      </c>
      <c r="Q576" s="393"/>
      <c r="R576" s="393"/>
      <c r="S576" s="393"/>
      <c r="T576" s="393"/>
      <c r="U576" s="393"/>
      <c r="V576" s="394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45" t="s">
        <v>727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395" t="s">
        <v>109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728</v>
      </c>
      <c r="B579" s="54" t="s">
        <v>729</v>
      </c>
      <c r="C579" s="31">
        <v>4301011951</v>
      </c>
      <c r="D579" s="390">
        <v>4640242180045</v>
      </c>
      <c r="E579" s="391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49" t="s">
        <v>730</v>
      </c>
      <c r="Q579" s="388"/>
      <c r="R579" s="388"/>
      <c r="S579" s="388"/>
      <c r="T579" s="389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731</v>
      </c>
      <c r="B580" s="54" t="s">
        <v>732</v>
      </c>
      <c r="C580" s="31">
        <v>4301011950</v>
      </c>
      <c r="D580" s="390">
        <v>4640242180601</v>
      </c>
      <c r="E580" s="391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95" t="s">
        <v>733</v>
      </c>
      <c r="Q580" s="388"/>
      <c r="R580" s="388"/>
      <c r="S580" s="388"/>
      <c r="T580" s="389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7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8"/>
      <c r="P581" s="392" t="s">
        <v>69</v>
      </c>
      <c r="Q581" s="393"/>
      <c r="R581" s="393"/>
      <c r="S581" s="393"/>
      <c r="T581" s="393"/>
      <c r="U581" s="393"/>
      <c r="V581" s="394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8"/>
      <c r="P582" s="392" t="s">
        <v>69</v>
      </c>
      <c r="Q582" s="393"/>
      <c r="R582" s="393"/>
      <c r="S582" s="393"/>
      <c r="T582" s="393"/>
      <c r="U582" s="393"/>
      <c r="V582" s="394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395" t="s">
        <v>149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734</v>
      </c>
      <c r="B584" s="54" t="s">
        <v>735</v>
      </c>
      <c r="C584" s="31">
        <v>4301020314</v>
      </c>
      <c r="D584" s="390">
        <v>4640242180090</v>
      </c>
      <c r="E584" s="391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6" t="s">
        <v>736</v>
      </c>
      <c r="Q584" s="388"/>
      <c r="R584" s="388"/>
      <c r="S584" s="388"/>
      <c r="T584" s="389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7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8"/>
      <c r="P585" s="392" t="s">
        <v>69</v>
      </c>
      <c r="Q585" s="393"/>
      <c r="R585" s="393"/>
      <c r="S585" s="393"/>
      <c r="T585" s="393"/>
      <c r="U585" s="393"/>
      <c r="V585" s="394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8"/>
      <c r="P586" s="392" t="s">
        <v>69</v>
      </c>
      <c r="Q586" s="393"/>
      <c r="R586" s="393"/>
      <c r="S586" s="393"/>
      <c r="T586" s="393"/>
      <c r="U586" s="393"/>
      <c r="V586" s="394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395" t="s">
        <v>63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737</v>
      </c>
      <c r="B588" s="54" t="s">
        <v>738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20" t="s">
        <v>739</v>
      </c>
      <c r="Q588" s="388"/>
      <c r="R588" s="388"/>
      <c r="S588" s="388"/>
      <c r="T588" s="389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7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8"/>
      <c r="P589" s="392" t="s">
        <v>69</v>
      </c>
      <c r="Q589" s="393"/>
      <c r="R589" s="393"/>
      <c r="S589" s="393"/>
      <c r="T589" s="393"/>
      <c r="U589" s="393"/>
      <c r="V589" s="394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8"/>
      <c r="P590" s="392" t="s">
        <v>69</v>
      </c>
      <c r="Q590" s="393"/>
      <c r="R590" s="393"/>
      <c r="S590" s="393"/>
      <c r="T590" s="393"/>
      <c r="U590" s="393"/>
      <c r="V590" s="394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395" t="s">
        <v>71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740</v>
      </c>
      <c r="B592" s="54" t="s">
        <v>741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49" t="s">
        <v>742</v>
      </c>
      <c r="Q592" s="388"/>
      <c r="R592" s="388"/>
      <c r="S592" s="388"/>
      <c r="T592" s="389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7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8"/>
      <c r="P593" s="392" t="s">
        <v>69</v>
      </c>
      <c r="Q593" s="393"/>
      <c r="R593" s="393"/>
      <c r="S593" s="393"/>
      <c r="T593" s="393"/>
      <c r="U593" s="393"/>
      <c r="V593" s="394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8"/>
      <c r="P594" s="392" t="s">
        <v>69</v>
      </c>
      <c r="Q594" s="393"/>
      <c r="R594" s="393"/>
      <c r="S594" s="393"/>
      <c r="T594" s="393"/>
      <c r="U594" s="393"/>
      <c r="V594" s="394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64" t="s">
        <v>743</v>
      </c>
      <c r="Q595" s="536"/>
      <c r="R595" s="536"/>
      <c r="S595" s="536"/>
      <c r="T595" s="536"/>
      <c r="U595" s="536"/>
      <c r="V595" s="537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15820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15907.800000000001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64" t="s">
        <v>744</v>
      </c>
      <c r="Q596" s="536"/>
      <c r="R596" s="536"/>
      <c r="S596" s="536"/>
      <c r="T596" s="536"/>
      <c r="U596" s="536"/>
      <c r="V596" s="537"/>
      <c r="W596" s="37" t="s">
        <v>68</v>
      </c>
      <c r="X596" s="385">
        <f>IFERROR(SUM(BM22:BM592),"0")</f>
        <v>16925.405578330588</v>
      </c>
      <c r="Y596" s="385">
        <f>IFERROR(SUM(BN22:BN592),"0")</f>
        <v>17018.735999999997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64" t="s">
        <v>745</v>
      </c>
      <c r="Q597" s="536"/>
      <c r="R597" s="536"/>
      <c r="S597" s="536"/>
      <c r="T597" s="536"/>
      <c r="U597" s="536"/>
      <c r="V597" s="537"/>
      <c r="W597" s="37" t="s">
        <v>746</v>
      </c>
      <c r="X597" s="38">
        <f>ROUNDUP(SUM(BO22:BO592),0)</f>
        <v>32</v>
      </c>
      <c r="Y597" s="38">
        <f>ROUNDUP(SUM(BP22:BP592),0)</f>
        <v>32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64" t="s">
        <v>747</v>
      </c>
      <c r="Q598" s="536"/>
      <c r="R598" s="536"/>
      <c r="S598" s="536"/>
      <c r="T598" s="536"/>
      <c r="U598" s="536"/>
      <c r="V598" s="537"/>
      <c r="W598" s="37" t="s">
        <v>68</v>
      </c>
      <c r="X598" s="385">
        <f>GrossWeightTotal+PalletQtyTotal*25</f>
        <v>17725.405578330588</v>
      </c>
      <c r="Y598" s="385">
        <f>GrossWeightTotalR+PalletQtyTotalR*25</f>
        <v>17818.735999999997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64" t="s">
        <v>748</v>
      </c>
      <c r="Q599" s="536"/>
      <c r="R599" s="536"/>
      <c r="S599" s="536"/>
      <c r="T599" s="536"/>
      <c r="U599" s="536"/>
      <c r="V599" s="537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3064.7140076285095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3080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64" t="s">
        <v>749</v>
      </c>
      <c r="Q600" s="536"/>
      <c r="R600" s="536"/>
      <c r="S600" s="536"/>
      <c r="T600" s="536"/>
      <c r="U600" s="536"/>
      <c r="V600" s="537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38.532330000000002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1" t="s">
        <v>107</v>
      </c>
      <c r="D602" s="402"/>
      <c r="E602" s="402"/>
      <c r="F602" s="402"/>
      <c r="G602" s="402"/>
      <c r="H602" s="403"/>
      <c r="I602" s="401" t="s">
        <v>263</v>
      </c>
      <c r="J602" s="402"/>
      <c r="K602" s="402"/>
      <c r="L602" s="402"/>
      <c r="M602" s="402"/>
      <c r="N602" s="402"/>
      <c r="O602" s="402"/>
      <c r="P602" s="402"/>
      <c r="Q602" s="402"/>
      <c r="R602" s="402"/>
      <c r="S602" s="402"/>
      <c r="T602" s="402"/>
      <c r="U602" s="402"/>
      <c r="V602" s="403"/>
      <c r="W602" s="401" t="s">
        <v>483</v>
      </c>
      <c r="X602" s="403"/>
      <c r="Y602" s="401" t="s">
        <v>537</v>
      </c>
      <c r="Z602" s="402"/>
      <c r="AA602" s="402"/>
      <c r="AB602" s="403"/>
      <c r="AC602" s="380" t="s">
        <v>608</v>
      </c>
      <c r="AD602" s="401" t="s">
        <v>649</v>
      </c>
      <c r="AE602" s="403"/>
      <c r="AF602" s="381"/>
    </row>
    <row r="603" spans="1:32" ht="14.25" customHeight="1" thickTop="1" x14ac:dyDescent="0.2">
      <c r="A603" s="500" t="s">
        <v>752</v>
      </c>
      <c r="B603" s="401" t="s">
        <v>62</v>
      </c>
      <c r="C603" s="401" t="s">
        <v>108</v>
      </c>
      <c r="D603" s="401" t="s">
        <v>128</v>
      </c>
      <c r="E603" s="401" t="s">
        <v>176</v>
      </c>
      <c r="F603" s="401" t="s">
        <v>196</v>
      </c>
      <c r="G603" s="401" t="s">
        <v>231</v>
      </c>
      <c r="H603" s="401" t="s">
        <v>107</v>
      </c>
      <c r="I603" s="401" t="s">
        <v>264</v>
      </c>
      <c r="J603" s="401" t="s">
        <v>281</v>
      </c>
      <c r="K603" s="401" t="s">
        <v>337</v>
      </c>
      <c r="L603" s="381"/>
      <c r="M603" s="401" t="s">
        <v>352</v>
      </c>
      <c r="N603" s="381"/>
      <c r="O603" s="401" t="s">
        <v>368</v>
      </c>
      <c r="P603" s="401" t="s">
        <v>381</v>
      </c>
      <c r="Q603" s="401" t="s">
        <v>384</v>
      </c>
      <c r="R603" s="401" t="s">
        <v>391</v>
      </c>
      <c r="S603" s="401" t="s">
        <v>402</v>
      </c>
      <c r="T603" s="401" t="s">
        <v>405</v>
      </c>
      <c r="U603" s="401" t="s">
        <v>412</v>
      </c>
      <c r="V603" s="401" t="s">
        <v>474</v>
      </c>
      <c r="W603" s="401" t="s">
        <v>484</v>
      </c>
      <c r="X603" s="401" t="s">
        <v>512</v>
      </c>
      <c r="Y603" s="401" t="s">
        <v>538</v>
      </c>
      <c r="Z603" s="401" t="s">
        <v>583</v>
      </c>
      <c r="AA603" s="401" t="s">
        <v>598</v>
      </c>
      <c r="AB603" s="401" t="s">
        <v>605</v>
      </c>
      <c r="AC603" s="401" t="s">
        <v>608</v>
      </c>
      <c r="AD603" s="401" t="s">
        <v>649</v>
      </c>
      <c r="AE603" s="401" t="s">
        <v>727</v>
      </c>
      <c r="AF603" s="381"/>
    </row>
    <row r="604" spans="1:32" ht="13.5" customHeight="1" thickBot="1" x14ac:dyDescent="0.25">
      <c r="A604" s="501"/>
      <c r="B604" s="425"/>
      <c r="C604" s="425"/>
      <c r="D604" s="425"/>
      <c r="E604" s="425"/>
      <c r="F604" s="425"/>
      <c r="G604" s="425"/>
      <c r="H604" s="425"/>
      <c r="I604" s="425"/>
      <c r="J604" s="425"/>
      <c r="K604" s="425"/>
      <c r="L604" s="381"/>
      <c r="M604" s="425"/>
      <c r="N604" s="381"/>
      <c r="O604" s="425"/>
      <c r="P604" s="425"/>
      <c r="Q604" s="425"/>
      <c r="R604" s="425"/>
      <c r="S604" s="425"/>
      <c r="T604" s="425"/>
      <c r="U604" s="425"/>
      <c r="V604" s="425"/>
      <c r="W604" s="425"/>
      <c r="X604" s="425"/>
      <c r="Y604" s="425"/>
      <c r="Z604" s="425"/>
      <c r="AA604" s="425"/>
      <c r="AB604" s="425"/>
      <c r="AC604" s="425"/>
      <c r="AD604" s="425"/>
      <c r="AE604" s="42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702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0</v>
      </c>
      <c r="E605" s="46">
        <f>IFERROR(Y105*1,"0")+IFERROR(Y106*1,"0")+IFERROR(Y107*1,"0")+IFERROR(Y108*1,"0")+IFERROR(Y109*1,"0")+IFERROR(Y113*1,"0")+IFERROR(Y114*1,"0")+IFERROR(Y115*1,"0")+IFERROR(Y116*1,"0")+IFERROR(Y117*1,"0")</f>
        <v>1163.7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2065.5</v>
      </c>
      <c r="G605" s="46">
        <f>IFERROR(Y153*1,"0")+IFERROR(Y154*1,"0")+IFERROR(Y158*1,"0")+IFERROR(Y159*1,"0")+IFERROR(Y163*1,"0")+IFERROR(Y164*1,"0")</f>
        <v>100.56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50.400000000000006</v>
      </c>
      <c r="I605" s="46">
        <f>IFERROR(Y191*1,"0")+IFERROR(Y192*1,"0")+IFERROR(Y193*1,"0")+IFERROR(Y194*1,"0")+IFERROR(Y195*1,"0")+IFERROR(Y196*1,"0")+IFERROR(Y197*1,"0")+IFERROR(Y198*1,"0")</f>
        <v>151.20000000000002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2640.9000000000005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302.39999999999998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1306.2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304.2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302.33999999999997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201.60000000000002</v>
      </c>
      <c r="Z605" s="46">
        <f>IFERROR(Y469*1,"0")+IFERROR(Y473*1,"0")+IFERROR(Y474*1,"0")+IFERROR(Y475*1,"0")+IFERROR(Y476*1,"0")+IFERROR(Y477*1,"0")+IFERROR(Y478*1,"0")+IFERROR(Y482*1,"0")</f>
        <v>201.60000000000002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6415.2000000000007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D54:E54"/>
    <mergeCell ref="P544:V544"/>
    <mergeCell ref="P427:V427"/>
    <mergeCell ref="P160:V160"/>
    <mergeCell ref="P283:V283"/>
    <mergeCell ref="P581:V581"/>
    <mergeCell ref="D271:E271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P495:V495"/>
    <mergeCell ref="P593:V593"/>
    <mergeCell ref="P422:V422"/>
    <mergeCell ref="P289:V289"/>
    <mergeCell ref="A534:Z534"/>
    <mergeCell ref="A101:O102"/>
    <mergeCell ref="P432:V432"/>
    <mergeCell ref="A257:Z257"/>
    <mergeCell ref="P439:T439"/>
    <mergeCell ref="E603:E604"/>
    <mergeCell ref="D249:E249"/>
    <mergeCell ref="P262:T262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A593:O594"/>
    <mergeCell ref="D384:E384"/>
    <mergeCell ref="D213:E213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O17:O18"/>
    <mergeCell ref="P336:T336"/>
    <mergeCell ref="P187:V187"/>
    <mergeCell ref="P423:V423"/>
    <mergeCell ref="A104:Z104"/>
    <mergeCell ref="P410:V410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22:E22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313:O314"/>
    <mergeCell ref="A404:Z404"/>
    <mergeCell ref="D226:E226"/>
    <mergeCell ref="P183:T183"/>
    <mergeCell ref="D164:E164"/>
    <mergeCell ref="P62:T62"/>
    <mergeCell ref="D550:E550"/>
    <mergeCell ref="P123:T123"/>
    <mergeCell ref="P529:V529"/>
    <mergeCell ref="P421:T421"/>
    <mergeCell ref="D225:E225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V6:W9"/>
    <mergeCell ref="P554:T554"/>
    <mergeCell ref="D364:E364"/>
    <mergeCell ref="P109:T109"/>
    <mergeCell ref="D435:E435"/>
    <mergeCell ref="P274:T274"/>
    <mergeCell ref="P541:T541"/>
    <mergeCell ref="D413:E413"/>
    <mergeCell ref="P345:T345"/>
    <mergeCell ref="D217:E217"/>
    <mergeCell ref="A155:O156"/>
    <mergeCell ref="P84:T84"/>
    <mergeCell ref="P193:T193"/>
    <mergeCell ref="P22:T22"/>
    <mergeCell ref="P320:T320"/>
    <mergeCell ref="P236:V236"/>
    <mergeCell ref="A61:Z61"/>
    <mergeCell ref="P80:T80"/>
    <mergeCell ref="D194:E194"/>
    <mergeCell ref="Z17:Z18"/>
    <mergeCell ref="P173:V173"/>
    <mergeCell ref="A172:O173"/>
    <mergeCell ref="A212:Z212"/>
    <mergeCell ref="D446:E446"/>
    <mergeCell ref="P44:V44"/>
    <mergeCell ref="A375:Z375"/>
    <mergeCell ref="A551:O552"/>
    <mergeCell ref="P164:T164"/>
    <mergeCell ref="D85:E85"/>
    <mergeCell ref="D383:E383"/>
    <mergeCell ref="A508:O509"/>
    <mergeCell ref="D541:E541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575:V575"/>
    <mergeCell ref="C602:H602"/>
    <mergeCell ref="D273:E273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J9:M9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AA603:AA604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P324:T324"/>
    <mergeCell ref="P153:T153"/>
    <mergeCell ref="A199:O200"/>
    <mergeCell ref="P511:T511"/>
    <mergeCell ref="A568:O569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D564:E564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A13:M13"/>
    <mergeCell ref="A15:M15"/>
    <mergeCell ref="R603:R604"/>
    <mergeCell ref="A19:Z19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T5:U5"/>
    <mergeCell ref="V5:W5"/>
    <mergeCell ref="P203:T203"/>
    <mergeCell ref="D488:E488"/>
    <mergeCell ref="D233:E233"/>
    <mergeCell ref="A347:O348"/>
    <mergeCell ref="D338:E338"/>
    <mergeCell ref="D580:E580"/>
    <mergeCell ref="D469:E469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P589:V589"/>
    <mergeCell ref="A42:Z42"/>
    <mergeCell ref="P43:T43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A12:M12"/>
    <mergeCell ref="P597:V597"/>
    <mergeCell ref="D487:E487"/>
    <mergeCell ref="A411:Z411"/>
    <mergeCell ref="A416:Z416"/>
    <mergeCell ref="P200:V200"/>
    <mergeCell ref="P74:T74"/>
    <mergeCell ref="P243:V243"/>
    <mergeCell ref="A190:Z190"/>
    <mergeCell ref="D340:E340"/>
    <mergeCell ref="D477:E477"/>
    <mergeCell ref="P204:T204"/>
    <mergeCell ref="P179:T179"/>
    <mergeCell ref="P446:T446"/>
    <mergeCell ref="D125:E125"/>
    <mergeCell ref="P440:T440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D116:E116"/>
    <mergeCell ref="A561:O562"/>
    <mergeCell ref="D352:E352"/>
    <mergeCell ref="P419:T419"/>
    <mergeCell ref="P219:T219"/>
    <mergeCell ref="P272:T272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Q12:R12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347:V347"/>
    <mergeCell ref="A5:C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32:T32"/>
    <mergeCell ref="P474:T474"/>
    <mergeCell ref="D224:E224"/>
    <mergeCell ref="P572:T572"/>
    <mergeCell ref="A468:Z468"/>
    <mergeCell ref="D382:E382"/>
    <mergeCell ref="A603:A604"/>
    <mergeCell ref="K603:K604"/>
    <mergeCell ref="P339:T339"/>
    <mergeCell ref="C603:C604"/>
    <mergeCell ref="A456:O457"/>
    <mergeCell ref="P230:T230"/>
    <mergeCell ref="P59:V59"/>
    <mergeCell ref="P47:T47"/>
    <mergeCell ref="P282:V282"/>
    <mergeCell ref="P111:V111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A6:C6"/>
    <mergeCell ref="D26:E26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D122:E122"/>
    <mergeCell ref="P117:T117"/>
    <mergeCell ref="A495:O496"/>
    <mergeCell ref="D311:E311"/>
    <mergeCell ref="D115:E115"/>
    <mergeCell ref="P55:T55"/>
    <mergeCell ref="P102:V102"/>
    <mergeCell ref="A563:Z563"/>
    <mergeCell ref="P304:V304"/>
    <mergeCell ref="P181:V181"/>
    <mergeCell ref="A553:Z553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A374:Z374"/>
    <mergeCell ref="D117:E117"/>
    <mergeCell ref="D559:E559"/>
    <mergeCell ref="P171:T171"/>
    <mergeCell ref="P413:T413"/>
    <mergeCell ref="P242:T242"/>
    <mergeCell ref="D353:E353"/>
    <mergeCell ref="P407:T407"/>
    <mergeCell ref="A95:O96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P565:T565"/>
    <mergeCell ref="P118:V118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W17:W18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D142:E142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522:O523"/>
    <mergeCell ref="P209:T209"/>
    <mergeCell ref="P147:T147"/>
    <mergeCell ref="A578:Z578"/>
    <mergeCell ref="P445:T445"/>
    <mergeCell ref="A434:Z434"/>
    <mergeCell ref="A50:Z50"/>
    <mergeCell ref="P96:V96"/>
    <mergeCell ref="P550:T550"/>
    <mergeCell ref="D527:E527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A363:Z363"/>
    <mergeCell ref="P220:T220"/>
    <mergeCell ref="D238:E238"/>
    <mergeCell ref="P86:T86"/>
    <mergeCell ref="P328:T328"/>
    <mergeCell ref="P384:T384"/>
    <mergeCell ref="A585:O586"/>
    <mergeCell ref="D572:E572"/>
    <mergeCell ref="P455:T455"/>
    <mergeCell ref="D376:E376"/>
    <mergeCell ref="P213:T213"/>
    <mergeCell ref="P249:T249"/>
    <mergeCell ref="P520:T520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P73:T73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2024-09-18T06:09:44Z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