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81AD67B-AC38-4303-8329-7B4FED2EB4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Y394" i="1" s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Z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Y311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R602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Y286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Y274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M602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Y253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Y240" i="1" s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32" i="1" s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8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Y207" i="1" s="1"/>
  <c r="P205" i="1"/>
  <c r="X203" i="1"/>
  <c r="Y202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Y197" i="1" s="1"/>
  <c r="P189" i="1"/>
  <c r="BP188" i="1"/>
  <c r="BO188" i="1"/>
  <c r="BN188" i="1"/>
  <c r="BM188" i="1"/>
  <c r="Z188" i="1"/>
  <c r="Y188" i="1"/>
  <c r="P188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2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41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Y133" i="1" s="1"/>
  <c r="P128" i="1"/>
  <c r="BP127" i="1"/>
  <c r="BO127" i="1"/>
  <c r="BN127" i="1"/>
  <c r="BM127" i="1"/>
  <c r="Z127" i="1"/>
  <c r="Y127" i="1"/>
  <c r="Y132" i="1" s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02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0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Y95" i="1" s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23" i="1"/>
  <c r="X596" i="1" s="1"/>
  <c r="BO22" i="1"/>
  <c r="X594" i="1" s="1"/>
  <c r="BM22" i="1"/>
  <c r="X593" i="1" s="1"/>
  <c r="X595" i="1" s="1"/>
  <c r="Y22" i="1"/>
  <c r="B60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92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Z89" i="1" s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8" i="1"/>
  <c r="Z132" i="1" s="1"/>
  <c r="BN128" i="1"/>
  <c r="BP128" i="1"/>
  <c r="Z131" i="1"/>
  <c r="BN131" i="1"/>
  <c r="Z135" i="1"/>
  <c r="Z141" i="1" s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02" i="1"/>
  <c r="Z167" i="1"/>
  <c r="Z169" i="1" s="1"/>
  <c r="BN167" i="1"/>
  <c r="BP167" i="1"/>
  <c r="Y170" i="1"/>
  <c r="Y178" i="1"/>
  <c r="Z173" i="1"/>
  <c r="BN173" i="1"/>
  <c r="Y177" i="1"/>
  <c r="BP181" i="1"/>
  <c r="BN181" i="1"/>
  <c r="Z181" i="1"/>
  <c r="Z183" i="1" s="1"/>
  <c r="BP191" i="1"/>
  <c r="BN191" i="1"/>
  <c r="Z191" i="1"/>
  <c r="BP195" i="1"/>
  <c r="BN195" i="1"/>
  <c r="Z195" i="1"/>
  <c r="J602" i="1"/>
  <c r="Y203" i="1"/>
  <c r="BP200" i="1"/>
  <c r="BN200" i="1"/>
  <c r="Z200" i="1"/>
  <c r="Z202" i="1" s="1"/>
  <c r="H9" i="1"/>
  <c r="Y24" i="1"/>
  <c r="Y59" i="1"/>
  <c r="Y75" i="1"/>
  <c r="Y108" i="1"/>
  <c r="Y125" i="1"/>
  <c r="Y152" i="1"/>
  <c r="Z177" i="1"/>
  <c r="BP175" i="1"/>
  <c r="BN175" i="1"/>
  <c r="Z175" i="1"/>
  <c r="BP189" i="1"/>
  <c r="BN189" i="1"/>
  <c r="Z189" i="1"/>
  <c r="Z196" i="1" s="1"/>
  <c r="BP193" i="1"/>
  <c r="BN193" i="1"/>
  <c r="Z193" i="1"/>
  <c r="I602" i="1"/>
  <c r="Y196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BN222" i="1"/>
  <c r="BP222" i="1"/>
  <c r="Z224" i="1"/>
  <c r="Z232" i="1" s="1"/>
  <c r="BN224" i="1"/>
  <c r="Z226" i="1"/>
  <c r="BN226" i="1"/>
  <c r="Z228" i="1"/>
  <c r="BN228" i="1"/>
  <c r="Z230" i="1"/>
  <c r="BN230" i="1"/>
  <c r="Z236" i="1"/>
  <c r="Z240" i="1" s="1"/>
  <c r="BN236" i="1"/>
  <c r="BP236" i="1"/>
  <c r="Z238" i="1"/>
  <c r="BN238" i="1"/>
  <c r="K602" i="1"/>
  <c r="Z245" i="1"/>
  <c r="Z252" i="1" s="1"/>
  <c r="BN245" i="1"/>
  <c r="BP245" i="1"/>
  <c r="Z247" i="1"/>
  <c r="BN247" i="1"/>
  <c r="Z249" i="1"/>
  <c r="BN249" i="1"/>
  <c r="Z251" i="1"/>
  <c r="BN251" i="1"/>
  <c r="Y252" i="1"/>
  <c r="Z256" i="1"/>
  <c r="Z264" i="1" s="1"/>
  <c r="BN256" i="1"/>
  <c r="BP256" i="1"/>
  <c r="Z258" i="1"/>
  <c r="BN258" i="1"/>
  <c r="Z260" i="1"/>
  <c r="BN260" i="1"/>
  <c r="Z262" i="1"/>
  <c r="BN262" i="1"/>
  <c r="Y265" i="1"/>
  <c r="O602" i="1"/>
  <c r="Z270" i="1"/>
  <c r="Z274" i="1" s="1"/>
  <c r="BN270" i="1"/>
  <c r="BP270" i="1"/>
  <c r="Z272" i="1"/>
  <c r="BN272" i="1"/>
  <c r="Y275" i="1"/>
  <c r="Y280" i="1"/>
  <c r="Q602" i="1"/>
  <c r="Z284" i="1"/>
  <c r="Z286" i="1" s="1"/>
  <c r="BN284" i="1"/>
  <c r="BP284" i="1"/>
  <c r="Y287" i="1"/>
  <c r="Z291" i="1"/>
  <c r="Z295" i="1" s="1"/>
  <c r="BN291" i="1"/>
  <c r="BP291" i="1"/>
  <c r="Z293" i="1"/>
  <c r="BN293" i="1"/>
  <c r="Y296" i="1"/>
  <c r="Y301" i="1"/>
  <c r="T602" i="1"/>
  <c r="Y306" i="1"/>
  <c r="Z309" i="1"/>
  <c r="Z310" i="1" s="1"/>
  <c r="BN309" i="1"/>
  <c r="BP309" i="1"/>
  <c r="Z314" i="1"/>
  <c r="BN314" i="1"/>
  <c r="Z317" i="1"/>
  <c r="BN317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Z351" i="1" s="1"/>
  <c r="Y358" i="1"/>
  <c r="Z368" i="1"/>
  <c r="BP366" i="1"/>
  <c r="BN366" i="1"/>
  <c r="Z366" i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Y519" i="1"/>
  <c r="BP517" i="1"/>
  <c r="BN517" i="1"/>
  <c r="Z517" i="1"/>
  <c r="Y264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Z329" i="1" s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Z357" i="1"/>
  <c r="BP355" i="1"/>
  <c r="BN355" i="1"/>
  <c r="Z355" i="1"/>
  <c r="BP374" i="1"/>
  <c r="BN374" i="1"/>
  <c r="Z374" i="1"/>
  <c r="BP378" i="1"/>
  <c r="BN378" i="1"/>
  <c r="Z378" i="1"/>
  <c r="Z382" i="1" s="1"/>
  <c r="Y382" i="1"/>
  <c r="BP386" i="1"/>
  <c r="BN386" i="1"/>
  <c r="Z386" i="1"/>
  <c r="Z387" i="1" s="1"/>
  <c r="Y388" i="1"/>
  <c r="Y393" i="1"/>
  <c r="BP390" i="1"/>
  <c r="BN390" i="1"/>
  <c r="Z390" i="1"/>
  <c r="Z393" i="1" s="1"/>
  <c r="X602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Z525" i="1" s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72" i="1" l="1"/>
  <c r="Z558" i="1"/>
  <c r="Z419" i="1"/>
  <c r="Z322" i="1"/>
  <c r="Z218" i="1"/>
  <c r="Z124" i="1"/>
  <c r="Z115" i="1"/>
  <c r="Z107" i="1"/>
  <c r="Z100" i="1"/>
  <c r="Z75" i="1"/>
  <c r="Y596" i="1"/>
  <c r="Y593" i="1"/>
  <c r="Z541" i="1"/>
  <c r="Z476" i="1"/>
  <c r="Z453" i="1"/>
  <c r="Z519" i="1"/>
  <c r="Z505" i="1"/>
  <c r="Y592" i="1"/>
  <c r="Y594" i="1"/>
  <c r="Z597" i="1"/>
  <c r="Y595" i="1" l="1"/>
</calcChain>
</file>

<file path=xl/sharedStrings.xml><?xml version="1.0" encoding="utf-8"?>
<sst xmlns="http://schemas.openxmlformats.org/spreadsheetml/2006/main" count="2425" uniqueCount="761">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</sst>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0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17"/>
      <c r="F1" s="417"/>
      <c r="G1" s="12" t="s">
        <v>1</v>
      </c>
      <c r="H1" s="470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2" t="s">
        <v>8</v>
      </c>
      <c r="B5" s="533"/>
      <c r="C5" s="534"/>
      <c r="D5" s="474"/>
      <c r="E5" s="475"/>
      <c r="F5" s="724" t="s">
        <v>9</v>
      </c>
      <c r="G5" s="534"/>
      <c r="H5" s="474"/>
      <c r="I5" s="656"/>
      <c r="J5" s="656"/>
      <c r="K5" s="656"/>
      <c r="L5" s="656"/>
      <c r="M5" s="475"/>
      <c r="N5" s="58"/>
      <c r="P5" s="24" t="s">
        <v>10</v>
      </c>
      <c r="Q5" s="740">
        <v>45554</v>
      </c>
      <c r="R5" s="529"/>
      <c r="T5" s="575" t="s">
        <v>11</v>
      </c>
      <c r="U5" s="480"/>
      <c r="V5" s="576" t="s">
        <v>12</v>
      </c>
      <c r="W5" s="529"/>
      <c r="AB5" s="51"/>
      <c r="AC5" s="51"/>
      <c r="AD5" s="51"/>
      <c r="AE5" s="51"/>
    </row>
    <row r="6" spans="1:32" s="376" customFormat="1" ht="24" customHeight="1" x14ac:dyDescent="0.2">
      <c r="A6" s="532" t="s">
        <v>13</v>
      </c>
      <c r="B6" s="533"/>
      <c r="C6" s="534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Четверг</v>
      </c>
      <c r="R6" s="385"/>
      <c r="T6" s="582" t="s">
        <v>16</v>
      </c>
      <c r="U6" s="480"/>
      <c r="V6" s="642" t="s">
        <v>17</v>
      </c>
      <c r="W6" s="440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51" t="str">
        <f>IFERROR(VLOOKUP(DeliveryAddress,Table,3,0),1)</f>
        <v>1</v>
      </c>
      <c r="E7" s="452"/>
      <c r="F7" s="452"/>
      <c r="G7" s="452"/>
      <c r="H7" s="452"/>
      <c r="I7" s="452"/>
      <c r="J7" s="452"/>
      <c r="K7" s="452"/>
      <c r="L7" s="452"/>
      <c r="M7" s="453"/>
      <c r="N7" s="60"/>
      <c r="P7" s="24"/>
      <c r="Q7" s="42"/>
      <c r="R7" s="42"/>
      <c r="T7" s="398"/>
      <c r="U7" s="480"/>
      <c r="V7" s="643"/>
      <c r="W7" s="644"/>
      <c r="AB7" s="51"/>
      <c r="AC7" s="51"/>
      <c r="AD7" s="51"/>
      <c r="AE7" s="51"/>
    </row>
    <row r="8" spans="1:32" s="376" customFormat="1" ht="25.5" customHeight="1" x14ac:dyDescent="0.2">
      <c r="A8" s="770" t="s">
        <v>18</v>
      </c>
      <c r="B8" s="402"/>
      <c r="C8" s="403"/>
      <c r="D8" s="461" t="s">
        <v>19</v>
      </c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20</v>
      </c>
      <c r="Q8" s="542">
        <v>0.5</v>
      </c>
      <c r="R8" s="453"/>
      <c r="T8" s="398"/>
      <c r="U8" s="480"/>
      <c r="V8" s="643"/>
      <c r="W8" s="644"/>
      <c r="AB8" s="51"/>
      <c r="AC8" s="51"/>
      <c r="AD8" s="51"/>
      <c r="AE8" s="51"/>
    </row>
    <row r="9" spans="1:32" s="376" customFormat="1" ht="39.950000000000003" customHeight="1" x14ac:dyDescent="0.2">
      <c r="A9" s="5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8"/>
      <c r="E9" s="400"/>
      <c r="F9" s="5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8"/>
      <c r="P9" s="26" t="s">
        <v>21</v>
      </c>
      <c r="Q9" s="525"/>
      <c r="R9" s="526"/>
      <c r="T9" s="398"/>
      <c r="U9" s="480"/>
      <c r="V9" s="645"/>
      <c r="W9" s="646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8"/>
      <c r="E10" s="400"/>
      <c r="F10" s="5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3" t="str">
        <f>IFERROR(VLOOKUP($D$10,Proxy,2,FALSE),"")</f>
        <v/>
      </c>
      <c r="I10" s="398"/>
      <c r="J10" s="398"/>
      <c r="K10" s="398"/>
      <c r="L10" s="398"/>
      <c r="M10" s="398"/>
      <c r="N10" s="375"/>
      <c r="P10" s="26" t="s">
        <v>22</v>
      </c>
      <c r="Q10" s="583"/>
      <c r="R10" s="584"/>
      <c r="U10" s="24" t="s">
        <v>23</v>
      </c>
      <c r="V10" s="439" t="s">
        <v>24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8"/>
      <c r="R11" s="529"/>
      <c r="U11" s="24" t="s">
        <v>27</v>
      </c>
      <c r="V11" s="686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0" t="s">
        <v>29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4"/>
      <c r="N12" s="62"/>
      <c r="P12" s="24" t="s">
        <v>30</v>
      </c>
      <c r="Q12" s="542"/>
      <c r="R12" s="453"/>
      <c r="S12" s="23"/>
      <c r="U12" s="24"/>
      <c r="V12" s="417"/>
      <c r="W12" s="398"/>
      <c r="AB12" s="51"/>
      <c r="AC12" s="51"/>
      <c r="AD12" s="51"/>
      <c r="AE12" s="51"/>
    </row>
    <row r="13" spans="1:32" s="376" customFormat="1" ht="23.25" customHeight="1" x14ac:dyDescent="0.2">
      <c r="A13" s="570" t="s">
        <v>31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4"/>
      <c r="N13" s="62"/>
      <c r="O13" s="26"/>
      <c r="P13" s="26" t="s">
        <v>32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0" t="s">
        <v>33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1" t="s">
        <v>34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4"/>
      <c r="N15" s="63"/>
      <c r="P15" s="558" t="s">
        <v>35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36</v>
      </c>
      <c r="B17" s="435" t="s">
        <v>37</v>
      </c>
      <c r="C17" s="546" t="s">
        <v>38</v>
      </c>
      <c r="D17" s="435" t="s">
        <v>39</v>
      </c>
      <c r="E17" s="502"/>
      <c r="F17" s="435" t="s">
        <v>40</v>
      </c>
      <c r="G17" s="435" t="s">
        <v>41</v>
      </c>
      <c r="H17" s="435" t="s">
        <v>42</v>
      </c>
      <c r="I17" s="435" t="s">
        <v>43</v>
      </c>
      <c r="J17" s="435" t="s">
        <v>44</v>
      </c>
      <c r="K17" s="435" t="s">
        <v>45</v>
      </c>
      <c r="L17" s="435" t="s">
        <v>46</v>
      </c>
      <c r="M17" s="435" t="s">
        <v>47</v>
      </c>
      <c r="N17" s="435" t="s">
        <v>48</v>
      </c>
      <c r="O17" s="435" t="s">
        <v>49</v>
      </c>
      <c r="P17" s="435" t="s">
        <v>50</v>
      </c>
      <c r="Q17" s="501"/>
      <c r="R17" s="501"/>
      <c r="S17" s="501"/>
      <c r="T17" s="502"/>
      <c r="U17" s="766" t="s">
        <v>51</v>
      </c>
      <c r="V17" s="534"/>
      <c r="W17" s="435" t="s">
        <v>52</v>
      </c>
      <c r="X17" s="435" t="s">
        <v>53</v>
      </c>
      <c r="Y17" s="767" t="s">
        <v>54</v>
      </c>
      <c r="Z17" s="435" t="s">
        <v>55</v>
      </c>
      <c r="AA17" s="634" t="s">
        <v>56</v>
      </c>
      <c r="AB17" s="634" t="s">
        <v>57</v>
      </c>
      <c r="AC17" s="634" t="s">
        <v>58</v>
      </c>
      <c r="AD17" s="634" t="s">
        <v>59</v>
      </c>
      <c r="AE17" s="719"/>
      <c r="AF17" s="720"/>
      <c r="AG17" s="515"/>
      <c r="BD17" s="619" t="s">
        <v>60</v>
      </c>
    </row>
    <row r="18" spans="1:68" ht="14.25" customHeight="1" x14ac:dyDescent="0.2">
      <c r="A18" s="436"/>
      <c r="B18" s="436"/>
      <c r="C18" s="436"/>
      <c r="D18" s="503"/>
      <c r="E18" s="505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03"/>
      <c r="Q18" s="504"/>
      <c r="R18" s="504"/>
      <c r="S18" s="504"/>
      <c r="T18" s="505"/>
      <c r="U18" s="377" t="s">
        <v>61</v>
      </c>
      <c r="V18" s="377" t="s">
        <v>62</v>
      </c>
      <c r="W18" s="436"/>
      <c r="X18" s="436"/>
      <c r="Y18" s="768"/>
      <c r="Z18" s="436"/>
      <c r="AA18" s="635"/>
      <c r="AB18" s="635"/>
      <c r="AC18" s="635"/>
      <c r="AD18" s="721"/>
      <c r="AE18" s="722"/>
      <c r="AF18" s="723"/>
      <c r="AG18" s="516"/>
      <c r="BD18" s="398"/>
    </row>
    <row r="19" spans="1:68" ht="27.75" customHeight="1" x14ac:dyDescent="0.2">
      <c r="A19" s="404" t="s">
        <v>63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63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4"/>
      <c r="AB20" s="374"/>
      <c r="AC20" s="374"/>
    </row>
    <row r="21" spans="1:68" ht="14.25" customHeight="1" x14ac:dyDescent="0.25">
      <c r="A21" s="432" t="s">
        <v>64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3"/>
      <c r="AB21" s="373"/>
      <c r="AC21" s="3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70</v>
      </c>
      <c r="Q23" s="402"/>
      <c r="R23" s="402"/>
      <c r="S23" s="402"/>
      <c r="T23" s="402"/>
      <c r="U23" s="402"/>
      <c r="V23" s="403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70</v>
      </c>
      <c r="Q24" s="402"/>
      <c r="R24" s="402"/>
      <c r="S24" s="402"/>
      <c r="T24" s="402"/>
      <c r="U24" s="402"/>
      <c r="V24" s="403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2" t="s">
        <v>72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3"/>
      <c r="AB25" s="373"/>
      <c r="AC25" s="373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99" t="s">
        <v>76</v>
      </c>
      <c r="Q26" s="387"/>
      <c r="R26" s="387"/>
      <c r="S26" s="387"/>
      <c r="T26" s="388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9" t="s">
        <v>88</v>
      </c>
      <c r="Q32" s="387"/>
      <c r="R32" s="387"/>
      <c r="S32" s="387"/>
      <c r="T32" s="388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67" t="s">
        <v>91</v>
      </c>
      <c r="Q33" s="387"/>
      <c r="R33" s="387"/>
      <c r="S33" s="387"/>
      <c r="T33" s="388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70</v>
      </c>
      <c r="Q36" s="402"/>
      <c r="R36" s="402"/>
      <c r="S36" s="402"/>
      <c r="T36" s="402"/>
      <c r="U36" s="402"/>
      <c r="V36" s="403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70</v>
      </c>
      <c r="Q37" s="402"/>
      <c r="R37" s="402"/>
      <c r="S37" s="402"/>
      <c r="T37" s="402"/>
      <c r="U37" s="402"/>
      <c r="V37" s="403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2" t="s">
        <v>96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3"/>
      <c r="AB38" s="373"/>
      <c r="AC38" s="373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70</v>
      </c>
      <c r="Q40" s="402"/>
      <c r="R40" s="402"/>
      <c r="S40" s="402"/>
      <c r="T40" s="402"/>
      <c r="U40" s="402"/>
      <c r="V40" s="403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70</v>
      </c>
      <c r="Q41" s="402"/>
      <c r="R41" s="402"/>
      <c r="S41" s="402"/>
      <c r="T41" s="402"/>
      <c r="U41" s="402"/>
      <c r="V41" s="403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2" t="s">
        <v>101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3"/>
      <c r="AB42" s="373"/>
      <c r="AC42" s="373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70</v>
      </c>
      <c r="Q44" s="402"/>
      <c r="R44" s="402"/>
      <c r="S44" s="402"/>
      <c r="T44" s="402"/>
      <c r="U44" s="402"/>
      <c r="V44" s="403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70</v>
      </c>
      <c r="Q45" s="402"/>
      <c r="R45" s="402"/>
      <c r="S45" s="402"/>
      <c r="T45" s="402"/>
      <c r="U45" s="402"/>
      <c r="V45" s="403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2" t="s">
        <v>105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3"/>
      <c r="AB46" s="373"/>
      <c r="AC46" s="373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70</v>
      </c>
      <c r="Q48" s="402"/>
      <c r="R48" s="402"/>
      <c r="S48" s="402"/>
      <c r="T48" s="402"/>
      <c r="U48" s="402"/>
      <c r="V48" s="403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70</v>
      </c>
      <c r="Q49" s="402"/>
      <c r="R49" s="402"/>
      <c r="S49" s="402"/>
      <c r="T49" s="402"/>
      <c r="U49" s="402"/>
      <c r="V49" s="403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108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109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4"/>
      <c r="AB51" s="374"/>
      <c r="AC51" s="374"/>
    </row>
    <row r="52" spans="1:68" ht="14.25" customHeight="1" x14ac:dyDescent="0.25">
      <c r="A52" s="432" t="s">
        <v>110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3"/>
      <c r="AB52" s="373"/>
      <c r="AC52" s="373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69</v>
      </c>
      <c r="X53" s="380">
        <v>600</v>
      </c>
      <c r="Y53" s="381">
        <f t="shared" ref="Y53:Y58" si="6">IFERROR(IF(X53="",0,CEILING((X53/$H53),1)*$H53),"")</f>
        <v>604.80000000000007</v>
      </c>
      <c r="Z53" s="36">
        <f>IFERROR(IF(Y53=0,"",ROUNDUP(Y53/H53,0)*0.02175),"")</f>
        <v>1.218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626.66666666666663</v>
      </c>
      <c r="BN53" s="64">
        <f t="shared" ref="BN53:BN58" si="8">IFERROR(Y53*I53/H53,"0")</f>
        <v>631.67999999999995</v>
      </c>
      <c r="BO53" s="64">
        <f t="shared" ref="BO53:BO58" si="9">IFERROR(1/J53*(X53/H53),"0")</f>
        <v>0.99206349206349187</v>
      </c>
      <c r="BP53" s="64">
        <f t="shared" ref="BP53:BP58" si="10">IFERROR(1/J53*(Y53/H53),"0")</f>
        <v>1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70</v>
      </c>
      <c r="Q59" s="402"/>
      <c r="R59" s="402"/>
      <c r="S59" s="402"/>
      <c r="T59" s="402"/>
      <c r="U59" s="402"/>
      <c r="V59" s="403"/>
      <c r="W59" s="37" t="s">
        <v>71</v>
      </c>
      <c r="X59" s="382">
        <f>IFERROR(X53/H53,"0")+IFERROR(X54/H54,"0")+IFERROR(X55/H55,"0")+IFERROR(X56/H56,"0")+IFERROR(X57/H57,"0")+IFERROR(X58/H58,"0")</f>
        <v>55.55555555555555</v>
      </c>
      <c r="Y59" s="382">
        <f>IFERROR(Y53/H53,"0")+IFERROR(Y54/H54,"0")+IFERROR(Y55/H55,"0")+IFERROR(Y56/H56,"0")+IFERROR(Y57/H57,"0")+IFERROR(Y58/H58,"0")</f>
        <v>56</v>
      </c>
      <c r="Z59" s="382">
        <f>IFERROR(IF(Z53="",0,Z53),"0")+IFERROR(IF(Z54="",0,Z54),"0")+IFERROR(IF(Z55="",0,Z55),"0")+IFERROR(IF(Z56="",0,Z56),"0")+IFERROR(IF(Z57="",0,Z57),"0")+IFERROR(IF(Z58="",0,Z58),"0")</f>
        <v>1.218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70</v>
      </c>
      <c r="Q60" s="402"/>
      <c r="R60" s="402"/>
      <c r="S60" s="402"/>
      <c r="T60" s="402"/>
      <c r="U60" s="402"/>
      <c r="V60" s="403"/>
      <c r="W60" s="37" t="s">
        <v>69</v>
      </c>
      <c r="X60" s="382">
        <f>IFERROR(SUM(X53:X58),"0")</f>
        <v>600</v>
      </c>
      <c r="Y60" s="382">
        <f>IFERROR(SUM(Y53:Y58),"0")</f>
        <v>604.80000000000007</v>
      </c>
      <c r="Z60" s="37"/>
      <c r="AA60" s="383"/>
      <c r="AB60" s="383"/>
      <c r="AC60" s="383"/>
    </row>
    <row r="61" spans="1:68" ht="14.25" customHeight="1" x14ac:dyDescent="0.25">
      <c r="A61" s="432" t="s">
        <v>72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3"/>
      <c r="AB61" s="373"/>
      <c r="AC61" s="373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70</v>
      </c>
      <c r="Q64" s="402"/>
      <c r="R64" s="402"/>
      <c r="S64" s="402"/>
      <c r="T64" s="402"/>
      <c r="U64" s="402"/>
      <c r="V64" s="403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70</v>
      </c>
      <c r="Q65" s="402"/>
      <c r="R65" s="402"/>
      <c r="S65" s="402"/>
      <c r="T65" s="402"/>
      <c r="U65" s="402"/>
      <c r="V65" s="403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129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4"/>
      <c r="AB66" s="374"/>
      <c r="AC66" s="374"/>
    </row>
    <row r="67" spans="1:68" ht="14.25" customHeight="1" x14ac:dyDescent="0.25">
      <c r="A67" s="432" t="s">
        <v>110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3"/>
      <c r="AB67" s="373"/>
      <c r="AC67" s="373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69</v>
      </c>
      <c r="X68" s="380">
        <v>1200</v>
      </c>
      <c r="Y68" s="381">
        <f t="shared" ref="Y68:Y74" si="11">IFERROR(IF(X68="",0,CEILING((X68/$H68),1)*$H68),"")</f>
        <v>1209.6000000000001</v>
      </c>
      <c r="Z68" s="36">
        <f>IFERROR(IF(Y68=0,"",ROUNDUP(Y68/H68,0)*0.02175),"")</f>
        <v>2.4359999999999999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1253.3333333333333</v>
      </c>
      <c r="BN68" s="64">
        <f t="shared" ref="BN68:BN74" si="13">IFERROR(Y68*I68/H68,"0")</f>
        <v>1263.3599999999999</v>
      </c>
      <c r="BO68" s="64">
        <f t="shared" ref="BO68:BO74" si="14">IFERROR(1/J68*(X68/H68),"0")</f>
        <v>1.9841269841269837</v>
      </c>
      <c r="BP68" s="64">
        <f t="shared" ref="BP68:BP74" si="15">IFERROR(1/J68*(Y68/H68),"0")</f>
        <v>2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9" t="s">
        <v>141</v>
      </c>
      <c r="Q72" s="387"/>
      <c r="R72" s="387"/>
      <c r="S72" s="387"/>
      <c r="T72" s="388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8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70</v>
      </c>
      <c r="Q75" s="402"/>
      <c r="R75" s="402"/>
      <c r="S75" s="402"/>
      <c r="T75" s="402"/>
      <c r="U75" s="402"/>
      <c r="V75" s="403"/>
      <c r="W75" s="37" t="s">
        <v>71</v>
      </c>
      <c r="X75" s="382">
        <f>IFERROR(X68/H68,"0")+IFERROR(X69/H69,"0")+IFERROR(X70/H70,"0")+IFERROR(X71/H71,"0")+IFERROR(X72/H72,"0")+IFERROR(X73/H73,"0")+IFERROR(X74/H74,"0")</f>
        <v>111.1111111111111</v>
      </c>
      <c r="Y75" s="382">
        <f>IFERROR(Y68/H68,"0")+IFERROR(Y69/H69,"0")+IFERROR(Y70/H70,"0")+IFERROR(Y71/H71,"0")+IFERROR(Y72/H72,"0")+IFERROR(Y73/H73,"0")+IFERROR(Y74/H74,"0")</f>
        <v>112</v>
      </c>
      <c r="Z75" s="382">
        <f>IFERROR(IF(Z68="",0,Z68),"0")+IFERROR(IF(Z69="",0,Z69),"0")+IFERROR(IF(Z70="",0,Z70),"0")+IFERROR(IF(Z71="",0,Z71),"0")+IFERROR(IF(Z72="",0,Z72),"0")+IFERROR(IF(Z73="",0,Z73),"0")+IFERROR(IF(Z74="",0,Z74),"0")</f>
        <v>2.4359999999999999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70</v>
      </c>
      <c r="Q76" s="402"/>
      <c r="R76" s="402"/>
      <c r="S76" s="402"/>
      <c r="T76" s="402"/>
      <c r="U76" s="402"/>
      <c r="V76" s="403"/>
      <c r="W76" s="37" t="s">
        <v>69</v>
      </c>
      <c r="X76" s="382">
        <f>IFERROR(SUM(X68:X74),"0")</f>
        <v>1200</v>
      </c>
      <c r="Y76" s="382">
        <f>IFERROR(SUM(Y68:Y74),"0")</f>
        <v>1209.6000000000001</v>
      </c>
      <c r="Z76" s="37"/>
      <c r="AA76" s="383"/>
      <c r="AB76" s="383"/>
      <c r="AC76" s="383"/>
    </row>
    <row r="77" spans="1:68" ht="14.25" customHeight="1" x14ac:dyDescent="0.25">
      <c r="A77" s="432" t="s">
        <v>146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3"/>
      <c r="AB77" s="373"/>
      <c r="AC77" s="373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69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70</v>
      </c>
      <c r="Q80" s="402"/>
      <c r="R80" s="402"/>
      <c r="S80" s="402"/>
      <c r="T80" s="402"/>
      <c r="U80" s="402"/>
      <c r="V80" s="403"/>
      <c r="W80" s="37" t="s">
        <v>71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70</v>
      </c>
      <c r="Q81" s="402"/>
      <c r="R81" s="402"/>
      <c r="S81" s="402"/>
      <c r="T81" s="402"/>
      <c r="U81" s="402"/>
      <c r="V81" s="403"/>
      <c r="W81" s="37" t="s">
        <v>69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2" t="s">
        <v>64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3"/>
      <c r="AB82" s="373"/>
      <c r="AC82" s="373"/>
    </row>
    <row r="83" spans="1:68" ht="16.5" customHeight="1" x14ac:dyDescent="0.25">
      <c r="A83" s="54" t="s">
        <v>151</v>
      </c>
      <c r="B83" s="54" t="s">
        <v>152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153</v>
      </c>
      <c r="B84" s="54" t="s">
        <v>154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157</v>
      </c>
      <c r="B86" s="54" t="s">
        <v>158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70</v>
      </c>
      <c r="Q89" s="402"/>
      <c r="R89" s="402"/>
      <c r="S89" s="402"/>
      <c r="T89" s="402"/>
      <c r="U89" s="402"/>
      <c r="V89" s="403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70</v>
      </c>
      <c r="Q90" s="402"/>
      <c r="R90" s="402"/>
      <c r="S90" s="402"/>
      <c r="T90" s="402"/>
      <c r="U90" s="402"/>
      <c r="V90" s="403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2" t="s">
        <v>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3"/>
      <c r="AB91" s="373"/>
      <c r="AC91" s="373"/>
    </row>
    <row r="92" spans="1:68" ht="16.5" customHeight="1" x14ac:dyDescent="0.25">
      <c r="A92" s="54" t="s">
        <v>163</v>
      </c>
      <c r="B92" s="54" t="s">
        <v>164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165</v>
      </c>
      <c r="B93" s="54" t="s">
        <v>166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70</v>
      </c>
      <c r="Q94" s="402"/>
      <c r="R94" s="402"/>
      <c r="S94" s="402"/>
      <c r="T94" s="402"/>
      <c r="U94" s="402"/>
      <c r="V94" s="403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70</v>
      </c>
      <c r="Q95" s="402"/>
      <c r="R95" s="402"/>
      <c r="S95" s="402"/>
      <c r="T95" s="402"/>
      <c r="U95" s="402"/>
      <c r="V95" s="403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2" t="s">
        <v>167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3"/>
      <c r="AB96" s="373"/>
      <c r="AC96" s="373"/>
    </row>
    <row r="97" spans="1:68" ht="27" customHeight="1" x14ac:dyDescent="0.25">
      <c r="A97" s="54" t="s">
        <v>168</v>
      </c>
      <c r="B97" s="54" t="s">
        <v>169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170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172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4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70</v>
      </c>
      <c r="Q100" s="402"/>
      <c r="R100" s="402"/>
      <c r="S100" s="402"/>
      <c r="T100" s="402"/>
      <c r="U100" s="402"/>
      <c r="V100" s="403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70</v>
      </c>
      <c r="Q101" s="402"/>
      <c r="R101" s="402"/>
      <c r="S101" s="402"/>
      <c r="T101" s="402"/>
      <c r="U101" s="402"/>
      <c r="V101" s="403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173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4"/>
      <c r="AB102" s="374"/>
      <c r="AC102" s="374"/>
    </row>
    <row r="103" spans="1:68" ht="14.25" customHeight="1" x14ac:dyDescent="0.25">
      <c r="A103" s="432" t="s">
        <v>110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3"/>
      <c r="AB103" s="373"/>
      <c r="AC103" s="373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69</v>
      </c>
      <c r="X104" s="380">
        <v>250</v>
      </c>
      <c r="Y104" s="381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261.11111111111109</v>
      </c>
      <c r="BN104" s="64">
        <f>IFERROR(Y104*I104/H104,"0")</f>
        <v>270.72000000000003</v>
      </c>
      <c r="BO104" s="64">
        <f>IFERROR(1/J104*(X104/H104),"0")</f>
        <v>0.41335978835978826</v>
      </c>
      <c r="BP104" s="64">
        <f>IFERROR(1/J104*(Y104/H104),"0")</f>
        <v>0.4285714285714286</v>
      </c>
    </row>
    <row r="105" spans="1:68" ht="16.5" customHeight="1" x14ac:dyDescent="0.25">
      <c r="A105" s="54" t="s">
        <v>176</v>
      </c>
      <c r="B105" s="54" t="s">
        <v>177</v>
      </c>
      <c r="C105" s="31">
        <v>4301012006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4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87"/>
      <c r="R105" s="387"/>
      <c r="S105" s="387"/>
      <c r="T105" s="388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70</v>
      </c>
      <c r="Q107" s="402"/>
      <c r="R107" s="402"/>
      <c r="S107" s="402"/>
      <c r="T107" s="402"/>
      <c r="U107" s="402"/>
      <c r="V107" s="403"/>
      <c r="W107" s="37" t="s">
        <v>71</v>
      </c>
      <c r="X107" s="382">
        <f>IFERROR(X104/H104,"0")+IFERROR(X105/H105,"0")+IFERROR(X106/H106,"0")</f>
        <v>23.148148148148145</v>
      </c>
      <c r="Y107" s="382">
        <f>IFERROR(Y104/H104,"0")+IFERROR(Y105/H105,"0")+IFERROR(Y106/H106,"0")</f>
        <v>24.000000000000004</v>
      </c>
      <c r="Z107" s="382">
        <f>IFERROR(IF(Z104="",0,Z104),"0")+IFERROR(IF(Z105="",0,Z105),"0")+IFERROR(IF(Z106="",0,Z106),"0")</f>
        <v>0.52200000000000002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70</v>
      </c>
      <c r="Q108" s="402"/>
      <c r="R108" s="402"/>
      <c r="S108" s="402"/>
      <c r="T108" s="402"/>
      <c r="U108" s="402"/>
      <c r="V108" s="403"/>
      <c r="W108" s="37" t="s">
        <v>69</v>
      </c>
      <c r="X108" s="382">
        <f>IFERROR(SUM(X104:X106),"0")</f>
        <v>250</v>
      </c>
      <c r="Y108" s="382">
        <f>IFERROR(SUM(Y104:Y106),"0")</f>
        <v>259.20000000000005</v>
      </c>
      <c r="Z108" s="37"/>
      <c r="AA108" s="383"/>
      <c r="AB108" s="383"/>
      <c r="AC108" s="383"/>
    </row>
    <row r="109" spans="1:68" ht="14.25" customHeight="1" x14ac:dyDescent="0.25">
      <c r="A109" s="432" t="s">
        <v>72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3"/>
      <c r="AB109" s="373"/>
      <c r="AC109" s="373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4">
        <v>4607091386967</v>
      </c>
      <c r="E110" s="385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69</v>
      </c>
      <c r="X110" s="380">
        <v>400</v>
      </c>
      <c r="Y110" s="381">
        <f>IFERROR(IF(X110="",0,CEILING((X110/$H110),1)*$H110),"")</f>
        <v>403.20000000000005</v>
      </c>
      <c r="Z110" s="36">
        <f>IFERROR(IF(Y110=0,"",ROUNDUP(Y110/H110,0)*0.02175),"")</f>
        <v>1.044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426.85714285714289</v>
      </c>
      <c r="BN110" s="64">
        <f>IFERROR(Y110*I110/H110,"0")</f>
        <v>430.27200000000005</v>
      </c>
      <c r="BO110" s="64">
        <f>IFERROR(1/J110*(X110/H110),"0")</f>
        <v>0.85034013605442171</v>
      </c>
      <c r="BP110" s="64">
        <f>IFERROR(1/J110*(Y110/H110),"0")</f>
        <v>0.8571428571428571</v>
      </c>
    </row>
    <row r="111" spans="1:68" ht="27" customHeight="1" x14ac:dyDescent="0.25">
      <c r="A111" s="54" t="s">
        <v>180</v>
      </c>
      <c r="B111" s="54" t="s">
        <v>182</v>
      </c>
      <c r="C111" s="31">
        <v>4301051437</v>
      </c>
      <c r="D111" s="384">
        <v>4607091386967</v>
      </c>
      <c r="E111" s="385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69</v>
      </c>
      <c r="X112" s="380">
        <v>337.5</v>
      </c>
      <c r="Y112" s="381">
        <f>IFERROR(IF(X112="",0,CEILING((X112/$H112),1)*$H112),"")</f>
        <v>337.5</v>
      </c>
      <c r="Z112" s="36">
        <f>IFERROR(IF(Y112=0,"",ROUNDUP(Y112/H112,0)*0.00753),"")</f>
        <v>0.94125000000000003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371.49999999999994</v>
      </c>
      <c r="BN112" s="64">
        <f>IFERROR(Y112*I112/H112,"0")</f>
        <v>371.49999999999994</v>
      </c>
      <c r="BO112" s="64">
        <f>IFERROR(1/J112*(X112/H112),"0")</f>
        <v>0.80128205128205121</v>
      </c>
      <c r="BP112" s="64">
        <f>IFERROR(1/J112*(Y112/H112),"0")</f>
        <v>0.80128205128205121</v>
      </c>
    </row>
    <row r="113" spans="1:68" ht="16.5" customHeight="1" x14ac:dyDescent="0.25">
      <c r="A113" s="54" t="s">
        <v>185</v>
      </c>
      <c r="B113" s="54" t="s">
        <v>186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188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70</v>
      </c>
      <c r="Q115" s="402"/>
      <c r="R115" s="402"/>
      <c r="S115" s="402"/>
      <c r="T115" s="402"/>
      <c r="U115" s="402"/>
      <c r="V115" s="403"/>
      <c r="W115" s="37" t="s">
        <v>71</v>
      </c>
      <c r="X115" s="382">
        <f>IFERROR(X110/H110,"0")+IFERROR(X111/H111,"0")+IFERROR(X112/H112,"0")+IFERROR(X113/H113,"0")+IFERROR(X114/H114,"0")</f>
        <v>172.61904761904759</v>
      </c>
      <c r="Y115" s="382">
        <f>IFERROR(Y110/H110,"0")+IFERROR(Y111/H111,"0")+IFERROR(Y112/H112,"0")+IFERROR(Y113/H113,"0")+IFERROR(Y114/H114,"0")</f>
        <v>173</v>
      </c>
      <c r="Z115" s="382">
        <f>IFERROR(IF(Z110="",0,Z110),"0")+IFERROR(IF(Z111="",0,Z111),"0")+IFERROR(IF(Z112="",0,Z112),"0")+IFERROR(IF(Z113="",0,Z113),"0")+IFERROR(IF(Z114="",0,Z114),"0")</f>
        <v>1.9852500000000002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70</v>
      </c>
      <c r="Q116" s="402"/>
      <c r="R116" s="402"/>
      <c r="S116" s="402"/>
      <c r="T116" s="402"/>
      <c r="U116" s="402"/>
      <c r="V116" s="403"/>
      <c r="W116" s="37" t="s">
        <v>69</v>
      </c>
      <c r="X116" s="382">
        <f>IFERROR(SUM(X110:X114),"0")</f>
        <v>737.5</v>
      </c>
      <c r="Y116" s="382">
        <f>IFERROR(SUM(Y110:Y114),"0")</f>
        <v>740.7</v>
      </c>
      <c r="Z116" s="37"/>
      <c r="AA116" s="383"/>
      <c r="AB116" s="383"/>
      <c r="AC116" s="383"/>
    </row>
    <row r="117" spans="1:68" ht="16.5" customHeight="1" x14ac:dyDescent="0.25">
      <c r="A117" s="397" t="s">
        <v>189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4"/>
      <c r="AB117" s="374"/>
      <c r="AC117" s="374"/>
    </row>
    <row r="118" spans="1:68" ht="14.25" customHeight="1" x14ac:dyDescent="0.25">
      <c r="A118" s="432" t="s">
        <v>110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3"/>
      <c r="AB118" s="373"/>
      <c r="AC118" s="373"/>
    </row>
    <row r="119" spans="1:68" ht="16.5" customHeight="1" x14ac:dyDescent="0.25">
      <c r="A119" s="54" t="s">
        <v>190</v>
      </c>
      <c r="B119" s="54" t="s">
        <v>191</v>
      </c>
      <c r="C119" s="31">
        <v>4301011703</v>
      </c>
      <c r="D119" s="384">
        <v>4680115882133</v>
      </c>
      <c r="E119" s="385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190</v>
      </c>
      <c r="B120" s="54" t="s">
        <v>192</v>
      </c>
      <c r="C120" s="31">
        <v>4301011514</v>
      </c>
      <c r="D120" s="384">
        <v>4680115882133</v>
      </c>
      <c r="E120" s="385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198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70</v>
      </c>
      <c r="Q124" s="402"/>
      <c r="R124" s="402"/>
      <c r="S124" s="402"/>
      <c r="T124" s="402"/>
      <c r="U124" s="402"/>
      <c r="V124" s="403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70</v>
      </c>
      <c r="Q125" s="402"/>
      <c r="R125" s="402"/>
      <c r="S125" s="402"/>
      <c r="T125" s="402"/>
      <c r="U125" s="402"/>
      <c r="V125" s="403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2" t="s">
        <v>146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3"/>
      <c r="AB126" s="373"/>
      <c r="AC126" s="373"/>
    </row>
    <row r="127" spans="1:68" ht="16.5" customHeight="1" x14ac:dyDescent="0.25">
      <c r="A127" s="54" t="s">
        <v>199</v>
      </c>
      <c r="B127" s="54" t="s">
        <v>200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11" t="s">
        <v>201</v>
      </c>
      <c r="Q127" s="387"/>
      <c r="R127" s="387"/>
      <c r="S127" s="387"/>
      <c r="T127" s="388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199</v>
      </c>
      <c r="B128" s="54" t="s">
        <v>202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203</v>
      </c>
      <c r="B129" s="54" t="s">
        <v>204</v>
      </c>
      <c r="C129" s="31">
        <v>4301020258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203</v>
      </c>
      <c r="B130" s="54" t="s">
        <v>205</v>
      </c>
      <c r="C130" s="31">
        <v>4301020346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77" t="s">
        <v>206</v>
      </c>
      <c r="Q130" s="387"/>
      <c r="R130" s="387"/>
      <c r="S130" s="387"/>
      <c r="T130" s="388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70</v>
      </c>
      <c r="Q132" s="402"/>
      <c r="R132" s="402"/>
      <c r="S132" s="402"/>
      <c r="T132" s="402"/>
      <c r="U132" s="402"/>
      <c r="V132" s="403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70</v>
      </c>
      <c r="Q133" s="402"/>
      <c r="R133" s="402"/>
      <c r="S133" s="402"/>
      <c r="T133" s="402"/>
      <c r="U133" s="402"/>
      <c r="V133" s="403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2" t="s">
        <v>72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3"/>
      <c r="AB134" s="373"/>
      <c r="AC134" s="373"/>
    </row>
    <row r="135" spans="1:68" ht="16.5" customHeight="1" x14ac:dyDescent="0.25">
      <c r="A135" s="54" t="s">
        <v>209</v>
      </c>
      <c r="B135" s="54" t="s">
        <v>210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69</v>
      </c>
      <c r="X136" s="380">
        <v>1000</v>
      </c>
      <c r="Y136" s="381">
        <f t="shared" si="21"/>
        <v>1008</v>
      </c>
      <c r="Z136" s="36">
        <f>IFERROR(IF(Y136=0,"",ROUNDUP(Y136/H136,0)*0.02175),"")</f>
        <v>2.61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1066.4285714285713</v>
      </c>
      <c r="BN136" s="64">
        <f t="shared" si="23"/>
        <v>1074.96</v>
      </c>
      <c r="BO136" s="64">
        <f t="shared" si="24"/>
        <v>2.1258503401360542</v>
      </c>
      <c r="BP136" s="64">
        <f t="shared" si="25"/>
        <v>2.1428571428571428</v>
      </c>
    </row>
    <row r="137" spans="1:68" ht="16.5" customHeight="1" x14ac:dyDescent="0.25">
      <c r="A137" s="54" t="s">
        <v>212</v>
      </c>
      <c r="B137" s="54" t="s">
        <v>213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69</v>
      </c>
      <c r="X138" s="380">
        <v>225</v>
      </c>
      <c r="Y138" s="381">
        <f t="shared" si="21"/>
        <v>226.8</v>
      </c>
      <c r="Z138" s="36">
        <f>IFERROR(IF(Y138=0,"",ROUNDUP(Y138/H138,0)*0.00753),"")</f>
        <v>0.63251999999999997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247.66666666666666</v>
      </c>
      <c r="BN138" s="64">
        <f t="shared" si="23"/>
        <v>249.648</v>
      </c>
      <c r="BO138" s="64">
        <f t="shared" si="24"/>
        <v>0.53418803418803418</v>
      </c>
      <c r="BP138" s="64">
        <f t="shared" si="25"/>
        <v>0.53846153846153844</v>
      </c>
    </row>
    <row r="139" spans="1:68" ht="16.5" customHeight="1" x14ac:dyDescent="0.25">
      <c r="A139" s="54" t="s">
        <v>216</v>
      </c>
      <c r="B139" s="54" t="s">
        <v>217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218</v>
      </c>
      <c r="B140" s="54" t="s">
        <v>219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70</v>
      </c>
      <c r="Q141" s="402"/>
      <c r="R141" s="402"/>
      <c r="S141" s="402"/>
      <c r="T141" s="402"/>
      <c r="U141" s="402"/>
      <c r="V141" s="403"/>
      <c r="W141" s="37" t="s">
        <v>71</v>
      </c>
      <c r="X141" s="382">
        <f>IFERROR(X135/H135,"0")+IFERROR(X136/H136,"0")+IFERROR(X137/H137,"0")+IFERROR(X138/H138,"0")+IFERROR(X139/H139,"0")+IFERROR(X140/H140,"0")</f>
        <v>202.38095238095235</v>
      </c>
      <c r="Y141" s="382">
        <f>IFERROR(Y135/H135,"0")+IFERROR(Y136/H136,"0")+IFERROR(Y137/H137,"0")+IFERROR(Y138/H138,"0")+IFERROR(Y139/H139,"0")+IFERROR(Y140/H140,"0")</f>
        <v>204</v>
      </c>
      <c r="Z141" s="382">
        <f>IFERROR(IF(Z135="",0,Z135),"0")+IFERROR(IF(Z136="",0,Z136),"0")+IFERROR(IF(Z137="",0,Z137),"0")+IFERROR(IF(Z138="",0,Z138),"0")+IFERROR(IF(Z139="",0,Z139),"0")+IFERROR(IF(Z140="",0,Z140),"0")</f>
        <v>3.2425199999999998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70</v>
      </c>
      <c r="Q142" s="402"/>
      <c r="R142" s="402"/>
      <c r="S142" s="402"/>
      <c r="T142" s="402"/>
      <c r="U142" s="402"/>
      <c r="V142" s="403"/>
      <c r="W142" s="37" t="s">
        <v>69</v>
      </c>
      <c r="X142" s="382">
        <f>IFERROR(SUM(X135:X140),"0")</f>
        <v>1225</v>
      </c>
      <c r="Y142" s="382">
        <f>IFERROR(SUM(Y135:Y140),"0")</f>
        <v>1234.8</v>
      </c>
      <c r="Z142" s="37"/>
      <c r="AA142" s="383"/>
      <c r="AB142" s="383"/>
      <c r="AC142" s="383"/>
    </row>
    <row r="143" spans="1:68" ht="14.25" customHeight="1" x14ac:dyDescent="0.25">
      <c r="A143" s="432" t="s">
        <v>167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3"/>
      <c r="AB143" s="373"/>
      <c r="AC143" s="373"/>
    </row>
    <row r="144" spans="1:68" ht="27" customHeight="1" x14ac:dyDescent="0.25">
      <c r="A144" s="54" t="s">
        <v>220</v>
      </c>
      <c r="B144" s="54" t="s">
        <v>221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222</v>
      </c>
      <c r="B145" s="54" t="s">
        <v>223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70</v>
      </c>
      <c r="Q146" s="402"/>
      <c r="R146" s="402"/>
      <c r="S146" s="402"/>
      <c r="T146" s="402"/>
      <c r="U146" s="402"/>
      <c r="V146" s="403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70</v>
      </c>
      <c r="Q147" s="402"/>
      <c r="R147" s="402"/>
      <c r="S147" s="402"/>
      <c r="T147" s="402"/>
      <c r="U147" s="402"/>
      <c r="V147" s="403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224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4"/>
      <c r="AB148" s="374"/>
      <c r="AC148" s="374"/>
    </row>
    <row r="149" spans="1:68" ht="14.25" customHeight="1" x14ac:dyDescent="0.25">
      <c r="A149" s="432" t="s">
        <v>110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3"/>
      <c r="AB149" s="373"/>
      <c r="AC149" s="373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225</v>
      </c>
      <c r="B151" s="54" t="s">
        <v>227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70</v>
      </c>
      <c r="Q152" s="402"/>
      <c r="R152" s="402"/>
      <c r="S152" s="402"/>
      <c r="T152" s="402"/>
      <c r="U152" s="402"/>
      <c r="V152" s="403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70</v>
      </c>
      <c r="Q153" s="402"/>
      <c r="R153" s="402"/>
      <c r="S153" s="402"/>
      <c r="T153" s="402"/>
      <c r="U153" s="402"/>
      <c r="V153" s="403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2" t="s">
        <v>64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3"/>
      <c r="AB154" s="373"/>
      <c r="AC154" s="373"/>
    </row>
    <row r="155" spans="1:68" ht="27" customHeight="1" x14ac:dyDescent="0.25">
      <c r="A155" s="54" t="s">
        <v>228</v>
      </c>
      <c r="B155" s="54" t="s">
        <v>229</v>
      </c>
      <c r="C155" s="31">
        <v>4301031235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70</v>
      </c>
      <c r="Q157" s="402"/>
      <c r="R157" s="402"/>
      <c r="S157" s="402"/>
      <c r="T157" s="402"/>
      <c r="U157" s="402"/>
      <c r="V157" s="403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70</v>
      </c>
      <c r="Q158" s="402"/>
      <c r="R158" s="402"/>
      <c r="S158" s="402"/>
      <c r="T158" s="402"/>
      <c r="U158" s="402"/>
      <c r="V158" s="403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2" t="s">
        <v>72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3"/>
      <c r="AB159" s="373"/>
      <c r="AC159" s="373"/>
    </row>
    <row r="160" spans="1:68" ht="16.5" customHeight="1" x14ac:dyDescent="0.25">
      <c r="A160" s="54" t="s">
        <v>231</v>
      </c>
      <c r="B160" s="54" t="s">
        <v>232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2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70</v>
      </c>
      <c r="Q162" s="402"/>
      <c r="R162" s="402"/>
      <c r="S162" s="402"/>
      <c r="T162" s="402"/>
      <c r="U162" s="402"/>
      <c r="V162" s="403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70</v>
      </c>
      <c r="Q163" s="402"/>
      <c r="R163" s="402"/>
      <c r="S163" s="402"/>
      <c r="T163" s="402"/>
      <c r="U163" s="402"/>
      <c r="V163" s="403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108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4"/>
      <c r="AB164" s="374"/>
      <c r="AC164" s="374"/>
    </row>
    <row r="165" spans="1:68" ht="14.25" customHeight="1" x14ac:dyDescent="0.25">
      <c r="A165" s="432" t="s">
        <v>110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3"/>
      <c r="AB165" s="373"/>
      <c r="AC165" s="373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236</v>
      </c>
      <c r="B167" s="54" t="s">
        <v>237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70</v>
      </c>
      <c r="Q169" s="402"/>
      <c r="R169" s="402"/>
      <c r="S169" s="402"/>
      <c r="T169" s="402"/>
      <c r="U169" s="402"/>
      <c r="V169" s="403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70</v>
      </c>
      <c r="Q170" s="402"/>
      <c r="R170" s="402"/>
      <c r="S170" s="402"/>
      <c r="T170" s="402"/>
      <c r="U170" s="402"/>
      <c r="V170" s="403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2" t="s">
        <v>64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3"/>
      <c r="AB171" s="373"/>
      <c r="AC171" s="373"/>
    </row>
    <row r="172" spans="1:68" ht="16.5" customHeight="1" x14ac:dyDescent="0.25">
      <c r="A172" s="54" t="s">
        <v>240</v>
      </c>
      <c r="B172" s="54" t="s">
        <v>241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246</v>
      </c>
      <c r="B175" s="54" t="s">
        <v>247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248</v>
      </c>
      <c r="B176" s="54" t="s">
        <v>249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70</v>
      </c>
      <c r="Q177" s="402"/>
      <c r="R177" s="402"/>
      <c r="S177" s="402"/>
      <c r="T177" s="402"/>
      <c r="U177" s="402"/>
      <c r="V177" s="403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70</v>
      </c>
      <c r="Q178" s="402"/>
      <c r="R178" s="402"/>
      <c r="S178" s="402"/>
      <c r="T178" s="402"/>
      <c r="U178" s="402"/>
      <c r="V178" s="403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2" t="s">
        <v>72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3"/>
      <c r="AB179" s="373"/>
      <c r="AC179" s="373"/>
    </row>
    <row r="180" spans="1:68" ht="16.5" customHeight="1" x14ac:dyDescent="0.25">
      <c r="A180" s="54" t="s">
        <v>250</v>
      </c>
      <c r="B180" s="54" t="s">
        <v>251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252</v>
      </c>
      <c r="B181" s="54" t="s">
        <v>253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254</v>
      </c>
      <c r="B182" s="54" t="s">
        <v>255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70</v>
      </c>
      <c r="Q183" s="402"/>
      <c r="R183" s="402"/>
      <c r="S183" s="402"/>
      <c r="T183" s="402"/>
      <c r="U183" s="402"/>
      <c r="V183" s="403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70</v>
      </c>
      <c r="Q184" s="402"/>
      <c r="R184" s="402"/>
      <c r="S184" s="402"/>
      <c r="T184" s="402"/>
      <c r="U184" s="402"/>
      <c r="V184" s="403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256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257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4"/>
      <c r="AB186" s="374"/>
      <c r="AC186" s="374"/>
    </row>
    <row r="187" spans="1:68" ht="14.25" customHeight="1" x14ac:dyDescent="0.25">
      <c r="A187" s="432" t="s">
        <v>64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3"/>
      <c r="AB187" s="373"/>
      <c r="AC187" s="373"/>
    </row>
    <row r="188" spans="1:68" ht="27" customHeight="1" x14ac:dyDescent="0.25">
      <c r="A188" s="54" t="s">
        <v>258</v>
      </c>
      <c r="B188" s="54" t="s">
        <v>259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270</v>
      </c>
      <c r="B194" s="54" t="s">
        <v>271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272</v>
      </c>
      <c r="B195" s="54" t="s">
        <v>273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70</v>
      </c>
      <c r="Q196" s="402"/>
      <c r="R196" s="402"/>
      <c r="S196" s="402"/>
      <c r="T196" s="402"/>
      <c r="U196" s="402"/>
      <c r="V196" s="403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70</v>
      </c>
      <c r="Q197" s="402"/>
      <c r="R197" s="402"/>
      <c r="S197" s="402"/>
      <c r="T197" s="402"/>
      <c r="U197" s="402"/>
      <c r="V197" s="403"/>
      <c r="W197" s="37" t="s">
        <v>69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customHeight="1" x14ac:dyDescent="0.25">
      <c r="A198" s="397" t="s">
        <v>274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4"/>
      <c r="AB198" s="374"/>
      <c r="AC198" s="374"/>
    </row>
    <row r="199" spans="1:68" ht="14.25" customHeight="1" x14ac:dyDescent="0.25">
      <c r="A199" s="432" t="s">
        <v>110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3"/>
      <c r="AB199" s="373"/>
      <c r="AC199" s="373"/>
    </row>
    <row r="200" spans="1:68" ht="16.5" customHeight="1" x14ac:dyDescent="0.25">
      <c r="A200" s="54" t="s">
        <v>275</v>
      </c>
      <c r="B200" s="54" t="s">
        <v>276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277</v>
      </c>
      <c r="B201" s="54" t="s">
        <v>278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70</v>
      </c>
      <c r="Q202" s="402"/>
      <c r="R202" s="402"/>
      <c r="S202" s="402"/>
      <c r="T202" s="402"/>
      <c r="U202" s="402"/>
      <c r="V202" s="403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70</v>
      </c>
      <c r="Q203" s="402"/>
      <c r="R203" s="402"/>
      <c r="S203" s="402"/>
      <c r="T203" s="402"/>
      <c r="U203" s="402"/>
      <c r="V203" s="403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2" t="s">
        <v>146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3"/>
      <c r="AB204" s="373"/>
      <c r="AC204" s="373"/>
    </row>
    <row r="205" spans="1:68" ht="16.5" customHeight="1" x14ac:dyDescent="0.25">
      <c r="A205" s="54" t="s">
        <v>279</v>
      </c>
      <c r="B205" s="54" t="s">
        <v>280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281</v>
      </c>
      <c r="B206" s="54" t="s">
        <v>282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70</v>
      </c>
      <c r="Q207" s="402"/>
      <c r="R207" s="402"/>
      <c r="S207" s="402"/>
      <c r="T207" s="402"/>
      <c r="U207" s="402"/>
      <c r="V207" s="403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70</v>
      </c>
      <c r="Q208" s="402"/>
      <c r="R208" s="402"/>
      <c r="S208" s="402"/>
      <c r="T208" s="402"/>
      <c r="U208" s="402"/>
      <c r="V208" s="403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2" t="s">
        <v>64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3"/>
      <c r="AB209" s="373"/>
      <c r="AC209" s="373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293</v>
      </c>
      <c r="B215" s="54" t="s">
        <v>294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295</v>
      </c>
      <c r="B216" s="54" t="s">
        <v>296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297</v>
      </c>
      <c r="B217" s="54" t="s">
        <v>298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70</v>
      </c>
      <c r="Q218" s="402"/>
      <c r="R218" s="402"/>
      <c r="S218" s="402"/>
      <c r="T218" s="402"/>
      <c r="U218" s="402"/>
      <c r="V218" s="403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70</v>
      </c>
      <c r="Q219" s="402"/>
      <c r="R219" s="402"/>
      <c r="S219" s="402"/>
      <c r="T219" s="402"/>
      <c r="U219" s="402"/>
      <c r="V219" s="403"/>
      <c r="W219" s="37" t="s">
        <v>69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customHeight="1" x14ac:dyDescent="0.25">
      <c r="A220" s="432" t="s">
        <v>72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3"/>
      <c r="AB220" s="373"/>
      <c r="AC220" s="373"/>
    </row>
    <row r="221" spans="1:68" ht="27" customHeight="1" x14ac:dyDescent="0.25">
      <c r="A221" s="54" t="s">
        <v>299</v>
      </c>
      <c r="B221" s="54" t="s">
        <v>300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301</v>
      </c>
      <c r="B222" s="54" t="s">
        <v>302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69</v>
      </c>
      <c r="X224" s="380">
        <v>150</v>
      </c>
      <c r="Y224" s="381">
        <f t="shared" si="36"/>
        <v>156.6</v>
      </c>
      <c r="Z224" s="36">
        <f>IFERROR(IF(Y224=0,"",ROUNDUP(Y224/H224,0)*0.02175),"")</f>
        <v>0.39149999999999996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159.72413793103448</v>
      </c>
      <c r="BN224" s="64">
        <f t="shared" si="38"/>
        <v>166.75200000000001</v>
      </c>
      <c r="BO224" s="64">
        <f t="shared" si="39"/>
        <v>0.30788177339901479</v>
      </c>
      <c r="BP224" s="64">
        <f t="shared" si="40"/>
        <v>0.3214285714285714</v>
      </c>
    </row>
    <row r="225" spans="1:68" ht="27" customHeight="1" x14ac:dyDescent="0.25">
      <c r="A225" s="54" t="s">
        <v>307</v>
      </c>
      <c r="B225" s="54" t="s">
        <v>308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315</v>
      </c>
      <c r="B229" s="54" t="s">
        <v>316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317</v>
      </c>
      <c r="B230" s="54" t="s">
        <v>318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319</v>
      </c>
      <c r="B231" s="54" t="s">
        <v>320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70</v>
      </c>
      <c r="Q232" s="402"/>
      <c r="R232" s="402"/>
      <c r="S232" s="402"/>
      <c r="T232" s="402"/>
      <c r="U232" s="402"/>
      <c r="V232" s="403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17.241379310344829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18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0.39149999999999996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70</v>
      </c>
      <c r="Q233" s="402"/>
      <c r="R233" s="402"/>
      <c r="S233" s="402"/>
      <c r="T233" s="402"/>
      <c r="U233" s="402"/>
      <c r="V233" s="403"/>
      <c r="W233" s="37" t="s">
        <v>69</v>
      </c>
      <c r="X233" s="382">
        <f>IFERROR(SUM(X221:X231),"0")</f>
        <v>150</v>
      </c>
      <c r="Y233" s="382">
        <f>IFERROR(SUM(Y221:Y231),"0")</f>
        <v>156.6</v>
      </c>
      <c r="Z233" s="37"/>
      <c r="AA233" s="383"/>
      <c r="AB233" s="383"/>
      <c r="AC233" s="383"/>
    </row>
    <row r="234" spans="1:68" ht="14.25" customHeight="1" x14ac:dyDescent="0.25">
      <c r="A234" s="432" t="s">
        <v>167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3"/>
      <c r="AB234" s="373"/>
      <c r="AC234" s="373"/>
    </row>
    <row r="235" spans="1:68" ht="16.5" customHeight="1" x14ac:dyDescent="0.25">
      <c r="A235" s="54" t="s">
        <v>321</v>
      </c>
      <c r="B235" s="54" t="s">
        <v>322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321</v>
      </c>
      <c r="B236" s="54" t="s">
        <v>323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326</v>
      </c>
      <c r="B238" s="54" t="s">
        <v>327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6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329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5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70</v>
      </c>
      <c r="Q240" s="402"/>
      <c r="R240" s="402"/>
      <c r="S240" s="402"/>
      <c r="T240" s="402"/>
      <c r="U240" s="402"/>
      <c r="V240" s="403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70</v>
      </c>
      <c r="Q241" s="402"/>
      <c r="R241" s="402"/>
      <c r="S241" s="402"/>
      <c r="T241" s="402"/>
      <c r="U241" s="402"/>
      <c r="V241" s="403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330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4"/>
      <c r="AB242" s="374"/>
      <c r="AC242" s="374"/>
    </row>
    <row r="243" spans="1:68" ht="14.25" customHeight="1" x14ac:dyDescent="0.25">
      <c r="A243" s="432" t="s">
        <v>110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3"/>
      <c r="AB243" s="373"/>
      <c r="AC243" s="373"/>
    </row>
    <row r="244" spans="1:68" ht="27" customHeight="1" x14ac:dyDescent="0.25">
      <c r="A244" s="54" t="s">
        <v>331</v>
      </c>
      <c r="B244" s="54" t="s">
        <v>332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331</v>
      </c>
      <c r="B245" s="54" t="s">
        <v>333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334</v>
      </c>
      <c r="B246" s="54" t="s">
        <v>335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336</v>
      </c>
      <c r="B248" s="54" t="s">
        <v>338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341</v>
      </c>
      <c r="B250" s="54" t="s">
        <v>342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70</v>
      </c>
      <c r="Q252" s="402"/>
      <c r="R252" s="402"/>
      <c r="S252" s="402"/>
      <c r="T252" s="402"/>
      <c r="U252" s="402"/>
      <c r="V252" s="403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70</v>
      </c>
      <c r="Q253" s="402"/>
      <c r="R253" s="402"/>
      <c r="S253" s="402"/>
      <c r="T253" s="402"/>
      <c r="U253" s="402"/>
      <c r="V253" s="403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345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4"/>
      <c r="AB254" s="374"/>
      <c r="AC254" s="374"/>
    </row>
    <row r="255" spans="1:68" ht="14.25" customHeight="1" x14ac:dyDescent="0.25">
      <c r="A255" s="432" t="s">
        <v>110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3"/>
      <c r="AB255" s="373"/>
      <c r="AC255" s="373"/>
    </row>
    <row r="256" spans="1:68" ht="27" customHeight="1" x14ac:dyDescent="0.25">
      <c r="A256" s="54" t="s">
        <v>346</v>
      </c>
      <c r="B256" s="54" t="s">
        <v>347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346</v>
      </c>
      <c r="B257" s="54" t="s">
        <v>348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355</v>
      </c>
      <c r="B261" s="54" t="s">
        <v>356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357</v>
      </c>
      <c r="B262" s="54" t="s">
        <v>358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70</v>
      </c>
      <c r="Q264" s="402"/>
      <c r="R264" s="402"/>
      <c r="S264" s="402"/>
      <c r="T264" s="402"/>
      <c r="U264" s="402"/>
      <c r="V264" s="403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70</v>
      </c>
      <c r="Q265" s="402"/>
      <c r="R265" s="402"/>
      <c r="S265" s="402"/>
      <c r="T265" s="402"/>
      <c r="U265" s="402"/>
      <c r="V265" s="403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361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4"/>
      <c r="AB266" s="374"/>
      <c r="AC266" s="374"/>
    </row>
    <row r="267" spans="1:68" ht="14.25" customHeight="1" x14ac:dyDescent="0.25">
      <c r="A267" s="432" t="s">
        <v>110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3"/>
      <c r="AB267" s="373"/>
      <c r="AC267" s="373"/>
    </row>
    <row r="268" spans="1:68" ht="27" customHeight="1" x14ac:dyDescent="0.25">
      <c r="A268" s="54" t="s">
        <v>362</v>
      </c>
      <c r="B268" s="54" t="s">
        <v>363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69</v>
      </c>
      <c r="X268" s="380">
        <v>100</v>
      </c>
      <c r="Y268" s="381">
        <f t="shared" ref="Y268:Y273" si="52">IFERROR(IF(X268="",0,CEILING((X268/$H268),1)*$H268),"")</f>
        <v>108</v>
      </c>
      <c r="Z268" s="36">
        <f>IFERROR(IF(Y268=0,"",ROUNDUP(Y268/H268,0)*0.02175),"")</f>
        <v>0.21749999999999997</v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104.44444444444444</v>
      </c>
      <c r="BN268" s="64">
        <f t="shared" ref="BN268:BN273" si="54">IFERROR(Y268*I268/H268,"0")</f>
        <v>112.8</v>
      </c>
      <c r="BO268" s="64">
        <f t="shared" ref="BO268:BO273" si="55">IFERROR(1/J268*(X268/H268),"0")</f>
        <v>0.16534391534391535</v>
      </c>
      <c r="BP268" s="64">
        <f t="shared" ref="BP268:BP273" si="56">IFERROR(1/J268*(Y268/H268),"0")</f>
        <v>0.17857142857142855</v>
      </c>
    </row>
    <row r="269" spans="1:68" ht="27" customHeight="1" x14ac:dyDescent="0.25">
      <c r="A269" s="54" t="s">
        <v>364</v>
      </c>
      <c r="B269" s="54" t="s">
        <v>365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71" t="s">
        <v>366</v>
      </c>
      <c r="Q269" s="387"/>
      <c r="R269" s="387"/>
      <c r="S269" s="387"/>
      <c r="T269" s="388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364</v>
      </c>
      <c r="B270" s="54" t="s">
        <v>367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368</v>
      </c>
      <c r="B271" s="54" t="s">
        <v>369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70</v>
      </c>
      <c r="Q274" s="402"/>
      <c r="R274" s="402"/>
      <c r="S274" s="402"/>
      <c r="T274" s="402"/>
      <c r="U274" s="402"/>
      <c r="V274" s="403"/>
      <c r="W274" s="37" t="s">
        <v>71</v>
      </c>
      <c r="X274" s="382">
        <f>IFERROR(X268/H268,"0")+IFERROR(X269/H269,"0")+IFERROR(X270/H270,"0")+IFERROR(X271/H271,"0")+IFERROR(X272/H272,"0")+IFERROR(X273/H273,"0")</f>
        <v>9.2592592592592595</v>
      </c>
      <c r="Y274" s="382">
        <f>IFERROR(Y268/H268,"0")+IFERROR(Y269/H269,"0")+IFERROR(Y270/H270,"0")+IFERROR(Y271/H271,"0")+IFERROR(Y272/H272,"0")+IFERROR(Y273/H273,"0")</f>
        <v>10</v>
      </c>
      <c r="Z274" s="382">
        <f>IFERROR(IF(Z268="",0,Z268),"0")+IFERROR(IF(Z269="",0,Z269),"0")+IFERROR(IF(Z270="",0,Z270),"0")+IFERROR(IF(Z271="",0,Z271),"0")+IFERROR(IF(Z272="",0,Z272),"0")+IFERROR(IF(Z273="",0,Z273),"0")</f>
        <v>0.21749999999999997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70</v>
      </c>
      <c r="Q275" s="402"/>
      <c r="R275" s="402"/>
      <c r="S275" s="402"/>
      <c r="T275" s="402"/>
      <c r="U275" s="402"/>
      <c r="V275" s="403"/>
      <c r="W275" s="37" t="s">
        <v>69</v>
      </c>
      <c r="X275" s="382">
        <f>IFERROR(SUM(X268:X273),"0")</f>
        <v>100</v>
      </c>
      <c r="Y275" s="382">
        <f>IFERROR(SUM(Y268:Y273),"0")</f>
        <v>108</v>
      </c>
      <c r="Z275" s="37"/>
      <c r="AA275" s="383"/>
      <c r="AB275" s="383"/>
      <c r="AC275" s="383"/>
    </row>
    <row r="276" spans="1:68" ht="16.5" customHeight="1" x14ac:dyDescent="0.25">
      <c r="A276" s="397" t="s">
        <v>374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4"/>
      <c r="AB276" s="374"/>
      <c r="AC276" s="374"/>
    </row>
    <row r="277" spans="1:68" ht="14.25" customHeight="1" x14ac:dyDescent="0.25">
      <c r="A277" s="432" t="s">
        <v>110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3"/>
      <c r="AB277" s="373"/>
      <c r="AC277" s="373"/>
    </row>
    <row r="278" spans="1:68" ht="27" customHeight="1" x14ac:dyDescent="0.25">
      <c r="A278" s="54" t="s">
        <v>375</v>
      </c>
      <c r="B278" s="54" t="s">
        <v>376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69</v>
      </c>
      <c r="X278" s="380">
        <v>200</v>
      </c>
      <c r="Y278" s="381">
        <f>IFERROR(IF(X278="",0,CEILING((X278/$H278),1)*$H278),"")</f>
        <v>207</v>
      </c>
      <c r="Z278" s="36">
        <f>IFERROR(IF(Y278=0,"",ROUNDUP(Y278/H278,0)*0.02175),"")</f>
        <v>0.50024999999999997</v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210.66666666666666</v>
      </c>
      <c r="BN278" s="64">
        <f>IFERROR(Y278*I278/H278,"0")</f>
        <v>218.04000000000002</v>
      </c>
      <c r="BO278" s="64">
        <f>IFERROR(1/J278*(X278/H278),"0")</f>
        <v>0.3968253968253968</v>
      </c>
      <c r="BP278" s="64">
        <f>IFERROR(1/J278*(Y278/H278),"0")</f>
        <v>0.4107142857142857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70</v>
      </c>
      <c r="Q279" s="402"/>
      <c r="R279" s="402"/>
      <c r="S279" s="402"/>
      <c r="T279" s="402"/>
      <c r="U279" s="402"/>
      <c r="V279" s="403"/>
      <c r="W279" s="37" t="s">
        <v>71</v>
      </c>
      <c r="X279" s="382">
        <f>IFERROR(X278/H278,"0")</f>
        <v>22.222222222222221</v>
      </c>
      <c r="Y279" s="382">
        <f>IFERROR(Y278/H278,"0")</f>
        <v>23</v>
      </c>
      <c r="Z279" s="382">
        <f>IFERROR(IF(Z278="",0,Z278),"0")</f>
        <v>0.50024999999999997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70</v>
      </c>
      <c r="Q280" s="402"/>
      <c r="R280" s="402"/>
      <c r="S280" s="402"/>
      <c r="T280" s="402"/>
      <c r="U280" s="402"/>
      <c r="V280" s="403"/>
      <c r="W280" s="37" t="s">
        <v>69</v>
      </c>
      <c r="X280" s="382">
        <f>IFERROR(SUM(X278:X278),"0")</f>
        <v>200</v>
      </c>
      <c r="Y280" s="382">
        <f>IFERROR(SUM(Y278:Y278),"0")</f>
        <v>207</v>
      </c>
      <c r="Z280" s="37"/>
      <c r="AA280" s="383"/>
      <c r="AB280" s="383"/>
      <c r="AC280" s="383"/>
    </row>
    <row r="281" spans="1:68" ht="16.5" customHeight="1" x14ac:dyDescent="0.25">
      <c r="A281" s="397" t="s">
        <v>377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4"/>
      <c r="AB281" s="374"/>
      <c r="AC281" s="374"/>
    </row>
    <row r="282" spans="1:68" ht="14.25" customHeight="1" x14ac:dyDescent="0.25">
      <c r="A282" s="432" t="s">
        <v>110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3"/>
      <c r="AB282" s="373"/>
      <c r="AC282" s="373"/>
    </row>
    <row r="283" spans="1:68" ht="27" customHeight="1" x14ac:dyDescent="0.25">
      <c r="A283" s="54" t="s">
        <v>378</v>
      </c>
      <c r="B283" s="54" t="s">
        <v>379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380</v>
      </c>
      <c r="B284" s="54" t="s">
        <v>381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5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382</v>
      </c>
      <c r="B285" s="54" t="s">
        <v>383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70</v>
      </c>
      <c r="Q286" s="402"/>
      <c r="R286" s="402"/>
      <c r="S286" s="402"/>
      <c r="T286" s="402"/>
      <c r="U286" s="402"/>
      <c r="V286" s="403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70</v>
      </c>
      <c r="Q287" s="402"/>
      <c r="R287" s="402"/>
      <c r="S287" s="402"/>
      <c r="T287" s="402"/>
      <c r="U287" s="402"/>
      <c r="V287" s="403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384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4"/>
      <c r="AB288" s="374"/>
      <c r="AC288" s="374"/>
    </row>
    <row r="289" spans="1:68" ht="14.25" customHeight="1" x14ac:dyDescent="0.25">
      <c r="A289" s="432" t="s">
        <v>72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3"/>
      <c r="AB289" s="373"/>
      <c r="AC289" s="373"/>
    </row>
    <row r="290" spans="1:68" ht="27" customHeight="1" x14ac:dyDescent="0.25">
      <c r="A290" s="54" t="s">
        <v>385</v>
      </c>
      <c r="B290" s="54" t="s">
        <v>386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387</v>
      </c>
      <c r="B291" s="54" t="s">
        <v>388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69</v>
      </c>
      <c r="X292" s="380">
        <v>40</v>
      </c>
      <c r="Y292" s="381">
        <f>IFERROR(IF(X292="",0,CEILING((X292/$H292),1)*$H292),"")</f>
        <v>40.799999999999997</v>
      </c>
      <c r="Z292" s="36">
        <f>IFERROR(IF(Y292=0,"",ROUNDUP(Y292/H292,0)*0.00753),"")</f>
        <v>0.12801000000000001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44.533333333333339</v>
      </c>
      <c r="BN292" s="64">
        <f>IFERROR(Y292*I292/H292,"0")</f>
        <v>45.423999999999999</v>
      </c>
      <c r="BO292" s="64">
        <f>IFERROR(1/J292*(X292/H292),"0")</f>
        <v>0.10683760683760685</v>
      </c>
      <c r="BP292" s="64">
        <f>IFERROR(1/J292*(Y292/H292),"0")</f>
        <v>0.10897435897435898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69</v>
      </c>
      <c r="X293" s="380">
        <v>40</v>
      </c>
      <c r="Y293" s="381">
        <f>IFERROR(IF(X293="",0,CEILING((X293/$H293),1)*$H293),"")</f>
        <v>40.799999999999997</v>
      </c>
      <c r="Z293" s="36">
        <f>IFERROR(IF(Y293=0,"",ROUNDUP(Y293/H293,0)*0.00753),"")</f>
        <v>0.12801000000000001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43.333333333333336</v>
      </c>
      <c r="BN293" s="64">
        <f>IFERROR(Y293*I293/H293,"0")</f>
        <v>44.2</v>
      </c>
      <c r="BO293" s="64">
        <f>IFERROR(1/J293*(X293/H293),"0")</f>
        <v>0.10683760683760685</v>
      </c>
      <c r="BP293" s="64">
        <f>IFERROR(1/J293*(Y293/H293),"0")</f>
        <v>0.10897435897435898</v>
      </c>
    </row>
    <row r="294" spans="1:68" ht="27" customHeight="1" x14ac:dyDescent="0.25">
      <c r="A294" s="54" t="s">
        <v>393</v>
      </c>
      <c r="B294" s="54" t="s">
        <v>394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76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70</v>
      </c>
      <c r="Q295" s="402"/>
      <c r="R295" s="402"/>
      <c r="S295" s="402"/>
      <c r="T295" s="402"/>
      <c r="U295" s="402"/>
      <c r="V295" s="403"/>
      <c r="W295" s="37" t="s">
        <v>71</v>
      </c>
      <c r="X295" s="382">
        <f>IFERROR(X290/H290,"0")+IFERROR(X291/H291,"0")+IFERROR(X292/H292,"0")+IFERROR(X293/H293,"0")+IFERROR(X294/H294,"0")</f>
        <v>33.333333333333336</v>
      </c>
      <c r="Y295" s="382">
        <f>IFERROR(Y290/H290,"0")+IFERROR(Y291/H291,"0")+IFERROR(Y292/H292,"0")+IFERROR(Y293/H293,"0")+IFERROR(Y294/H294,"0")</f>
        <v>34</v>
      </c>
      <c r="Z295" s="382">
        <f>IFERROR(IF(Z290="",0,Z290),"0")+IFERROR(IF(Z291="",0,Z291),"0")+IFERROR(IF(Z292="",0,Z292),"0")+IFERROR(IF(Z293="",0,Z293),"0")+IFERROR(IF(Z294="",0,Z294),"0")</f>
        <v>0.25602000000000003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70</v>
      </c>
      <c r="Q296" s="402"/>
      <c r="R296" s="402"/>
      <c r="S296" s="402"/>
      <c r="T296" s="402"/>
      <c r="U296" s="402"/>
      <c r="V296" s="403"/>
      <c r="W296" s="37" t="s">
        <v>69</v>
      </c>
      <c r="X296" s="382">
        <f>IFERROR(SUM(X290:X294),"0")</f>
        <v>80</v>
      </c>
      <c r="Y296" s="382">
        <f>IFERROR(SUM(Y290:Y294),"0")</f>
        <v>81.599999999999994</v>
      </c>
      <c r="Z296" s="37"/>
      <c r="AA296" s="383"/>
      <c r="AB296" s="383"/>
      <c r="AC296" s="383"/>
    </row>
    <row r="297" spans="1:68" ht="16.5" customHeight="1" x14ac:dyDescent="0.25">
      <c r="A297" s="397" t="s">
        <v>395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4"/>
      <c r="AB297" s="374"/>
      <c r="AC297" s="374"/>
    </row>
    <row r="298" spans="1:68" ht="14.25" customHeight="1" x14ac:dyDescent="0.25">
      <c r="A298" s="432" t="s">
        <v>72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3"/>
      <c r="AB298" s="373"/>
      <c r="AC298" s="373"/>
    </row>
    <row r="299" spans="1:68" ht="27" customHeight="1" x14ac:dyDescent="0.25">
      <c r="A299" s="54" t="s">
        <v>396</v>
      </c>
      <c r="B299" s="54" t="s">
        <v>397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70</v>
      </c>
      <c r="Q300" s="402"/>
      <c r="R300" s="402"/>
      <c r="S300" s="402"/>
      <c r="T300" s="402"/>
      <c r="U300" s="402"/>
      <c r="V300" s="403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70</v>
      </c>
      <c r="Q301" s="402"/>
      <c r="R301" s="402"/>
      <c r="S301" s="402"/>
      <c r="T301" s="402"/>
      <c r="U301" s="402"/>
      <c r="V301" s="403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398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4"/>
      <c r="AB302" s="374"/>
      <c r="AC302" s="374"/>
    </row>
    <row r="303" spans="1:68" ht="14.25" customHeight="1" x14ac:dyDescent="0.25">
      <c r="A303" s="432" t="s">
        <v>110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3"/>
      <c r="AB303" s="373"/>
      <c r="AC303" s="373"/>
    </row>
    <row r="304" spans="1:68" ht="27" customHeight="1" x14ac:dyDescent="0.25">
      <c r="A304" s="54" t="s">
        <v>399</v>
      </c>
      <c r="B304" s="54" t="s">
        <v>400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70</v>
      </c>
      <c r="Q305" s="402"/>
      <c r="R305" s="402"/>
      <c r="S305" s="402"/>
      <c r="T305" s="402"/>
      <c r="U305" s="402"/>
      <c r="V305" s="403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70</v>
      </c>
      <c r="Q306" s="402"/>
      <c r="R306" s="402"/>
      <c r="S306" s="402"/>
      <c r="T306" s="402"/>
      <c r="U306" s="402"/>
      <c r="V306" s="403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2" t="s">
        <v>64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3"/>
      <c r="AB307" s="373"/>
      <c r="AC307" s="373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403</v>
      </c>
      <c r="B309" s="54" t="s">
        <v>404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70</v>
      </c>
      <c r="Q310" s="402"/>
      <c r="R310" s="402"/>
      <c r="S310" s="402"/>
      <c r="T310" s="402"/>
      <c r="U310" s="402"/>
      <c r="V310" s="403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70</v>
      </c>
      <c r="Q311" s="402"/>
      <c r="R311" s="402"/>
      <c r="S311" s="402"/>
      <c r="T311" s="402"/>
      <c r="U311" s="402"/>
      <c r="V311" s="403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405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4"/>
      <c r="AB312" s="374"/>
      <c r="AC312" s="374"/>
    </row>
    <row r="313" spans="1:68" ht="14.25" customHeight="1" x14ac:dyDescent="0.25">
      <c r="A313" s="432" t="s">
        <v>110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3"/>
      <c r="AB313" s="373"/>
      <c r="AC313" s="373"/>
    </row>
    <row r="314" spans="1:68" ht="27" customHeight="1" x14ac:dyDescent="0.25">
      <c r="A314" s="54" t="s">
        <v>406</v>
      </c>
      <c r="B314" s="54" t="s">
        <v>407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408</v>
      </c>
      <c r="B315" s="54" t="s">
        <v>409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45" t="s">
        <v>412</v>
      </c>
      <c r="Q316" s="387"/>
      <c r="R316" s="387"/>
      <c r="S316" s="387"/>
      <c r="T316" s="388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410</v>
      </c>
      <c r="B317" s="54" t="s">
        <v>413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414</v>
      </c>
      <c r="B318" s="54" t="s">
        <v>415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416</v>
      </c>
      <c r="B319" s="54" t="s">
        <v>417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418</v>
      </c>
      <c r="B320" s="54" t="s">
        <v>419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420</v>
      </c>
      <c r="B321" s="54" t="s">
        <v>421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70</v>
      </c>
      <c r="Q322" s="402"/>
      <c r="R322" s="402"/>
      <c r="S322" s="402"/>
      <c r="T322" s="402"/>
      <c r="U322" s="402"/>
      <c r="V322" s="403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70</v>
      </c>
      <c r="Q323" s="402"/>
      <c r="R323" s="402"/>
      <c r="S323" s="402"/>
      <c r="T323" s="402"/>
      <c r="U323" s="402"/>
      <c r="V323" s="403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2" t="s">
        <v>64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3"/>
      <c r="AB324" s="373"/>
      <c r="AC324" s="373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69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426</v>
      </c>
      <c r="B327" s="54" t="s">
        <v>427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70</v>
      </c>
      <c r="Q329" s="402"/>
      <c r="R329" s="402"/>
      <c r="S329" s="402"/>
      <c r="T329" s="402"/>
      <c r="U329" s="402"/>
      <c r="V329" s="403"/>
      <c r="W329" s="37" t="s">
        <v>71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70</v>
      </c>
      <c r="Q330" s="402"/>
      <c r="R330" s="402"/>
      <c r="S330" s="402"/>
      <c r="T330" s="402"/>
      <c r="U330" s="402"/>
      <c r="V330" s="403"/>
      <c r="W330" s="37" t="s">
        <v>69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2" t="s">
        <v>72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3"/>
      <c r="AB331" s="373"/>
      <c r="AC331" s="373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69</v>
      </c>
      <c r="X332" s="380">
        <v>200</v>
      </c>
      <c r="Y332" s="381">
        <f t="shared" ref="Y332:Y337" si="62">IFERROR(IF(X332="",0,CEILING((X332/$H332),1)*$H332),"")</f>
        <v>202.79999999999998</v>
      </c>
      <c r="Z332" s="36">
        <f>IFERROR(IF(Y332=0,"",ROUNDUP(Y332/H332,0)*0.02175),"")</f>
        <v>0.5655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214.30769230769232</v>
      </c>
      <c r="BN332" s="64">
        <f t="shared" ref="BN332:BN337" si="64">IFERROR(Y332*I332/H332,"0")</f>
        <v>217.30800000000002</v>
      </c>
      <c r="BO332" s="64">
        <f t="shared" ref="BO332:BO337" si="65">IFERROR(1/J332*(X332/H332),"0")</f>
        <v>0.45787545787545786</v>
      </c>
      <c r="BP332" s="64">
        <f t="shared" ref="BP332:BP337" si="66">IFERROR(1/J332*(Y332/H332),"0")</f>
        <v>0.46428571428571425</v>
      </c>
    </row>
    <row r="333" spans="1:68" ht="27" customHeight="1" x14ac:dyDescent="0.25">
      <c r="A333" s="54" t="s">
        <v>432</v>
      </c>
      <c r="B333" s="54" t="s">
        <v>433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434</v>
      </c>
      <c r="B334" s="54" t="s">
        <v>435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438</v>
      </c>
      <c r="B336" s="54" t="s">
        <v>439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440</v>
      </c>
      <c r="B337" s="54" t="s">
        <v>441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70</v>
      </c>
      <c r="Q338" s="402"/>
      <c r="R338" s="402"/>
      <c r="S338" s="402"/>
      <c r="T338" s="402"/>
      <c r="U338" s="402"/>
      <c r="V338" s="403"/>
      <c r="W338" s="37" t="s">
        <v>71</v>
      </c>
      <c r="X338" s="382">
        <f>IFERROR(X332/H332,"0")+IFERROR(X333/H333,"0")+IFERROR(X334/H334,"0")+IFERROR(X335/H335,"0")+IFERROR(X336/H336,"0")+IFERROR(X337/H337,"0")</f>
        <v>25.641025641025642</v>
      </c>
      <c r="Y338" s="382">
        <f>IFERROR(Y332/H332,"0")+IFERROR(Y333/H333,"0")+IFERROR(Y334/H334,"0")+IFERROR(Y335/H335,"0")+IFERROR(Y336/H336,"0")+IFERROR(Y337/H337,"0")</f>
        <v>26</v>
      </c>
      <c r="Z338" s="382">
        <f>IFERROR(IF(Z332="",0,Z332),"0")+IFERROR(IF(Z333="",0,Z333),"0")+IFERROR(IF(Z334="",0,Z334),"0")+IFERROR(IF(Z335="",0,Z335),"0")+IFERROR(IF(Z336="",0,Z336),"0")+IFERROR(IF(Z337="",0,Z337),"0")</f>
        <v>0.5655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70</v>
      </c>
      <c r="Q339" s="402"/>
      <c r="R339" s="402"/>
      <c r="S339" s="402"/>
      <c r="T339" s="402"/>
      <c r="U339" s="402"/>
      <c r="V339" s="403"/>
      <c r="W339" s="37" t="s">
        <v>69</v>
      </c>
      <c r="X339" s="382">
        <f>IFERROR(SUM(X332:X337),"0")</f>
        <v>200</v>
      </c>
      <c r="Y339" s="382">
        <f>IFERROR(SUM(Y332:Y337),"0")</f>
        <v>202.79999999999998</v>
      </c>
      <c r="Z339" s="37"/>
      <c r="AA339" s="383"/>
      <c r="AB339" s="383"/>
      <c r="AC339" s="383"/>
    </row>
    <row r="340" spans="1:68" ht="14.25" customHeight="1" x14ac:dyDescent="0.25">
      <c r="A340" s="432" t="s">
        <v>167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3"/>
      <c r="AB340" s="373"/>
      <c r="AC340" s="373"/>
    </row>
    <row r="341" spans="1:68" ht="16.5" customHeight="1" x14ac:dyDescent="0.25">
      <c r="A341" s="54" t="s">
        <v>442</v>
      </c>
      <c r="B341" s="54" t="s">
        <v>443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69</v>
      </c>
      <c r="X341" s="380">
        <v>100</v>
      </c>
      <c r="Y341" s="381">
        <f>IFERROR(IF(X341="",0,CEILING((X341/$H341),1)*$H341),"")</f>
        <v>100.80000000000001</v>
      </c>
      <c r="Z341" s="36">
        <f>IFERROR(IF(Y341=0,"",ROUNDUP(Y341/H341,0)*0.02175),"")</f>
        <v>0.26100000000000001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106.71428571428572</v>
      </c>
      <c r="BN341" s="64">
        <f>IFERROR(Y341*I341/H341,"0")</f>
        <v>107.56800000000001</v>
      </c>
      <c r="BO341" s="64">
        <f>IFERROR(1/J341*(X341/H341),"0")</f>
        <v>0.21258503401360543</v>
      </c>
      <c r="BP341" s="64">
        <f>IFERROR(1/J341*(Y341/H341),"0")</f>
        <v>0.21428571428571427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69</v>
      </c>
      <c r="X342" s="380">
        <v>500</v>
      </c>
      <c r="Y342" s="381">
        <f>IFERROR(IF(X342="",0,CEILING((X342/$H342),1)*$H342),"")</f>
        <v>507</v>
      </c>
      <c r="Z342" s="36">
        <f>IFERROR(IF(Y342=0,"",ROUNDUP(Y342/H342,0)*0.02175),"")</f>
        <v>1.4137499999999998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536.15384615384619</v>
      </c>
      <c r="BN342" s="64">
        <f>IFERROR(Y342*I342/H342,"0")</f>
        <v>543.66000000000008</v>
      </c>
      <c r="BO342" s="64">
        <f>IFERROR(1/J342*(X342/H342),"0")</f>
        <v>1.1446886446886446</v>
      </c>
      <c r="BP342" s="64">
        <f>IFERROR(1/J342*(Y342/H342),"0")</f>
        <v>1.1607142857142856</v>
      </c>
    </row>
    <row r="343" spans="1:68" ht="16.5" customHeight="1" x14ac:dyDescent="0.25">
      <c r="A343" s="54" t="s">
        <v>446</v>
      </c>
      <c r="B343" s="54" t="s">
        <v>447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70</v>
      </c>
      <c r="Q344" s="402"/>
      <c r="R344" s="402"/>
      <c r="S344" s="402"/>
      <c r="T344" s="402"/>
      <c r="U344" s="402"/>
      <c r="V344" s="403"/>
      <c r="W344" s="37" t="s">
        <v>71</v>
      </c>
      <c r="X344" s="382">
        <f>IFERROR(X341/H341,"0")+IFERROR(X342/H342,"0")+IFERROR(X343/H343,"0")</f>
        <v>76.007326007326014</v>
      </c>
      <c r="Y344" s="382">
        <f>IFERROR(Y341/H341,"0")+IFERROR(Y342/H342,"0")+IFERROR(Y343/H343,"0")</f>
        <v>77</v>
      </c>
      <c r="Z344" s="382">
        <f>IFERROR(IF(Z341="",0,Z341),"0")+IFERROR(IF(Z342="",0,Z342),"0")+IFERROR(IF(Z343="",0,Z343),"0")</f>
        <v>1.67475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70</v>
      </c>
      <c r="Q345" s="402"/>
      <c r="R345" s="402"/>
      <c r="S345" s="402"/>
      <c r="T345" s="402"/>
      <c r="U345" s="402"/>
      <c r="V345" s="403"/>
      <c r="W345" s="37" t="s">
        <v>69</v>
      </c>
      <c r="X345" s="382">
        <f>IFERROR(SUM(X341:X343),"0")</f>
        <v>600</v>
      </c>
      <c r="Y345" s="382">
        <f>IFERROR(SUM(Y341:Y343),"0")</f>
        <v>607.79999999999995</v>
      </c>
      <c r="Z345" s="37"/>
      <c r="AA345" s="383"/>
      <c r="AB345" s="383"/>
      <c r="AC345" s="383"/>
    </row>
    <row r="346" spans="1:68" ht="14.25" customHeight="1" x14ac:dyDescent="0.25">
      <c r="A346" s="432" t="s">
        <v>96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3"/>
      <c r="AB346" s="373"/>
      <c r="AC346" s="373"/>
    </row>
    <row r="347" spans="1:68" ht="16.5" customHeight="1" x14ac:dyDescent="0.25">
      <c r="A347" s="54" t="s">
        <v>448</v>
      </c>
      <c r="B347" s="54" t="s">
        <v>449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13" t="s">
        <v>450</v>
      </c>
      <c r="Q347" s="387"/>
      <c r="R347" s="387"/>
      <c r="S347" s="387"/>
      <c r="T347" s="388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451</v>
      </c>
      <c r="B348" s="54" t="s">
        <v>452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85" t="s">
        <v>453</v>
      </c>
      <c r="Q348" s="387"/>
      <c r="R348" s="387"/>
      <c r="S348" s="387"/>
      <c r="T348" s="388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69</v>
      </c>
      <c r="X349" s="380">
        <v>8.5</v>
      </c>
      <c r="Y349" s="381">
        <f>IFERROR(IF(X349="",0,CEILING((X349/$H349),1)*$H349),"")</f>
        <v>10.199999999999999</v>
      </c>
      <c r="Z349" s="36">
        <f>IFERROR(IF(Y349=0,"",ROUNDUP(Y349/H349,0)*0.00753),"")</f>
        <v>3.0120000000000001E-2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9.9166666666666679</v>
      </c>
      <c r="BN349" s="64">
        <f>IFERROR(Y349*I349/H349,"0")</f>
        <v>11.9</v>
      </c>
      <c r="BO349" s="64">
        <f>IFERROR(1/J349*(X349/H349),"0")</f>
        <v>2.1367521367521368E-2</v>
      </c>
      <c r="BP349" s="64">
        <f>IFERROR(1/J349*(Y349/H349),"0")</f>
        <v>2.564102564102564E-2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69</v>
      </c>
      <c r="X350" s="380">
        <v>34</v>
      </c>
      <c r="Y350" s="381">
        <f>IFERROR(IF(X350="",0,CEILING((X350/$H350),1)*$H350),"")</f>
        <v>35.699999999999996</v>
      </c>
      <c r="Z350" s="36">
        <f>IFERROR(IF(Y350=0,"",ROUNDUP(Y350/H350,0)*0.00753),"")</f>
        <v>0.10542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38.666666666666664</v>
      </c>
      <c r="BN350" s="64">
        <f>IFERROR(Y350*I350/H350,"0")</f>
        <v>40.599999999999994</v>
      </c>
      <c r="BO350" s="64">
        <f>IFERROR(1/J350*(X350/H350),"0")</f>
        <v>8.5470085470085472E-2</v>
      </c>
      <c r="BP350" s="64">
        <f>IFERROR(1/J350*(Y350/H350),"0")</f>
        <v>8.9743589743589744E-2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70</v>
      </c>
      <c r="Q351" s="402"/>
      <c r="R351" s="402"/>
      <c r="S351" s="402"/>
      <c r="T351" s="402"/>
      <c r="U351" s="402"/>
      <c r="V351" s="403"/>
      <c r="W351" s="37" t="s">
        <v>71</v>
      </c>
      <c r="X351" s="382">
        <f>IFERROR(X347/H347,"0")+IFERROR(X348/H348,"0")+IFERROR(X349/H349,"0")+IFERROR(X350/H350,"0")</f>
        <v>16.666666666666668</v>
      </c>
      <c r="Y351" s="382">
        <f>IFERROR(Y347/H347,"0")+IFERROR(Y348/H348,"0")+IFERROR(Y349/H349,"0")+IFERROR(Y350/H350,"0")</f>
        <v>18</v>
      </c>
      <c r="Z351" s="382">
        <f>IFERROR(IF(Z347="",0,Z347),"0")+IFERROR(IF(Z348="",0,Z348),"0")+IFERROR(IF(Z349="",0,Z349),"0")+IFERROR(IF(Z350="",0,Z350),"0")</f>
        <v>0.13553999999999999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70</v>
      </c>
      <c r="Q352" s="402"/>
      <c r="R352" s="402"/>
      <c r="S352" s="402"/>
      <c r="T352" s="402"/>
      <c r="U352" s="402"/>
      <c r="V352" s="403"/>
      <c r="W352" s="37" t="s">
        <v>69</v>
      </c>
      <c r="X352" s="382">
        <f>IFERROR(SUM(X347:X350),"0")</f>
        <v>42.5</v>
      </c>
      <c r="Y352" s="382">
        <f>IFERROR(SUM(Y347:Y350),"0")</f>
        <v>45.899999999999991</v>
      </c>
      <c r="Z352" s="37"/>
      <c r="AA352" s="383"/>
      <c r="AB352" s="383"/>
      <c r="AC352" s="383"/>
    </row>
    <row r="353" spans="1:68" ht="14.25" customHeight="1" x14ac:dyDescent="0.25">
      <c r="A353" s="432" t="s">
        <v>458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3"/>
      <c r="AB353" s="373"/>
      <c r="AC353" s="373"/>
    </row>
    <row r="354" spans="1:68" ht="16.5" customHeight="1" x14ac:dyDescent="0.25">
      <c r="A354" s="54" t="s">
        <v>459</v>
      </c>
      <c r="B354" s="54" t="s">
        <v>460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463</v>
      </c>
      <c r="B355" s="54" t="s">
        <v>464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465</v>
      </c>
      <c r="B356" s="54" t="s">
        <v>466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70</v>
      </c>
      <c r="Q357" s="402"/>
      <c r="R357" s="402"/>
      <c r="S357" s="402"/>
      <c r="T357" s="402"/>
      <c r="U357" s="402"/>
      <c r="V357" s="403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70</v>
      </c>
      <c r="Q358" s="402"/>
      <c r="R358" s="402"/>
      <c r="S358" s="402"/>
      <c r="T358" s="402"/>
      <c r="U358" s="402"/>
      <c r="V358" s="403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467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4"/>
      <c r="AB359" s="374"/>
      <c r="AC359" s="374"/>
    </row>
    <row r="360" spans="1:68" ht="14.25" customHeight="1" x14ac:dyDescent="0.25">
      <c r="A360" s="432" t="s">
        <v>64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3"/>
      <c r="AB360" s="373"/>
      <c r="AC360" s="373"/>
    </row>
    <row r="361" spans="1:68" ht="27" customHeight="1" x14ac:dyDescent="0.25">
      <c r="A361" s="54" t="s">
        <v>468</v>
      </c>
      <c r="B361" s="54" t="s">
        <v>469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70</v>
      </c>
      <c r="Q362" s="402"/>
      <c r="R362" s="402"/>
      <c r="S362" s="402"/>
      <c r="T362" s="402"/>
      <c r="U362" s="402"/>
      <c r="V362" s="403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70</v>
      </c>
      <c r="Q363" s="402"/>
      <c r="R363" s="402"/>
      <c r="S363" s="402"/>
      <c r="T363" s="402"/>
      <c r="U363" s="402"/>
      <c r="V363" s="403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2" t="s">
        <v>72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3"/>
      <c r="AB364" s="373"/>
      <c r="AC364" s="373"/>
    </row>
    <row r="365" spans="1:68" ht="16.5" customHeight="1" x14ac:dyDescent="0.25">
      <c r="A365" s="54" t="s">
        <v>470</v>
      </c>
      <c r="B365" s="54" t="s">
        <v>471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70</v>
      </c>
      <c r="Q368" s="402"/>
      <c r="R368" s="402"/>
      <c r="S368" s="402"/>
      <c r="T368" s="402"/>
      <c r="U368" s="402"/>
      <c r="V368" s="403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70</v>
      </c>
      <c r="Q369" s="402"/>
      <c r="R369" s="402"/>
      <c r="S369" s="402"/>
      <c r="T369" s="402"/>
      <c r="U369" s="402"/>
      <c r="V369" s="403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476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477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4"/>
      <c r="AB371" s="374"/>
      <c r="AC371" s="374"/>
    </row>
    <row r="372" spans="1:68" ht="14.25" customHeight="1" x14ac:dyDescent="0.25">
      <c r="A372" s="432" t="s">
        <v>110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3"/>
      <c r="AB372" s="373"/>
      <c r="AC372" s="373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69</v>
      </c>
      <c r="X373" s="380">
        <v>1000</v>
      </c>
      <c r="Y373" s="381">
        <f t="shared" ref="Y373:Y381" si="67">IFERROR(IF(X373="",0,CEILING((X373/$H373),1)*$H373),"")</f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1032</v>
      </c>
      <c r="BN373" s="64">
        <f t="shared" ref="BN373:BN381" si="69">IFERROR(Y373*I373/H373,"0")</f>
        <v>1037.1600000000001</v>
      </c>
      <c r="BO373" s="64">
        <f t="shared" ref="BO373:BO381" si="70">IFERROR(1/J373*(X373/H373),"0")</f>
        <v>1.3888888888888888</v>
      </c>
      <c r="BP373" s="64">
        <f t="shared" ref="BP373:BP381" si="71">IFERROR(1/J373*(Y373/H373),"0")</f>
        <v>1.3958333333333333</v>
      </c>
    </row>
    <row r="374" spans="1:68" ht="27" customHeight="1" x14ac:dyDescent="0.25">
      <c r="A374" s="54" t="s">
        <v>478</v>
      </c>
      <c r="B374" s="54" t="s">
        <v>480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69</v>
      </c>
      <c r="X375" s="380">
        <v>500</v>
      </c>
      <c r="Y375" s="381">
        <f t="shared" si="67"/>
        <v>510</v>
      </c>
      <c r="Z375" s="36">
        <f>IFERROR(IF(Y375=0,"",ROUNDUP(Y375/H375,0)*0.02175),"")</f>
        <v>0.73949999999999994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516</v>
      </c>
      <c r="BN375" s="64">
        <f t="shared" si="69"/>
        <v>526.32000000000005</v>
      </c>
      <c r="BO375" s="64">
        <f t="shared" si="70"/>
        <v>0.69444444444444442</v>
      </c>
      <c r="BP375" s="64">
        <f t="shared" si="71"/>
        <v>0.70833333333333326</v>
      </c>
    </row>
    <row r="376" spans="1:68" ht="27" customHeight="1" x14ac:dyDescent="0.25">
      <c r="A376" s="54" t="s">
        <v>481</v>
      </c>
      <c r="B376" s="54" t="s">
        <v>483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69</v>
      </c>
      <c r="X378" s="380">
        <v>1000</v>
      </c>
      <c r="Y378" s="381">
        <f t="shared" si="67"/>
        <v>1005</v>
      </c>
      <c r="Z378" s="36">
        <f>IFERROR(IF(Y378=0,"",ROUNDUP(Y378/H378,0)*0.02175),"")</f>
        <v>1.4572499999999999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1032</v>
      </c>
      <c r="BN378" s="64">
        <f t="shared" si="69"/>
        <v>1037.1600000000001</v>
      </c>
      <c r="BO378" s="64">
        <f t="shared" si="70"/>
        <v>1.3888888888888888</v>
      </c>
      <c r="BP378" s="64">
        <f t="shared" si="71"/>
        <v>1.3958333333333333</v>
      </c>
    </row>
    <row r="379" spans="1:68" ht="27" customHeight="1" x14ac:dyDescent="0.25">
      <c r="A379" s="54" t="s">
        <v>487</v>
      </c>
      <c r="B379" s="54" t="s">
        <v>488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489</v>
      </c>
      <c r="B380" s="54" t="s">
        <v>490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492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70</v>
      </c>
      <c r="Q382" s="402"/>
      <c r="R382" s="402"/>
      <c r="S382" s="402"/>
      <c r="T382" s="402"/>
      <c r="U382" s="402"/>
      <c r="V382" s="403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166.66666666666669</v>
      </c>
      <c r="Y382" s="382">
        <f>IFERROR(Y373/H373,"0")+IFERROR(Y374/H374,"0")+IFERROR(Y375/H375,"0")+IFERROR(Y376/H376,"0")+IFERROR(Y377/H377,"0")+IFERROR(Y378/H378,"0")+IFERROR(Y379/H379,"0")+IFERROR(Y380/H380,"0")+IFERROR(Y381/H381,"0")</f>
        <v>168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3.6539999999999999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70</v>
      </c>
      <c r="Q383" s="402"/>
      <c r="R383" s="402"/>
      <c r="S383" s="402"/>
      <c r="T383" s="402"/>
      <c r="U383" s="402"/>
      <c r="V383" s="403"/>
      <c r="W383" s="37" t="s">
        <v>69</v>
      </c>
      <c r="X383" s="382">
        <f>IFERROR(SUM(X373:X381),"0")</f>
        <v>2500</v>
      </c>
      <c r="Y383" s="382">
        <f>IFERROR(SUM(Y373:Y381),"0")</f>
        <v>2520</v>
      </c>
      <c r="Z383" s="37"/>
      <c r="AA383" s="383"/>
      <c r="AB383" s="383"/>
      <c r="AC383" s="383"/>
    </row>
    <row r="384" spans="1:68" ht="14.25" customHeight="1" x14ac:dyDescent="0.25">
      <c r="A384" s="432" t="s">
        <v>146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3"/>
      <c r="AB384" s="373"/>
      <c r="AC384" s="373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69</v>
      </c>
      <c r="X385" s="380">
        <v>2000</v>
      </c>
      <c r="Y385" s="381">
        <f>IFERROR(IF(X385="",0,CEILING((X385/$H385),1)*$H385),"")</f>
        <v>2010</v>
      </c>
      <c r="Z385" s="36">
        <f>IFERROR(IF(Y385=0,"",ROUNDUP(Y385/H385,0)*0.02175),"")</f>
        <v>2.9144999999999999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2064</v>
      </c>
      <c r="BN385" s="64">
        <f>IFERROR(Y385*I385/H385,"0")</f>
        <v>2074.3200000000002</v>
      </c>
      <c r="BO385" s="64">
        <f>IFERROR(1/J385*(X385/H385),"0")</f>
        <v>2.7777777777777777</v>
      </c>
      <c r="BP385" s="64">
        <f>IFERROR(1/J385*(Y385/H385),"0")</f>
        <v>2.7916666666666665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70</v>
      </c>
      <c r="Q387" s="402"/>
      <c r="R387" s="402"/>
      <c r="S387" s="402"/>
      <c r="T387" s="402"/>
      <c r="U387" s="402"/>
      <c r="V387" s="403"/>
      <c r="W387" s="37" t="s">
        <v>71</v>
      </c>
      <c r="X387" s="382">
        <f>IFERROR(X385/H385,"0")+IFERROR(X386/H386,"0")</f>
        <v>133.33333333333334</v>
      </c>
      <c r="Y387" s="382">
        <f>IFERROR(Y385/H385,"0")+IFERROR(Y386/H386,"0")</f>
        <v>134</v>
      </c>
      <c r="Z387" s="382">
        <f>IFERROR(IF(Z385="",0,Z385),"0")+IFERROR(IF(Z386="",0,Z386),"0")</f>
        <v>2.9144999999999999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70</v>
      </c>
      <c r="Q388" s="402"/>
      <c r="R388" s="402"/>
      <c r="S388" s="402"/>
      <c r="T388" s="402"/>
      <c r="U388" s="402"/>
      <c r="V388" s="403"/>
      <c r="W388" s="37" t="s">
        <v>69</v>
      </c>
      <c r="X388" s="382">
        <f>IFERROR(SUM(X385:X386),"0")</f>
        <v>2000</v>
      </c>
      <c r="Y388" s="382">
        <f>IFERROR(SUM(Y385:Y386),"0")</f>
        <v>2010</v>
      </c>
      <c r="Z388" s="37"/>
      <c r="AA388" s="383"/>
      <c r="AB388" s="383"/>
      <c r="AC388" s="383"/>
    </row>
    <row r="389" spans="1:68" ht="14.25" customHeight="1" x14ac:dyDescent="0.25">
      <c r="A389" s="432" t="s">
        <v>72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3"/>
      <c r="AB389" s="373"/>
      <c r="AC389" s="373"/>
    </row>
    <row r="390" spans="1:68" ht="27" customHeight="1" x14ac:dyDescent="0.25">
      <c r="A390" s="54" t="s">
        <v>497</v>
      </c>
      <c r="B390" s="54" t="s">
        <v>498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497</v>
      </c>
      <c r="B391" s="54" t="s">
        <v>499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4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500</v>
      </c>
      <c r="B392" s="54" t="s">
        <v>501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70</v>
      </c>
      <c r="Q393" s="402"/>
      <c r="R393" s="402"/>
      <c r="S393" s="402"/>
      <c r="T393" s="402"/>
      <c r="U393" s="402"/>
      <c r="V393" s="403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70</v>
      </c>
      <c r="Q394" s="402"/>
      <c r="R394" s="402"/>
      <c r="S394" s="402"/>
      <c r="T394" s="402"/>
      <c r="U394" s="402"/>
      <c r="V394" s="403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2" t="s">
        <v>167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3"/>
      <c r="AB395" s="373"/>
      <c r="AC395" s="373"/>
    </row>
    <row r="396" spans="1:68" ht="16.5" customHeight="1" x14ac:dyDescent="0.25">
      <c r="A396" s="54" t="s">
        <v>502</v>
      </c>
      <c r="B396" s="54" t="s">
        <v>503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502</v>
      </c>
      <c r="B397" s="54" t="s">
        <v>504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70</v>
      </c>
      <c r="Q398" s="402"/>
      <c r="R398" s="402"/>
      <c r="S398" s="402"/>
      <c r="T398" s="402"/>
      <c r="U398" s="402"/>
      <c r="V398" s="403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70</v>
      </c>
      <c r="Q399" s="402"/>
      <c r="R399" s="402"/>
      <c r="S399" s="402"/>
      <c r="T399" s="402"/>
      <c r="U399" s="402"/>
      <c r="V399" s="403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4"/>
      <c r="AB400" s="374"/>
      <c r="AC400" s="374"/>
    </row>
    <row r="401" spans="1:68" ht="14.25" customHeight="1" x14ac:dyDescent="0.25">
      <c r="A401" s="432" t="s">
        <v>110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3"/>
      <c r="AB401" s="373"/>
      <c r="AC401" s="373"/>
    </row>
    <row r="402" spans="1:68" ht="27" customHeight="1" x14ac:dyDescent="0.25">
      <c r="A402" s="54" t="s">
        <v>506</v>
      </c>
      <c r="B402" s="54" t="s">
        <v>507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7" t="s">
        <v>508</v>
      </c>
      <c r="Q402" s="387"/>
      <c r="R402" s="387"/>
      <c r="S402" s="387"/>
      <c r="T402" s="388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509</v>
      </c>
      <c r="B403" s="54" t="s">
        <v>510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511</v>
      </c>
      <c r="B404" s="54" t="s">
        <v>512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3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513</v>
      </c>
      <c r="B405" s="54" t="s">
        <v>514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70</v>
      </c>
      <c r="Q406" s="402"/>
      <c r="R406" s="402"/>
      <c r="S406" s="402"/>
      <c r="T406" s="402"/>
      <c r="U406" s="402"/>
      <c r="V406" s="403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70</v>
      </c>
      <c r="Q407" s="402"/>
      <c r="R407" s="402"/>
      <c r="S407" s="402"/>
      <c r="T407" s="402"/>
      <c r="U407" s="402"/>
      <c r="V407" s="403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2" t="s">
        <v>64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3"/>
      <c r="AB408" s="373"/>
      <c r="AC408" s="373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517</v>
      </c>
      <c r="B410" s="54" t="s">
        <v>518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70</v>
      </c>
      <c r="Q411" s="402"/>
      <c r="R411" s="402"/>
      <c r="S411" s="402"/>
      <c r="T411" s="402"/>
      <c r="U411" s="402"/>
      <c r="V411" s="403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70</v>
      </c>
      <c r="Q412" s="402"/>
      <c r="R412" s="402"/>
      <c r="S412" s="402"/>
      <c r="T412" s="402"/>
      <c r="U412" s="402"/>
      <c r="V412" s="403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2" t="s">
        <v>72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3"/>
      <c r="AB413" s="373"/>
      <c r="AC413" s="373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69</v>
      </c>
      <c r="X414" s="380">
        <v>1000</v>
      </c>
      <c r="Y414" s="381">
        <f>IFERROR(IF(X414="",0,CEILING((X414/$H414),1)*$H414),"")</f>
        <v>1006.1999999999999</v>
      </c>
      <c r="Z414" s="36">
        <f>IFERROR(IF(Y414=0,"",ROUNDUP(Y414/H414,0)*0.02175),"")</f>
        <v>2.8057499999999997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1072.3076923076924</v>
      </c>
      <c r="BN414" s="64">
        <f>IFERROR(Y414*I414/H414,"0")</f>
        <v>1078.9559999999999</v>
      </c>
      <c r="BO414" s="64">
        <f>IFERROR(1/J414*(X414/H414),"0")</f>
        <v>2.2893772893772892</v>
      </c>
      <c r="BP414" s="64">
        <f>IFERROR(1/J414*(Y414/H414),"0")</f>
        <v>2.3035714285714284</v>
      </c>
    </row>
    <row r="415" spans="1:68" ht="27" customHeight="1" x14ac:dyDescent="0.25">
      <c r="A415" s="54" t="s">
        <v>521</v>
      </c>
      <c r="B415" s="54" t="s">
        <v>522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69</v>
      </c>
      <c r="X416" s="380">
        <v>200</v>
      </c>
      <c r="Y416" s="381">
        <f>IFERROR(IF(X416="",0,CEILING((X416/$H416),1)*$H416),"")</f>
        <v>201.6</v>
      </c>
      <c r="Z416" s="36">
        <f>IFERROR(IF(Y416=0,"",ROUNDUP(Y416/H416,0)*0.00753),"")</f>
        <v>0.63251999999999997</v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223.66666666666671</v>
      </c>
      <c r="BN416" s="64">
        <f>IFERROR(Y416*I416/H416,"0")</f>
        <v>225.45600000000005</v>
      </c>
      <c r="BO416" s="64">
        <f>IFERROR(1/J416*(X416/H416),"0")</f>
        <v>0.53418803418803418</v>
      </c>
      <c r="BP416" s="64">
        <f>IFERROR(1/J416*(Y416/H416),"0")</f>
        <v>0.53846153846153844</v>
      </c>
    </row>
    <row r="417" spans="1:68" ht="27" customHeight="1" x14ac:dyDescent="0.25">
      <c r="A417" s="54" t="s">
        <v>523</v>
      </c>
      <c r="B417" s="54" t="s">
        <v>525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526</v>
      </c>
      <c r="B418" s="54" t="s">
        <v>527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70</v>
      </c>
      <c r="Q419" s="402"/>
      <c r="R419" s="402"/>
      <c r="S419" s="402"/>
      <c r="T419" s="402"/>
      <c r="U419" s="402"/>
      <c r="V419" s="403"/>
      <c r="W419" s="37" t="s">
        <v>71</v>
      </c>
      <c r="X419" s="382">
        <f>IFERROR(X414/H414,"0")+IFERROR(X415/H415,"0")+IFERROR(X416/H416,"0")+IFERROR(X417/H417,"0")+IFERROR(X418/H418,"0")</f>
        <v>211.53846153846155</v>
      </c>
      <c r="Y419" s="382">
        <f>IFERROR(Y414/H414,"0")+IFERROR(Y415/H415,"0")+IFERROR(Y416/H416,"0")+IFERROR(Y417/H417,"0")+IFERROR(Y418/H418,"0")</f>
        <v>213</v>
      </c>
      <c r="Z419" s="382">
        <f>IFERROR(IF(Z414="",0,Z414),"0")+IFERROR(IF(Z415="",0,Z415),"0")+IFERROR(IF(Z416="",0,Z416),"0")+IFERROR(IF(Z417="",0,Z417),"0")+IFERROR(IF(Z418="",0,Z418),"0")</f>
        <v>3.4382699999999997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70</v>
      </c>
      <c r="Q420" s="402"/>
      <c r="R420" s="402"/>
      <c r="S420" s="402"/>
      <c r="T420" s="402"/>
      <c r="U420" s="402"/>
      <c r="V420" s="403"/>
      <c r="W420" s="37" t="s">
        <v>69</v>
      </c>
      <c r="X420" s="382">
        <f>IFERROR(SUM(X414:X418),"0")</f>
        <v>1200</v>
      </c>
      <c r="Y420" s="382">
        <f>IFERROR(SUM(Y414:Y418),"0")</f>
        <v>1207.8</v>
      </c>
      <c r="Z420" s="37"/>
      <c r="AA420" s="383"/>
      <c r="AB420" s="383"/>
      <c r="AC420" s="383"/>
    </row>
    <row r="421" spans="1:68" ht="14.25" customHeight="1" x14ac:dyDescent="0.25">
      <c r="A421" s="432" t="s">
        <v>167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3"/>
      <c r="AB421" s="373"/>
      <c r="AC421" s="373"/>
    </row>
    <row r="422" spans="1:68" ht="27" customHeight="1" x14ac:dyDescent="0.25">
      <c r="A422" s="54" t="s">
        <v>528</v>
      </c>
      <c r="B422" s="54" t="s">
        <v>529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70</v>
      </c>
      <c r="Q423" s="402"/>
      <c r="R423" s="402"/>
      <c r="S423" s="402"/>
      <c r="T423" s="402"/>
      <c r="U423" s="402"/>
      <c r="V423" s="403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70</v>
      </c>
      <c r="Q424" s="402"/>
      <c r="R424" s="402"/>
      <c r="S424" s="402"/>
      <c r="T424" s="402"/>
      <c r="U424" s="402"/>
      <c r="V424" s="403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530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531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4"/>
      <c r="AB426" s="374"/>
      <c r="AC426" s="374"/>
    </row>
    <row r="427" spans="1:68" ht="14.25" customHeight="1" x14ac:dyDescent="0.25">
      <c r="A427" s="432" t="s">
        <v>110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3"/>
      <c r="AB427" s="373"/>
      <c r="AC427" s="373"/>
    </row>
    <row r="428" spans="1:68" ht="27" customHeight="1" x14ac:dyDescent="0.25">
      <c r="A428" s="54" t="s">
        <v>532</v>
      </c>
      <c r="B428" s="54" t="s">
        <v>533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70</v>
      </c>
      <c r="Q429" s="402"/>
      <c r="R429" s="402"/>
      <c r="S429" s="402"/>
      <c r="T429" s="402"/>
      <c r="U429" s="402"/>
      <c r="V429" s="403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70</v>
      </c>
      <c r="Q430" s="402"/>
      <c r="R430" s="402"/>
      <c r="S430" s="402"/>
      <c r="T430" s="402"/>
      <c r="U430" s="402"/>
      <c r="V430" s="403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2" t="s">
        <v>64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3"/>
      <c r="AB431" s="373"/>
      <c r="AC431" s="373"/>
    </row>
    <row r="432" spans="1:68" ht="27" customHeight="1" x14ac:dyDescent="0.25">
      <c r="A432" s="54" t="s">
        <v>534</v>
      </c>
      <c r="B432" s="54" t="s">
        <v>535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534</v>
      </c>
      <c r="B433" s="54" t="s">
        <v>536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537</v>
      </c>
      <c r="B434" s="54" t="s">
        <v>538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69</v>
      </c>
      <c r="X435" s="380">
        <v>150</v>
      </c>
      <c r="Y435" s="381">
        <f t="shared" si="72"/>
        <v>151.20000000000002</v>
      </c>
      <c r="Z435" s="36">
        <f>IFERROR(IF(Y435=0,"",ROUNDUP(Y435/H435,0)*0.00753),"")</f>
        <v>0.27107999999999999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158.21428571428569</v>
      </c>
      <c r="BN435" s="64">
        <f t="shared" si="74"/>
        <v>159.47999999999999</v>
      </c>
      <c r="BO435" s="64">
        <f t="shared" si="75"/>
        <v>0.22893772893772893</v>
      </c>
      <c r="BP435" s="64">
        <f t="shared" si="76"/>
        <v>0.23076923076923075</v>
      </c>
    </row>
    <row r="436" spans="1:68" ht="27" customHeight="1" x14ac:dyDescent="0.25">
      <c r="A436" s="54" t="s">
        <v>539</v>
      </c>
      <c r="B436" s="54" t="s">
        <v>541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5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542</v>
      </c>
      <c r="B437" s="54" t="s">
        <v>543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542</v>
      </c>
      <c r="B438" s="54" t="s">
        <v>544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545</v>
      </c>
      <c r="B439" s="54" t="s">
        <v>546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548</v>
      </c>
      <c r="B441" s="54" t="s">
        <v>549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548</v>
      </c>
      <c r="B442" s="54" t="s">
        <v>550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551</v>
      </c>
      <c r="B443" s="54" t="s">
        <v>552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551</v>
      </c>
      <c r="B444" s="54" t="s">
        <v>553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9" t="s">
        <v>554</v>
      </c>
      <c r="Q444" s="387"/>
      <c r="R444" s="387"/>
      <c r="S444" s="387"/>
      <c r="T444" s="388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555</v>
      </c>
      <c r="B445" s="54" t="s">
        <v>556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555</v>
      </c>
      <c r="B446" s="54" t="s">
        <v>557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558</v>
      </c>
      <c r="B447" s="54" t="s">
        <v>559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558</v>
      </c>
      <c r="B448" s="54" t="s">
        <v>560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561</v>
      </c>
      <c r="B449" s="54" t="s">
        <v>562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563</v>
      </c>
      <c r="B450" s="54" t="s">
        <v>564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563</v>
      </c>
      <c r="B451" s="54" t="s">
        <v>565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566</v>
      </c>
      <c r="B452" s="54" t="s">
        <v>567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70</v>
      </c>
      <c r="Q453" s="402"/>
      <c r="R453" s="402"/>
      <c r="S453" s="402"/>
      <c r="T453" s="402"/>
      <c r="U453" s="402"/>
      <c r="V453" s="403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35.714285714285715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36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0.27107999999999999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70</v>
      </c>
      <c r="Q454" s="402"/>
      <c r="R454" s="402"/>
      <c r="S454" s="402"/>
      <c r="T454" s="402"/>
      <c r="U454" s="402"/>
      <c r="V454" s="403"/>
      <c r="W454" s="37" t="s">
        <v>69</v>
      </c>
      <c r="X454" s="382">
        <f>IFERROR(SUM(X432:X452),"0")</f>
        <v>150</v>
      </c>
      <c r="Y454" s="382">
        <f>IFERROR(SUM(Y432:Y452),"0")</f>
        <v>151.20000000000002</v>
      </c>
      <c r="Z454" s="37"/>
      <c r="AA454" s="383"/>
      <c r="AB454" s="383"/>
      <c r="AC454" s="383"/>
    </row>
    <row r="455" spans="1:68" ht="14.25" customHeight="1" x14ac:dyDescent="0.25">
      <c r="A455" s="432" t="s">
        <v>72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3"/>
      <c r="AB455" s="373"/>
      <c r="AC455" s="373"/>
    </row>
    <row r="456" spans="1:68" ht="27" customHeight="1" x14ac:dyDescent="0.25">
      <c r="A456" s="54" t="s">
        <v>568</v>
      </c>
      <c r="B456" s="54" t="s">
        <v>569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570</v>
      </c>
      <c r="B457" s="54" t="s">
        <v>571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70</v>
      </c>
      <c r="Q458" s="402"/>
      <c r="R458" s="402"/>
      <c r="S458" s="402"/>
      <c r="T458" s="402"/>
      <c r="U458" s="402"/>
      <c r="V458" s="403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70</v>
      </c>
      <c r="Q459" s="402"/>
      <c r="R459" s="402"/>
      <c r="S459" s="402"/>
      <c r="T459" s="402"/>
      <c r="U459" s="402"/>
      <c r="V459" s="403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2" t="s">
        <v>96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3"/>
      <c r="AB460" s="373"/>
      <c r="AC460" s="373"/>
    </row>
    <row r="461" spans="1:68" ht="27" customHeight="1" x14ac:dyDescent="0.25">
      <c r="A461" s="54" t="s">
        <v>572</v>
      </c>
      <c r="B461" s="54" t="s">
        <v>573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70</v>
      </c>
      <c r="Q462" s="402"/>
      <c r="R462" s="402"/>
      <c r="S462" s="402"/>
      <c r="T462" s="402"/>
      <c r="U462" s="402"/>
      <c r="V462" s="403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70</v>
      </c>
      <c r="Q463" s="402"/>
      <c r="R463" s="402"/>
      <c r="S463" s="402"/>
      <c r="T463" s="402"/>
      <c r="U463" s="402"/>
      <c r="V463" s="403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576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4"/>
      <c r="AB464" s="374"/>
      <c r="AC464" s="374"/>
    </row>
    <row r="465" spans="1:68" ht="14.25" customHeight="1" x14ac:dyDescent="0.25">
      <c r="A465" s="432" t="s">
        <v>146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3"/>
      <c r="AB465" s="373"/>
      <c r="AC465" s="373"/>
    </row>
    <row r="466" spans="1:68" ht="27" customHeight="1" x14ac:dyDescent="0.25">
      <c r="A466" s="54" t="s">
        <v>577</v>
      </c>
      <c r="B466" s="54" t="s">
        <v>578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70</v>
      </c>
      <c r="Q467" s="402"/>
      <c r="R467" s="402"/>
      <c r="S467" s="402"/>
      <c r="T467" s="402"/>
      <c r="U467" s="402"/>
      <c r="V467" s="403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70</v>
      </c>
      <c r="Q468" s="402"/>
      <c r="R468" s="402"/>
      <c r="S468" s="402"/>
      <c r="T468" s="402"/>
      <c r="U468" s="402"/>
      <c r="V468" s="403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2" t="s">
        <v>64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3"/>
      <c r="AB469" s="373"/>
      <c r="AC469" s="373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69</v>
      </c>
      <c r="X470" s="380">
        <v>50</v>
      </c>
      <c r="Y470" s="381">
        <f t="shared" ref="Y470:Y475" si="78">IFERROR(IF(X470="",0,CEILING((X470/$H470),1)*$H470),"")</f>
        <v>50.400000000000006</v>
      </c>
      <c r="Z470" s="36">
        <f>IFERROR(IF(Y470=0,"",ROUNDUP(Y470/H470,0)*0.00753),"")</f>
        <v>9.0359999999999996E-2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52.738095238095234</v>
      </c>
      <c r="BN470" s="64">
        <f t="shared" ref="BN470:BN475" si="80">IFERROR(Y470*I470/H470,"0")</f>
        <v>53.160000000000004</v>
      </c>
      <c r="BO470" s="64">
        <f t="shared" ref="BO470:BO475" si="81">IFERROR(1/J470*(X470/H470),"0")</f>
        <v>7.6312576312576319E-2</v>
      </c>
      <c r="BP470" s="64">
        <f t="shared" ref="BP470:BP475" si="82">IFERROR(1/J470*(Y470/H470),"0")</f>
        <v>7.6923076923076927E-2</v>
      </c>
    </row>
    <row r="471" spans="1:68" ht="27" customHeight="1" x14ac:dyDescent="0.25">
      <c r="A471" s="54" t="s">
        <v>579</v>
      </c>
      <c r="B471" s="54" t="s">
        <v>581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582</v>
      </c>
      <c r="B472" s="54" t="s">
        <v>583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584</v>
      </c>
      <c r="B473" s="54" t="s">
        <v>585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586</v>
      </c>
      <c r="B474" s="54" t="s">
        <v>587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586</v>
      </c>
      <c r="B475" s="54" t="s">
        <v>588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70</v>
      </c>
      <c r="Q476" s="402"/>
      <c r="R476" s="402"/>
      <c r="S476" s="402"/>
      <c r="T476" s="402"/>
      <c r="U476" s="402"/>
      <c r="V476" s="403"/>
      <c r="W476" s="37" t="s">
        <v>71</v>
      </c>
      <c r="X476" s="382">
        <f>IFERROR(X470/H470,"0")+IFERROR(X471/H471,"0")+IFERROR(X472/H472,"0")+IFERROR(X473/H473,"0")+IFERROR(X474/H474,"0")+IFERROR(X475/H475,"0")</f>
        <v>11.904761904761905</v>
      </c>
      <c r="Y476" s="382">
        <f>IFERROR(Y470/H470,"0")+IFERROR(Y471/H471,"0")+IFERROR(Y472/H472,"0")+IFERROR(Y473/H473,"0")+IFERROR(Y474/H474,"0")+IFERROR(Y475/H475,"0")</f>
        <v>12</v>
      </c>
      <c r="Z476" s="382">
        <f>IFERROR(IF(Z470="",0,Z470),"0")+IFERROR(IF(Z471="",0,Z471),"0")+IFERROR(IF(Z472="",0,Z472),"0")+IFERROR(IF(Z473="",0,Z473),"0")+IFERROR(IF(Z474="",0,Z474),"0")+IFERROR(IF(Z475="",0,Z475),"0")</f>
        <v>9.0359999999999996E-2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70</v>
      </c>
      <c r="Q477" s="402"/>
      <c r="R477" s="402"/>
      <c r="S477" s="402"/>
      <c r="T477" s="402"/>
      <c r="U477" s="402"/>
      <c r="V477" s="403"/>
      <c r="W477" s="37" t="s">
        <v>69</v>
      </c>
      <c r="X477" s="382">
        <f>IFERROR(SUM(X470:X475),"0")</f>
        <v>50</v>
      </c>
      <c r="Y477" s="382">
        <f>IFERROR(SUM(Y470:Y475),"0")</f>
        <v>50.400000000000006</v>
      </c>
      <c r="Z477" s="37"/>
      <c r="AA477" s="383"/>
      <c r="AB477" s="383"/>
      <c r="AC477" s="383"/>
    </row>
    <row r="478" spans="1:68" ht="14.25" customHeight="1" x14ac:dyDescent="0.25">
      <c r="A478" s="432" t="s">
        <v>105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3"/>
      <c r="AB478" s="373"/>
      <c r="AC478" s="373"/>
    </row>
    <row r="479" spans="1:68" ht="27" customHeight="1" x14ac:dyDescent="0.25">
      <c r="A479" s="54" t="s">
        <v>589</v>
      </c>
      <c r="B479" s="54" t="s">
        <v>590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70</v>
      </c>
      <c r="Q480" s="402"/>
      <c r="R480" s="402"/>
      <c r="S480" s="402"/>
      <c r="T480" s="402"/>
      <c r="U480" s="402"/>
      <c r="V480" s="403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70</v>
      </c>
      <c r="Q481" s="402"/>
      <c r="R481" s="402"/>
      <c r="S481" s="402"/>
      <c r="T481" s="402"/>
      <c r="U481" s="402"/>
      <c r="V481" s="403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591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4"/>
      <c r="AB482" s="374"/>
      <c r="AC482" s="374"/>
    </row>
    <row r="483" spans="1:68" ht="14.25" customHeight="1" x14ac:dyDescent="0.25">
      <c r="A483" s="432" t="s">
        <v>64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3"/>
      <c r="AB483" s="373"/>
      <c r="AC483" s="373"/>
    </row>
    <row r="484" spans="1:68" ht="27" customHeight="1" x14ac:dyDescent="0.25">
      <c r="A484" s="54" t="s">
        <v>592</v>
      </c>
      <c r="B484" s="54" t="s">
        <v>593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594</v>
      </c>
      <c r="B485" s="54" t="s">
        <v>595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596</v>
      </c>
      <c r="B486" s="54" t="s">
        <v>597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70</v>
      </c>
      <c r="Q487" s="402"/>
      <c r="R487" s="402"/>
      <c r="S487" s="402"/>
      <c r="T487" s="402"/>
      <c r="U487" s="402"/>
      <c r="V487" s="403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70</v>
      </c>
      <c r="Q488" s="402"/>
      <c r="R488" s="402"/>
      <c r="S488" s="402"/>
      <c r="T488" s="402"/>
      <c r="U488" s="402"/>
      <c r="V488" s="403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598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4"/>
      <c r="AB489" s="374"/>
      <c r="AC489" s="374"/>
    </row>
    <row r="490" spans="1:68" ht="14.25" customHeight="1" x14ac:dyDescent="0.25">
      <c r="A490" s="432" t="s">
        <v>64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3"/>
      <c r="AB490" s="373"/>
      <c r="AC490" s="373"/>
    </row>
    <row r="491" spans="1:68" ht="27" customHeight="1" x14ac:dyDescent="0.25">
      <c r="A491" s="54" t="s">
        <v>599</v>
      </c>
      <c r="B491" s="54" t="s">
        <v>600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70</v>
      </c>
      <c r="Q492" s="402"/>
      <c r="R492" s="402"/>
      <c r="S492" s="402"/>
      <c r="T492" s="402"/>
      <c r="U492" s="402"/>
      <c r="V492" s="403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70</v>
      </c>
      <c r="Q493" s="402"/>
      <c r="R493" s="402"/>
      <c r="S493" s="402"/>
      <c r="T493" s="402"/>
      <c r="U493" s="402"/>
      <c r="V493" s="403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601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4"/>
      <c r="AB495" s="374"/>
      <c r="AC495" s="374"/>
    </row>
    <row r="496" spans="1:68" ht="14.25" customHeight="1" x14ac:dyDescent="0.25">
      <c r="A496" s="432" t="s">
        <v>110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3"/>
      <c r="AB496" s="373"/>
      <c r="AC496" s="373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69</v>
      </c>
      <c r="X497" s="380">
        <v>150</v>
      </c>
      <c r="Y497" s="381">
        <f t="shared" ref="Y497:Y504" si="83">IFERROR(IF(X497="",0,CEILING((X497/$H497),1)*$H497),"")</f>
        <v>153.12</v>
      </c>
      <c r="Z497" s="36">
        <f t="shared" ref="Z497:Z502" si="84">IFERROR(IF(Y497=0,"",ROUNDUP(Y497/H497,0)*0.01196),"")</f>
        <v>0.34683999999999998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160.22727272727272</v>
      </c>
      <c r="BN497" s="64">
        <f t="shared" ref="BN497:BN504" si="86">IFERROR(Y497*I497/H497,"0")</f>
        <v>163.56</v>
      </c>
      <c r="BO497" s="64">
        <f t="shared" ref="BO497:BO504" si="87">IFERROR(1/J497*(X497/H497),"0")</f>
        <v>0.27316433566433568</v>
      </c>
      <c r="BP497" s="64">
        <f t="shared" ref="BP497:BP504" si="88">IFERROR(1/J497*(Y497/H497),"0")</f>
        <v>0.27884615384615385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69</v>
      </c>
      <c r="X498" s="380">
        <v>350</v>
      </c>
      <c r="Y498" s="381">
        <f t="shared" si="83"/>
        <v>353.76</v>
      </c>
      <c r="Z498" s="36">
        <f t="shared" si="84"/>
        <v>0.80132000000000003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373.86363636363637</v>
      </c>
      <c r="BN498" s="64">
        <f t="shared" si="86"/>
        <v>377.87999999999994</v>
      </c>
      <c r="BO498" s="64">
        <f t="shared" si="87"/>
        <v>0.63738344988344986</v>
      </c>
      <c r="BP498" s="64">
        <f t="shared" si="88"/>
        <v>0.64423076923076927</v>
      </c>
    </row>
    <row r="499" spans="1:68" ht="16.5" customHeight="1" x14ac:dyDescent="0.25">
      <c r="A499" s="54" t="s">
        <v>606</v>
      </c>
      <c r="B499" s="54" t="s">
        <v>607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7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69</v>
      </c>
      <c r="X500" s="380">
        <v>1000</v>
      </c>
      <c r="Y500" s="381">
        <f t="shared" si="83"/>
        <v>1003.2</v>
      </c>
      <c r="Z500" s="36">
        <f t="shared" si="84"/>
        <v>2.2724000000000002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1068.1818181818182</v>
      </c>
      <c r="BN500" s="64">
        <f t="shared" si="86"/>
        <v>1071.5999999999999</v>
      </c>
      <c r="BO500" s="64">
        <f t="shared" si="87"/>
        <v>1.821095571095571</v>
      </c>
      <c r="BP500" s="64">
        <f t="shared" si="88"/>
        <v>1.8269230769230771</v>
      </c>
    </row>
    <row r="501" spans="1:68" ht="16.5" customHeight="1" x14ac:dyDescent="0.25">
      <c r="A501" s="54" t="s">
        <v>610</v>
      </c>
      <c r="B501" s="54" t="s">
        <v>611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69</v>
      </c>
      <c r="X502" s="380">
        <v>1000</v>
      </c>
      <c r="Y502" s="381">
        <f t="shared" si="83"/>
        <v>1003.2</v>
      </c>
      <c r="Z502" s="36">
        <f t="shared" si="84"/>
        <v>2.2724000000000002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1068.1818181818182</v>
      </c>
      <c r="BN502" s="64">
        <f t="shared" si="86"/>
        <v>1071.5999999999999</v>
      </c>
      <c r="BO502" s="64">
        <f t="shared" si="87"/>
        <v>1.821095571095571</v>
      </c>
      <c r="BP502" s="64">
        <f t="shared" si="88"/>
        <v>1.8269230769230771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616</v>
      </c>
      <c r="B504" s="54" t="s">
        <v>617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70</v>
      </c>
      <c r="Q505" s="402"/>
      <c r="R505" s="402"/>
      <c r="S505" s="402"/>
      <c r="T505" s="402"/>
      <c r="U505" s="402"/>
      <c r="V505" s="403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473.48484848484844</v>
      </c>
      <c r="Y505" s="382">
        <f>IFERROR(Y497/H497,"0")+IFERROR(Y498/H498,"0")+IFERROR(Y499/H499,"0")+IFERROR(Y500/H500,"0")+IFERROR(Y501/H501,"0")+IFERROR(Y502/H502,"0")+IFERROR(Y503/H503,"0")+IFERROR(Y504/H504,"0")</f>
        <v>476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5.6929600000000002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70</v>
      </c>
      <c r="Q506" s="402"/>
      <c r="R506" s="402"/>
      <c r="S506" s="402"/>
      <c r="T506" s="402"/>
      <c r="U506" s="402"/>
      <c r="V506" s="403"/>
      <c r="W506" s="37" t="s">
        <v>69</v>
      </c>
      <c r="X506" s="382">
        <f>IFERROR(SUM(X497:X504),"0")</f>
        <v>2500</v>
      </c>
      <c r="Y506" s="382">
        <f>IFERROR(SUM(Y497:Y504),"0")</f>
        <v>2513.2799999999997</v>
      </c>
      <c r="Z506" s="37"/>
      <c r="AA506" s="383"/>
      <c r="AB506" s="383"/>
      <c r="AC506" s="383"/>
    </row>
    <row r="507" spans="1:68" ht="14.25" customHeight="1" x14ac:dyDescent="0.25">
      <c r="A507" s="432" t="s">
        <v>146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3"/>
      <c r="AB507" s="373"/>
      <c r="AC507" s="373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69</v>
      </c>
      <c r="X508" s="380">
        <v>1000</v>
      </c>
      <c r="Y508" s="381">
        <f>IFERROR(IF(X508="",0,CEILING((X508/$H508),1)*$H508),"")</f>
        <v>1003.2</v>
      </c>
      <c r="Z508" s="36">
        <f>IFERROR(IF(Y508=0,"",ROUNDUP(Y508/H508,0)*0.01196),"")</f>
        <v>2.2724000000000002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1068.1818181818182</v>
      </c>
      <c r="BN508" s="64">
        <f>IFERROR(Y508*I508/H508,"0")</f>
        <v>1071.5999999999999</v>
      </c>
      <c r="BO508" s="64">
        <f>IFERROR(1/J508*(X508/H508),"0")</f>
        <v>1.821095571095571</v>
      </c>
      <c r="BP508" s="64">
        <f>IFERROR(1/J508*(Y508/H508),"0")</f>
        <v>1.8269230769230771</v>
      </c>
    </row>
    <row r="509" spans="1:68" ht="16.5" customHeight="1" x14ac:dyDescent="0.25">
      <c r="A509" s="54" t="s">
        <v>620</v>
      </c>
      <c r="B509" s="54" t="s">
        <v>621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70</v>
      </c>
      <c r="Q510" s="402"/>
      <c r="R510" s="402"/>
      <c r="S510" s="402"/>
      <c r="T510" s="402"/>
      <c r="U510" s="402"/>
      <c r="V510" s="403"/>
      <c r="W510" s="37" t="s">
        <v>71</v>
      </c>
      <c r="X510" s="382">
        <f>IFERROR(X508/H508,"0")+IFERROR(X509/H509,"0")</f>
        <v>189.39393939393938</v>
      </c>
      <c r="Y510" s="382">
        <f>IFERROR(Y508/H508,"0")+IFERROR(Y509/H509,"0")</f>
        <v>190</v>
      </c>
      <c r="Z510" s="382">
        <f>IFERROR(IF(Z508="",0,Z508),"0")+IFERROR(IF(Z509="",0,Z509),"0")</f>
        <v>2.2724000000000002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70</v>
      </c>
      <c r="Q511" s="402"/>
      <c r="R511" s="402"/>
      <c r="S511" s="402"/>
      <c r="T511" s="402"/>
      <c r="U511" s="402"/>
      <c r="V511" s="403"/>
      <c r="W511" s="37" t="s">
        <v>69</v>
      </c>
      <c r="X511" s="382">
        <f>IFERROR(SUM(X508:X509),"0")</f>
        <v>1000</v>
      </c>
      <c r="Y511" s="382">
        <f>IFERROR(SUM(Y508:Y509),"0")</f>
        <v>1003.2</v>
      </c>
      <c r="Z511" s="37"/>
      <c r="AA511" s="383"/>
      <c r="AB511" s="383"/>
      <c r="AC511" s="383"/>
    </row>
    <row r="512" spans="1:68" ht="14.25" customHeight="1" x14ac:dyDescent="0.25">
      <c r="A512" s="432" t="s">
        <v>64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3"/>
      <c r="AB512" s="373"/>
      <c r="AC512" s="373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69</v>
      </c>
      <c r="X513" s="380">
        <v>500</v>
      </c>
      <c r="Y513" s="381">
        <f t="shared" ref="Y513:Y518" si="89">IFERROR(IF(X513="",0,CEILING((X513/$H513),1)*$H513),"")</f>
        <v>501.6</v>
      </c>
      <c r="Z513" s="36">
        <f>IFERROR(IF(Y513=0,"",ROUNDUP(Y513/H513,0)*0.01196),"")</f>
        <v>1.1362000000000001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534.09090909090912</v>
      </c>
      <c r="BN513" s="64">
        <f t="shared" ref="BN513:BN518" si="91">IFERROR(Y513*I513/H513,"0")</f>
        <v>535.79999999999995</v>
      </c>
      <c r="BO513" s="64">
        <f t="shared" ref="BO513:BO518" si="92">IFERROR(1/J513*(X513/H513),"0")</f>
        <v>0.91054778554778548</v>
      </c>
      <c r="BP513" s="64">
        <f t="shared" ref="BP513:BP518" si="93">IFERROR(1/J513*(Y513/H513),"0")</f>
        <v>0.91346153846153855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69</v>
      </c>
      <c r="X514" s="380">
        <v>500</v>
      </c>
      <c r="Y514" s="381">
        <f t="shared" si="89"/>
        <v>501.6</v>
      </c>
      <c r="Z514" s="36">
        <f>IFERROR(IF(Y514=0,"",ROUNDUP(Y514/H514,0)*0.01196),"")</f>
        <v>1.1362000000000001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534.09090909090912</v>
      </c>
      <c r="BN514" s="64">
        <f t="shared" si="91"/>
        <v>535.79999999999995</v>
      </c>
      <c r="BO514" s="64">
        <f t="shared" si="92"/>
        <v>0.91054778554778548</v>
      </c>
      <c r="BP514" s="64">
        <f t="shared" si="93"/>
        <v>0.91346153846153855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69</v>
      </c>
      <c r="X515" s="380">
        <v>1000</v>
      </c>
      <c r="Y515" s="381">
        <f t="shared" si="89"/>
        <v>1003.2</v>
      </c>
      <c r="Z515" s="36">
        <f>IFERROR(IF(Y515=0,"",ROUNDUP(Y515/H515,0)*0.01196),"")</f>
        <v>2.2724000000000002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1068.1818181818182</v>
      </c>
      <c r="BN515" s="64">
        <f t="shared" si="91"/>
        <v>1071.5999999999999</v>
      </c>
      <c r="BO515" s="64">
        <f t="shared" si="92"/>
        <v>1.821095571095571</v>
      </c>
      <c r="BP515" s="64">
        <f t="shared" si="93"/>
        <v>1.8269230769230771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630</v>
      </c>
      <c r="B517" s="54" t="s">
        <v>631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632</v>
      </c>
      <c r="B518" s="54" t="s">
        <v>633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70</v>
      </c>
      <c r="Q519" s="402"/>
      <c r="R519" s="402"/>
      <c r="S519" s="402"/>
      <c r="T519" s="402"/>
      <c r="U519" s="402"/>
      <c r="V519" s="403"/>
      <c r="W519" s="37" t="s">
        <v>71</v>
      </c>
      <c r="X519" s="382">
        <f>IFERROR(X513/H513,"0")+IFERROR(X514/H514,"0")+IFERROR(X515/H515,"0")+IFERROR(X516/H516,"0")+IFERROR(X517/H517,"0")+IFERROR(X518/H518,"0")</f>
        <v>378.78787878787875</v>
      </c>
      <c r="Y519" s="382">
        <f>IFERROR(Y513/H513,"0")+IFERROR(Y514/H514,"0")+IFERROR(Y515/H515,"0")+IFERROR(Y516/H516,"0")+IFERROR(Y517/H517,"0")+IFERROR(Y518/H518,"0")</f>
        <v>380</v>
      </c>
      <c r="Z519" s="382">
        <f>IFERROR(IF(Z513="",0,Z513),"0")+IFERROR(IF(Z514="",0,Z514),"0")+IFERROR(IF(Z515="",0,Z515),"0")+IFERROR(IF(Z516="",0,Z516),"0")+IFERROR(IF(Z517="",0,Z517),"0")+IFERROR(IF(Z518="",0,Z518),"0")</f>
        <v>4.5448000000000004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70</v>
      </c>
      <c r="Q520" s="402"/>
      <c r="R520" s="402"/>
      <c r="S520" s="402"/>
      <c r="T520" s="402"/>
      <c r="U520" s="402"/>
      <c r="V520" s="403"/>
      <c r="W520" s="37" t="s">
        <v>69</v>
      </c>
      <c r="X520" s="382">
        <f>IFERROR(SUM(X513:X518),"0")</f>
        <v>2000</v>
      </c>
      <c r="Y520" s="382">
        <f>IFERROR(SUM(Y513:Y518),"0")</f>
        <v>2006.4</v>
      </c>
      <c r="Z520" s="37"/>
      <c r="AA520" s="383"/>
      <c r="AB520" s="383"/>
      <c r="AC520" s="383"/>
    </row>
    <row r="521" spans="1:68" ht="14.25" customHeight="1" x14ac:dyDescent="0.25">
      <c r="A521" s="432" t="s">
        <v>72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3"/>
      <c r="AB521" s="373"/>
      <c r="AC521" s="373"/>
    </row>
    <row r="522" spans="1:68" ht="16.5" customHeight="1" x14ac:dyDescent="0.25">
      <c r="A522" s="54" t="s">
        <v>634</v>
      </c>
      <c r="B522" s="54" t="s">
        <v>635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636</v>
      </c>
      <c r="B523" s="54" t="s">
        <v>637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638</v>
      </c>
      <c r="B524" s="54" t="s">
        <v>639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70</v>
      </c>
      <c r="Q525" s="402"/>
      <c r="R525" s="402"/>
      <c r="S525" s="402"/>
      <c r="T525" s="402"/>
      <c r="U525" s="402"/>
      <c r="V525" s="403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70</v>
      </c>
      <c r="Q526" s="402"/>
      <c r="R526" s="402"/>
      <c r="S526" s="402"/>
      <c r="T526" s="402"/>
      <c r="U526" s="402"/>
      <c r="V526" s="403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2" t="s">
        <v>167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3"/>
      <c r="AB527" s="373"/>
      <c r="AC527" s="373"/>
    </row>
    <row r="528" spans="1:68" ht="16.5" customHeight="1" x14ac:dyDescent="0.25">
      <c r="A528" s="54" t="s">
        <v>640</v>
      </c>
      <c r="B528" s="54" t="s">
        <v>641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70</v>
      </c>
      <c r="Q529" s="402"/>
      <c r="R529" s="402"/>
      <c r="S529" s="402"/>
      <c r="T529" s="402"/>
      <c r="U529" s="402"/>
      <c r="V529" s="403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70</v>
      </c>
      <c r="Q530" s="402"/>
      <c r="R530" s="402"/>
      <c r="S530" s="402"/>
      <c r="T530" s="402"/>
      <c r="U530" s="402"/>
      <c r="V530" s="403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642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642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4"/>
      <c r="AB532" s="374"/>
      <c r="AC532" s="374"/>
    </row>
    <row r="533" spans="1:68" ht="14.25" customHeight="1" x14ac:dyDescent="0.25">
      <c r="A533" s="432" t="s">
        <v>110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3"/>
      <c r="AB533" s="373"/>
      <c r="AC533" s="373"/>
    </row>
    <row r="534" spans="1:68" ht="27" customHeight="1" x14ac:dyDescent="0.25">
      <c r="A534" s="54" t="s">
        <v>643</v>
      </c>
      <c r="B534" s="54" t="s">
        <v>644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4" t="s">
        <v>645</v>
      </c>
      <c r="Q534" s="387"/>
      <c r="R534" s="387"/>
      <c r="S534" s="387"/>
      <c r="T534" s="388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646</v>
      </c>
      <c r="B535" s="54" t="s">
        <v>647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32" t="s">
        <v>648</v>
      </c>
      <c r="Q535" s="387"/>
      <c r="R535" s="387"/>
      <c r="S535" s="387"/>
      <c r="T535" s="388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649</v>
      </c>
      <c r="B536" s="54" t="s">
        <v>650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80" t="s">
        <v>651</v>
      </c>
      <c r="Q536" s="387"/>
      <c r="R536" s="387"/>
      <c r="S536" s="387"/>
      <c r="T536" s="388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652</v>
      </c>
      <c r="B537" s="54" t="s">
        <v>653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4" t="s">
        <v>654</v>
      </c>
      <c r="Q537" s="387"/>
      <c r="R537" s="387"/>
      <c r="S537" s="387"/>
      <c r="T537" s="388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655</v>
      </c>
      <c r="B538" s="54" t="s">
        <v>656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07" t="s">
        <v>657</v>
      </c>
      <c r="Q538" s="387"/>
      <c r="R538" s="387"/>
      <c r="S538" s="387"/>
      <c r="T538" s="388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658</v>
      </c>
      <c r="B539" s="54" t="s">
        <v>659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71" t="s">
        <v>660</v>
      </c>
      <c r="Q539" s="387"/>
      <c r="R539" s="387"/>
      <c r="S539" s="387"/>
      <c r="T539" s="388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661</v>
      </c>
      <c r="B540" s="54" t="s">
        <v>662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613" t="s">
        <v>663</v>
      </c>
      <c r="Q540" s="387"/>
      <c r="R540" s="387"/>
      <c r="S540" s="387"/>
      <c r="T540" s="388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70</v>
      </c>
      <c r="Q541" s="402"/>
      <c r="R541" s="402"/>
      <c r="S541" s="402"/>
      <c r="T541" s="402"/>
      <c r="U541" s="402"/>
      <c r="V541" s="403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70</v>
      </c>
      <c r="Q542" s="402"/>
      <c r="R542" s="402"/>
      <c r="S542" s="402"/>
      <c r="T542" s="402"/>
      <c r="U542" s="402"/>
      <c r="V542" s="403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2" t="s">
        <v>146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3"/>
      <c r="AB543" s="373"/>
      <c r="AC543" s="373"/>
    </row>
    <row r="544" spans="1:68" ht="16.5" customHeight="1" x14ac:dyDescent="0.25">
      <c r="A544" s="54" t="s">
        <v>664</v>
      </c>
      <c r="B544" s="54" t="s">
        <v>665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64" t="s">
        <v>666</v>
      </c>
      <c r="Q544" s="387"/>
      <c r="R544" s="387"/>
      <c r="S544" s="387"/>
      <c r="T544" s="388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667</v>
      </c>
      <c r="B545" s="54" t="s">
        <v>668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597" t="s">
        <v>669</v>
      </c>
      <c r="Q545" s="387"/>
      <c r="R545" s="387"/>
      <c r="S545" s="387"/>
      <c r="T545" s="388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670</v>
      </c>
      <c r="B546" s="54" t="s">
        <v>671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8" t="s">
        <v>672</v>
      </c>
      <c r="Q546" s="387"/>
      <c r="R546" s="387"/>
      <c r="S546" s="387"/>
      <c r="T546" s="388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673</v>
      </c>
      <c r="B547" s="54" t="s">
        <v>674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5" t="s">
        <v>675</v>
      </c>
      <c r="Q547" s="387"/>
      <c r="R547" s="387"/>
      <c r="S547" s="387"/>
      <c r="T547" s="388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70</v>
      </c>
      <c r="Q548" s="402"/>
      <c r="R548" s="402"/>
      <c r="S548" s="402"/>
      <c r="T548" s="402"/>
      <c r="U548" s="402"/>
      <c r="V548" s="403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70</v>
      </c>
      <c r="Q549" s="402"/>
      <c r="R549" s="402"/>
      <c r="S549" s="402"/>
      <c r="T549" s="402"/>
      <c r="U549" s="402"/>
      <c r="V549" s="403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2" t="s">
        <v>64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3"/>
      <c r="AB550" s="373"/>
      <c r="AC550" s="373"/>
    </row>
    <row r="551" spans="1:68" ht="27" customHeight="1" x14ac:dyDescent="0.25">
      <c r="A551" s="54" t="s">
        <v>676</v>
      </c>
      <c r="B551" s="54" t="s">
        <v>677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76" t="s">
        <v>678</v>
      </c>
      <c r="Q551" s="387"/>
      <c r="R551" s="387"/>
      <c r="S551" s="387"/>
      <c r="T551" s="388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8" t="s">
        <v>681</v>
      </c>
      <c r="Q552" s="387"/>
      <c r="R552" s="387"/>
      <c r="S552" s="387"/>
      <c r="T552" s="388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682</v>
      </c>
      <c r="B553" s="54" t="s">
        <v>683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6" t="s">
        <v>684</v>
      </c>
      <c r="Q553" s="387"/>
      <c r="R553" s="387"/>
      <c r="S553" s="387"/>
      <c r="T553" s="388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685</v>
      </c>
      <c r="B554" s="54" t="s">
        <v>686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48" t="s">
        <v>687</v>
      </c>
      <c r="Q554" s="387"/>
      <c r="R554" s="387"/>
      <c r="S554" s="387"/>
      <c r="T554" s="388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688</v>
      </c>
      <c r="B555" s="54" t="s">
        <v>689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81" t="s">
        <v>690</v>
      </c>
      <c r="Q555" s="387"/>
      <c r="R555" s="387"/>
      <c r="S555" s="387"/>
      <c r="T555" s="388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691</v>
      </c>
      <c r="B556" s="54" t="s">
        <v>692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3" t="s">
        <v>693</v>
      </c>
      <c r="Q556" s="387"/>
      <c r="R556" s="387"/>
      <c r="S556" s="387"/>
      <c r="T556" s="388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694</v>
      </c>
      <c r="B557" s="54" t="s">
        <v>695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83" t="s">
        <v>696</v>
      </c>
      <c r="Q557" s="387"/>
      <c r="R557" s="387"/>
      <c r="S557" s="387"/>
      <c r="T557" s="388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70</v>
      </c>
      <c r="Q558" s="402"/>
      <c r="R558" s="402"/>
      <c r="S558" s="402"/>
      <c r="T558" s="402"/>
      <c r="U558" s="402"/>
      <c r="V558" s="403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70</v>
      </c>
      <c r="Q559" s="402"/>
      <c r="R559" s="402"/>
      <c r="S559" s="402"/>
      <c r="T559" s="402"/>
      <c r="U559" s="402"/>
      <c r="V559" s="403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2" t="s">
        <v>72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3"/>
      <c r="AB560" s="373"/>
      <c r="AC560" s="373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29" t="s">
        <v>699</v>
      </c>
      <c r="Q561" s="387"/>
      <c r="R561" s="387"/>
      <c r="S561" s="387"/>
      <c r="T561" s="388"/>
      <c r="U561" s="34"/>
      <c r="V561" s="34"/>
      <c r="W561" s="35" t="s">
        <v>69</v>
      </c>
      <c r="X561" s="380">
        <v>500</v>
      </c>
      <c r="Y561" s="381">
        <f>IFERROR(IF(X561="",0,CEILING((X561/$H561),1)*$H561),"")</f>
        <v>507</v>
      </c>
      <c r="Z561" s="36">
        <f>IFERROR(IF(Y561=0,"",ROUNDUP(Y561/H561,0)*0.02175),"")</f>
        <v>1.4137499999999998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536.15384615384619</v>
      </c>
      <c r="BN561" s="64">
        <f>IFERROR(Y561*I561/H561,"0")</f>
        <v>543.66000000000008</v>
      </c>
      <c r="BO561" s="64">
        <f>IFERROR(1/J561*(X561/H561),"0")</f>
        <v>1.1446886446886446</v>
      </c>
      <c r="BP561" s="64">
        <f>IFERROR(1/J561*(Y561/H561),"0")</f>
        <v>1.1607142857142856</v>
      </c>
    </row>
    <row r="562" spans="1:68" ht="27" customHeight="1" x14ac:dyDescent="0.25">
      <c r="A562" s="54" t="s">
        <v>700</v>
      </c>
      <c r="B562" s="54" t="s">
        <v>701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409" t="s">
        <v>702</v>
      </c>
      <c r="Q562" s="387"/>
      <c r="R562" s="387"/>
      <c r="S562" s="387"/>
      <c r="T562" s="388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703</v>
      </c>
      <c r="B563" s="54" t="s">
        <v>704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705</v>
      </c>
      <c r="Q563" s="387"/>
      <c r="R563" s="387"/>
      <c r="S563" s="387"/>
      <c r="T563" s="388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706</v>
      </c>
      <c r="B564" s="54" t="s">
        <v>707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18" t="s">
        <v>708</v>
      </c>
      <c r="Q564" s="387"/>
      <c r="R564" s="387"/>
      <c r="S564" s="387"/>
      <c r="T564" s="388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70</v>
      </c>
      <c r="Q565" s="402"/>
      <c r="R565" s="402"/>
      <c r="S565" s="402"/>
      <c r="T565" s="402"/>
      <c r="U565" s="402"/>
      <c r="V565" s="403"/>
      <c r="W565" s="37" t="s">
        <v>71</v>
      </c>
      <c r="X565" s="382">
        <f>IFERROR(X561/H561,"0")+IFERROR(X562/H562,"0")+IFERROR(X563/H563,"0")+IFERROR(X564/H564,"0")</f>
        <v>64.102564102564102</v>
      </c>
      <c r="Y565" s="382">
        <f>IFERROR(Y561/H561,"0")+IFERROR(Y562/H562,"0")+IFERROR(Y563/H563,"0")+IFERROR(Y564/H564,"0")</f>
        <v>65</v>
      </c>
      <c r="Z565" s="382">
        <f>IFERROR(IF(Z561="",0,Z561),"0")+IFERROR(IF(Z562="",0,Z562),"0")+IFERROR(IF(Z563="",0,Z563),"0")+IFERROR(IF(Z564="",0,Z564),"0")</f>
        <v>1.4137499999999998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70</v>
      </c>
      <c r="Q566" s="402"/>
      <c r="R566" s="402"/>
      <c r="S566" s="402"/>
      <c r="T566" s="402"/>
      <c r="U566" s="402"/>
      <c r="V566" s="403"/>
      <c r="W566" s="37" t="s">
        <v>69</v>
      </c>
      <c r="X566" s="382">
        <f>IFERROR(SUM(X561:X564),"0")</f>
        <v>500</v>
      </c>
      <c r="Y566" s="382">
        <f>IFERROR(SUM(Y561:Y564),"0")</f>
        <v>507</v>
      </c>
      <c r="Z566" s="37"/>
      <c r="AA566" s="383"/>
      <c r="AB566" s="383"/>
      <c r="AC566" s="383"/>
    </row>
    <row r="567" spans="1:68" ht="14.25" customHeight="1" x14ac:dyDescent="0.25">
      <c r="A567" s="432" t="s">
        <v>167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3"/>
      <c r="AB567" s="373"/>
      <c r="AC567" s="373"/>
    </row>
    <row r="568" spans="1:68" ht="27" customHeight="1" x14ac:dyDescent="0.25">
      <c r="A568" s="54" t="s">
        <v>709</v>
      </c>
      <c r="B568" s="54" t="s">
        <v>710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4" t="s">
        <v>711</v>
      </c>
      <c r="Q568" s="387"/>
      <c r="R568" s="387"/>
      <c r="S568" s="387"/>
      <c r="T568" s="388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709</v>
      </c>
      <c r="B569" s="54" t="s">
        <v>712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65" t="s">
        <v>713</v>
      </c>
      <c r="Q569" s="387"/>
      <c r="R569" s="387"/>
      <c r="S569" s="387"/>
      <c r="T569" s="388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714</v>
      </c>
      <c r="B570" s="54" t="s">
        <v>715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7" t="s">
        <v>716</v>
      </c>
      <c r="Q570" s="387"/>
      <c r="R570" s="387"/>
      <c r="S570" s="387"/>
      <c r="T570" s="388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714</v>
      </c>
      <c r="B571" s="54" t="s">
        <v>717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2" t="s">
        <v>718</v>
      </c>
      <c r="Q571" s="387"/>
      <c r="R571" s="387"/>
      <c r="S571" s="387"/>
      <c r="T571" s="388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70</v>
      </c>
      <c r="Q572" s="402"/>
      <c r="R572" s="402"/>
      <c r="S572" s="402"/>
      <c r="T572" s="402"/>
      <c r="U572" s="402"/>
      <c r="V572" s="403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70</v>
      </c>
      <c r="Q573" s="402"/>
      <c r="R573" s="402"/>
      <c r="S573" s="402"/>
      <c r="T573" s="402"/>
      <c r="U573" s="402"/>
      <c r="V573" s="403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719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4"/>
      <c r="AB574" s="374"/>
      <c r="AC574" s="374"/>
    </row>
    <row r="575" spans="1:68" ht="14.25" customHeight="1" x14ac:dyDescent="0.25">
      <c r="A575" s="432" t="s">
        <v>110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3"/>
      <c r="AB575" s="373"/>
      <c r="AC575" s="373"/>
    </row>
    <row r="576" spans="1:68" ht="27" customHeight="1" x14ac:dyDescent="0.25">
      <c r="A576" s="54" t="s">
        <v>720</v>
      </c>
      <c r="B576" s="54" t="s">
        <v>721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1" t="s">
        <v>722</v>
      </c>
      <c r="Q576" s="387"/>
      <c r="R576" s="387"/>
      <c r="S576" s="387"/>
      <c r="T576" s="388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723</v>
      </c>
      <c r="B577" s="54" t="s">
        <v>724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9" t="s">
        <v>725</v>
      </c>
      <c r="Q577" s="387"/>
      <c r="R577" s="387"/>
      <c r="S577" s="387"/>
      <c r="T577" s="388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70</v>
      </c>
      <c r="Q578" s="402"/>
      <c r="R578" s="402"/>
      <c r="S578" s="402"/>
      <c r="T578" s="402"/>
      <c r="U578" s="402"/>
      <c r="V578" s="403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70</v>
      </c>
      <c r="Q579" s="402"/>
      <c r="R579" s="402"/>
      <c r="S579" s="402"/>
      <c r="T579" s="402"/>
      <c r="U579" s="402"/>
      <c r="V579" s="403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2" t="s">
        <v>146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3"/>
      <c r="AB580" s="373"/>
      <c r="AC580" s="373"/>
    </row>
    <row r="581" spans="1:68" ht="27" customHeight="1" x14ac:dyDescent="0.25">
      <c r="A581" s="54" t="s">
        <v>726</v>
      </c>
      <c r="B581" s="54" t="s">
        <v>727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66" t="s">
        <v>728</v>
      </c>
      <c r="Q581" s="387"/>
      <c r="R581" s="387"/>
      <c r="S581" s="387"/>
      <c r="T581" s="388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70</v>
      </c>
      <c r="Q582" s="402"/>
      <c r="R582" s="402"/>
      <c r="S582" s="402"/>
      <c r="T582" s="402"/>
      <c r="U582" s="402"/>
      <c r="V582" s="403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70</v>
      </c>
      <c r="Q583" s="402"/>
      <c r="R583" s="402"/>
      <c r="S583" s="402"/>
      <c r="T583" s="402"/>
      <c r="U583" s="402"/>
      <c r="V583" s="403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2" t="s">
        <v>64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3"/>
      <c r="AB584" s="373"/>
      <c r="AC584" s="373"/>
    </row>
    <row r="585" spans="1:68" ht="27" customHeight="1" x14ac:dyDescent="0.25">
      <c r="A585" s="54" t="s">
        <v>729</v>
      </c>
      <c r="B585" s="54" t="s">
        <v>730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22" t="s">
        <v>731</v>
      </c>
      <c r="Q585" s="387"/>
      <c r="R585" s="387"/>
      <c r="S585" s="387"/>
      <c r="T585" s="388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70</v>
      </c>
      <c r="Q586" s="402"/>
      <c r="R586" s="402"/>
      <c r="S586" s="402"/>
      <c r="T586" s="402"/>
      <c r="U586" s="402"/>
      <c r="V586" s="403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70</v>
      </c>
      <c r="Q587" s="402"/>
      <c r="R587" s="402"/>
      <c r="S587" s="402"/>
      <c r="T587" s="402"/>
      <c r="U587" s="402"/>
      <c r="V587" s="403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2" t="s">
        <v>72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3"/>
      <c r="AB588" s="373"/>
      <c r="AC588" s="373"/>
    </row>
    <row r="589" spans="1:68" ht="27" customHeight="1" x14ac:dyDescent="0.25">
      <c r="A589" s="54" t="s">
        <v>732</v>
      </c>
      <c r="B589" s="54" t="s">
        <v>733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6" t="s">
        <v>734</v>
      </c>
      <c r="Q589" s="387"/>
      <c r="R589" s="387"/>
      <c r="S589" s="387"/>
      <c r="T589" s="388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70</v>
      </c>
      <c r="Q590" s="402"/>
      <c r="R590" s="402"/>
      <c r="S590" s="402"/>
      <c r="T590" s="402"/>
      <c r="U590" s="402"/>
      <c r="V590" s="403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70</v>
      </c>
      <c r="Q591" s="402"/>
      <c r="R591" s="402"/>
      <c r="S591" s="402"/>
      <c r="T591" s="402"/>
      <c r="U591" s="402"/>
      <c r="V591" s="403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735</v>
      </c>
      <c r="Q592" s="533"/>
      <c r="R592" s="533"/>
      <c r="S592" s="533"/>
      <c r="T592" s="533"/>
      <c r="U592" s="533"/>
      <c r="V592" s="534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17285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17428.080000000002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736</v>
      </c>
      <c r="Q593" s="533"/>
      <c r="R593" s="533"/>
      <c r="S593" s="533"/>
      <c r="T593" s="533"/>
      <c r="U593" s="533"/>
      <c r="V593" s="534"/>
      <c r="W593" s="37" t="s">
        <v>69</v>
      </c>
      <c r="X593" s="382">
        <f>IFERROR(SUM(BM22:BM589),"0")</f>
        <v>18284.105151362051</v>
      </c>
      <c r="Y593" s="382">
        <f>IFERROR(SUM(BN22:BN589),"0")</f>
        <v>18435.503999999997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737</v>
      </c>
      <c r="Q594" s="533"/>
      <c r="R594" s="533"/>
      <c r="S594" s="533"/>
      <c r="T594" s="533"/>
      <c r="U594" s="533"/>
      <c r="V594" s="534"/>
      <c r="W594" s="37" t="s">
        <v>738</v>
      </c>
      <c r="X594" s="38">
        <f>ROUNDUP(SUM(BO22:BO589),0)</f>
        <v>32</v>
      </c>
      <c r="Y594" s="38">
        <f>ROUNDUP(SUM(BP22:BP589),0)</f>
        <v>32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739</v>
      </c>
      <c r="Q595" s="533"/>
      <c r="R595" s="533"/>
      <c r="S595" s="533"/>
      <c r="T595" s="533"/>
      <c r="U595" s="533"/>
      <c r="V595" s="534"/>
      <c r="W595" s="37" t="s">
        <v>69</v>
      </c>
      <c r="X595" s="382">
        <f>GrossWeightTotal+PalletQtyTotal*25</f>
        <v>19084.105151362051</v>
      </c>
      <c r="Y595" s="382">
        <f>GrossWeightTotalR+PalletQtyTotalR*25</f>
        <v>19235.503999999997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740</v>
      </c>
      <c r="Q596" s="533"/>
      <c r="R596" s="533"/>
      <c r="S596" s="533"/>
      <c r="T596" s="533"/>
      <c r="U596" s="533"/>
      <c r="V596" s="534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2430.1127671817326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2449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741</v>
      </c>
      <c r="Q597" s="533"/>
      <c r="R597" s="533"/>
      <c r="S597" s="533"/>
      <c r="T597" s="533"/>
      <c r="U597" s="533"/>
      <c r="V597" s="534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37.436950000000003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1" t="s">
        <v>63</v>
      </c>
      <c r="C599" s="394" t="s">
        <v>108</v>
      </c>
      <c r="D599" s="427"/>
      <c r="E599" s="427"/>
      <c r="F599" s="427"/>
      <c r="G599" s="427"/>
      <c r="H599" s="428"/>
      <c r="I599" s="394" t="s">
        <v>256</v>
      </c>
      <c r="J599" s="427"/>
      <c r="K599" s="427"/>
      <c r="L599" s="427"/>
      <c r="M599" s="427"/>
      <c r="N599" s="427"/>
      <c r="O599" s="427"/>
      <c r="P599" s="427"/>
      <c r="Q599" s="427"/>
      <c r="R599" s="427"/>
      <c r="S599" s="427"/>
      <c r="T599" s="427"/>
      <c r="U599" s="427"/>
      <c r="V599" s="428"/>
      <c r="W599" s="394" t="s">
        <v>476</v>
      </c>
      <c r="X599" s="428"/>
      <c r="Y599" s="394" t="s">
        <v>530</v>
      </c>
      <c r="Z599" s="427"/>
      <c r="AA599" s="427"/>
      <c r="AB599" s="428"/>
      <c r="AC599" s="371" t="s">
        <v>601</v>
      </c>
      <c r="AD599" s="394" t="s">
        <v>642</v>
      </c>
      <c r="AE599" s="428"/>
      <c r="AF599" s="372"/>
    </row>
    <row r="600" spans="1:32" ht="14.25" customHeight="1" thickTop="1" x14ac:dyDescent="0.2">
      <c r="A600" s="705" t="s">
        <v>744</v>
      </c>
      <c r="B600" s="394" t="s">
        <v>63</v>
      </c>
      <c r="C600" s="394" t="s">
        <v>109</v>
      </c>
      <c r="D600" s="394" t="s">
        <v>129</v>
      </c>
      <c r="E600" s="394" t="s">
        <v>173</v>
      </c>
      <c r="F600" s="394" t="s">
        <v>189</v>
      </c>
      <c r="G600" s="394" t="s">
        <v>224</v>
      </c>
      <c r="H600" s="394" t="s">
        <v>108</v>
      </c>
      <c r="I600" s="394" t="s">
        <v>257</v>
      </c>
      <c r="J600" s="394" t="s">
        <v>274</v>
      </c>
      <c r="K600" s="394" t="s">
        <v>330</v>
      </c>
      <c r="L600" s="372"/>
      <c r="M600" s="394" t="s">
        <v>345</v>
      </c>
      <c r="N600" s="372"/>
      <c r="O600" s="394" t="s">
        <v>361</v>
      </c>
      <c r="P600" s="394" t="s">
        <v>374</v>
      </c>
      <c r="Q600" s="394" t="s">
        <v>377</v>
      </c>
      <c r="R600" s="394" t="s">
        <v>384</v>
      </c>
      <c r="S600" s="394" t="s">
        <v>395</v>
      </c>
      <c r="T600" s="394" t="s">
        <v>398</v>
      </c>
      <c r="U600" s="394" t="s">
        <v>405</v>
      </c>
      <c r="V600" s="394" t="s">
        <v>467</v>
      </c>
      <c r="W600" s="394" t="s">
        <v>477</v>
      </c>
      <c r="X600" s="394" t="s">
        <v>505</v>
      </c>
      <c r="Y600" s="394" t="s">
        <v>531</v>
      </c>
      <c r="Z600" s="394" t="s">
        <v>576</v>
      </c>
      <c r="AA600" s="394" t="s">
        <v>591</v>
      </c>
      <c r="AB600" s="394" t="s">
        <v>598</v>
      </c>
      <c r="AC600" s="394" t="s">
        <v>601</v>
      </c>
      <c r="AD600" s="394" t="s">
        <v>642</v>
      </c>
      <c r="AE600" s="394" t="s">
        <v>719</v>
      </c>
      <c r="AF600" s="372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2"/>
      <c r="M601" s="395"/>
      <c r="N601" s="372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2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604.80000000000007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1209.6000000000001</v>
      </c>
      <c r="E602" s="46">
        <f>IFERROR(Y104*1,"0")+IFERROR(Y105*1,"0")+IFERROR(Y106*1,"0")+IFERROR(Y110*1,"0")+IFERROR(Y111*1,"0")+IFERROR(Y112*1,"0")+IFERROR(Y113*1,"0")+IFERROR(Y114*1,"0")</f>
        <v>999.90000000000009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1234.8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156.6</v>
      </c>
      <c r="K602" s="46">
        <f>IFERROR(Y244*1,"0")+IFERROR(Y245*1,"0")+IFERROR(Y246*1,"0")+IFERROR(Y247*1,"0")+IFERROR(Y248*1,"0")+IFERROR(Y249*1,"0")+IFERROR(Y250*1,"0")+IFERROR(Y251*1,"0")</f>
        <v>0</v>
      </c>
      <c r="L602" s="372"/>
      <c r="M602" s="46">
        <f>IFERROR(Y256*1,"0")+IFERROR(Y257*1,"0")+IFERROR(Y258*1,"0")+IFERROR(Y259*1,"0")+IFERROR(Y260*1,"0")+IFERROR(Y261*1,"0")+IFERROR(Y262*1,"0")+IFERROR(Y263*1,"0")</f>
        <v>0</v>
      </c>
      <c r="N602" s="372"/>
      <c r="O602" s="46">
        <f>IFERROR(Y268*1,"0")+IFERROR(Y269*1,"0")+IFERROR(Y270*1,"0")+IFERROR(Y271*1,"0")+IFERROR(Y272*1,"0")+IFERROR(Y273*1,"0")</f>
        <v>108</v>
      </c>
      <c r="P602" s="46">
        <f>IFERROR(Y278*1,"0")</f>
        <v>207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81.599999999999994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856.50000000000011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4530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1207.8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151.20000000000002</v>
      </c>
      <c r="Z602" s="46">
        <f>IFERROR(Y466*1,"0")+IFERROR(Y470*1,"0")+IFERROR(Y471*1,"0")+IFERROR(Y472*1,"0")+IFERROR(Y473*1,"0")+IFERROR(Y474*1,"0")+IFERROR(Y475*1,"0")+IFERROR(Y479*1,"0")</f>
        <v>50.400000000000006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5522.8799999999992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507</v>
      </c>
      <c r="AE602" s="46">
        <f>IFERROR(Y576*1,"0")+IFERROR(Y577*1,"0")+IFERROR(Y581*1,"0")+IFERROR(Y585*1,"0")+IFERROR(Y589*1,"0")</f>
        <v>0</v>
      </c>
      <c r="AF602" s="372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T600:T601"/>
    <mergeCell ref="P590:V590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P71:T71"/>
    <mergeCell ref="X17:X18"/>
    <mergeCell ref="D123:E123"/>
    <mergeCell ref="P58:T58"/>
    <mergeCell ref="P500:T500"/>
    <mergeCell ref="A52:Z52"/>
    <mergeCell ref="A494:Z494"/>
    <mergeCell ref="P373:T373"/>
    <mergeCell ref="P444:T444"/>
    <mergeCell ref="P536:T536"/>
    <mergeCell ref="P387:V387"/>
    <mergeCell ref="P163:V163"/>
    <mergeCell ref="D293:E293"/>
    <mergeCell ref="AD599:AE599"/>
    <mergeCell ref="D32:E32"/>
    <mergeCell ref="P595:V595"/>
    <mergeCell ref="D97:E97"/>
    <mergeCell ref="P151:T151"/>
    <mergeCell ref="P76:V76"/>
    <mergeCell ref="D268:E268"/>
    <mergeCell ref="P449:T449"/>
    <mergeCell ref="A255:Z255"/>
    <mergeCell ref="A10:C10"/>
    <mergeCell ref="A364:Z364"/>
    <mergeCell ref="A426:Z426"/>
    <mergeCell ref="D553:E553"/>
    <mergeCell ref="A413:Z413"/>
    <mergeCell ref="P586:V586"/>
    <mergeCell ref="P311:V311"/>
    <mergeCell ref="A21:Z21"/>
    <mergeCell ref="K600:K601"/>
    <mergeCell ref="P83:T83"/>
    <mergeCell ref="D271:E271"/>
    <mergeCell ref="V12:W12"/>
    <mergeCell ref="P519:V519"/>
    <mergeCell ref="D191:E191"/>
    <mergeCell ref="P319:T319"/>
    <mergeCell ref="D262:E262"/>
    <mergeCell ref="D433:E433"/>
    <mergeCell ref="D237:E237"/>
    <mergeCell ref="A44:O45"/>
    <mergeCell ref="P85:T85"/>
    <mergeCell ref="D522:E522"/>
    <mergeCell ref="A202:O203"/>
    <mergeCell ref="D571:E571"/>
    <mergeCell ref="A329:O330"/>
    <mergeCell ref="D291:E291"/>
    <mergeCell ref="D552:E552"/>
    <mergeCell ref="A103:Z103"/>
    <mergeCell ref="D239:E239"/>
    <mergeCell ref="A565:O566"/>
    <mergeCell ref="P174:T174"/>
    <mergeCell ref="A279:O280"/>
    <mergeCell ref="D537:E537"/>
    <mergeCell ref="P447:T447"/>
    <mergeCell ref="U17:V17"/>
    <mergeCell ref="Y17:Y18"/>
    <mergeCell ref="P385:T385"/>
    <mergeCell ref="D57:E57"/>
    <mergeCell ref="P310:V310"/>
    <mergeCell ref="D355:E355"/>
    <mergeCell ref="P410:T410"/>
    <mergeCell ref="Q5:R5"/>
    <mergeCell ref="F17:F18"/>
    <mergeCell ref="D120:E120"/>
    <mergeCell ref="D577:E577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D576:E576"/>
    <mergeCell ref="P589:T589"/>
    <mergeCell ref="P136:T136"/>
    <mergeCell ref="P70:T70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Q6:R6"/>
    <mergeCell ref="P200:T200"/>
    <mergeCell ref="A267:Z267"/>
    <mergeCell ref="A124:O125"/>
    <mergeCell ref="P436:T436"/>
    <mergeCell ref="S600:S601"/>
    <mergeCell ref="D216:E216"/>
    <mergeCell ref="P515:T515"/>
    <mergeCell ref="U600:U601"/>
    <mergeCell ref="A20:Z20"/>
    <mergeCell ref="P300:V300"/>
    <mergeCell ref="D452:E452"/>
    <mergeCell ref="P493:V493"/>
    <mergeCell ref="P123:T123"/>
    <mergeCell ref="P358:V358"/>
    <mergeCell ref="P529:V529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P72:T72"/>
    <mergeCell ref="A425:Z425"/>
    <mergeCell ref="P292:T292"/>
    <mergeCell ref="P81:V81"/>
    <mergeCell ref="AD17:AF18"/>
    <mergeCell ref="A310:O311"/>
    <mergeCell ref="P142:V142"/>
    <mergeCell ref="D570:E570"/>
    <mergeCell ref="V600:V601"/>
    <mergeCell ref="F5:G5"/>
    <mergeCell ref="P169:V169"/>
    <mergeCell ref="P411:V411"/>
    <mergeCell ref="A25:Z25"/>
    <mergeCell ref="P467:V467"/>
    <mergeCell ref="A368:O369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A254:Z254"/>
    <mergeCell ref="P121:T121"/>
    <mergeCell ref="P181:T181"/>
    <mergeCell ref="D29:E29"/>
    <mergeCell ref="P2:W3"/>
    <mergeCell ref="D589:E589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D562:E562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M600:M601"/>
    <mergeCell ref="D150:E150"/>
    <mergeCell ref="P278:T278"/>
    <mergeCell ref="D321:E321"/>
    <mergeCell ref="P576:T576"/>
    <mergeCell ref="D215:E215"/>
    <mergeCell ref="D386:E386"/>
    <mergeCell ref="D557:E557"/>
    <mergeCell ref="D513:E513"/>
    <mergeCell ref="P492:V492"/>
    <mergeCell ref="P286:V286"/>
    <mergeCell ref="P415:T415"/>
    <mergeCell ref="M17:M18"/>
    <mergeCell ref="A531:Z531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A600:A601"/>
    <mergeCell ref="P287:V287"/>
    <mergeCell ref="A312:Z312"/>
    <mergeCell ref="D33:E33"/>
    <mergeCell ref="A483:Z483"/>
    <mergeCell ref="D226:E226"/>
    <mergeCell ref="P352:V352"/>
    <mergeCell ref="W599:X599"/>
    <mergeCell ref="P114:T114"/>
    <mergeCell ref="P247:T247"/>
    <mergeCell ref="D84:E84"/>
    <mergeCell ref="D22:E22"/>
    <mergeCell ref="D155:E155"/>
    <mergeCell ref="D320:E320"/>
    <mergeCell ref="A455:Z455"/>
    <mergeCell ref="P470:T470"/>
    <mergeCell ref="D447:E447"/>
    <mergeCell ref="D385:E385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P577:T577"/>
    <mergeCell ref="P354:T354"/>
    <mergeCell ref="P365:T365"/>
    <mergeCell ref="P62:T62"/>
    <mergeCell ref="P363:V363"/>
    <mergeCell ref="D503:E503"/>
    <mergeCell ref="P592:V592"/>
    <mergeCell ref="P557:T557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D318:E318"/>
    <mergeCell ref="P201:T201"/>
    <mergeCell ref="A220:Z220"/>
    <mergeCell ref="P139:T139"/>
    <mergeCell ref="P339:V339"/>
    <mergeCell ref="P565:V565"/>
    <mergeCell ref="P176:T176"/>
    <mergeCell ref="N17:N18"/>
    <mergeCell ref="A487:O488"/>
    <mergeCell ref="P528:T528"/>
    <mergeCell ref="P208:V208"/>
    <mergeCell ref="A204:Z204"/>
    <mergeCell ref="P294:T294"/>
    <mergeCell ref="P219:V219"/>
    <mergeCell ref="P23:V23"/>
    <mergeCell ref="A529:O530"/>
    <mergeCell ref="G17:G18"/>
    <mergeCell ref="P333:T333"/>
    <mergeCell ref="A152:O153"/>
    <mergeCell ref="P184:V184"/>
    <mergeCell ref="A143:Z143"/>
    <mergeCell ref="D314:E314"/>
    <mergeCell ref="AE600:AE601"/>
    <mergeCell ref="P407:V407"/>
    <mergeCell ref="P188:T188"/>
    <mergeCell ref="P357:V357"/>
    <mergeCell ref="P382:V382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D292:E292"/>
    <mergeCell ref="A305:O306"/>
    <mergeCell ref="A476:O477"/>
    <mergeCell ref="D534:E534"/>
    <mergeCell ref="H5:M5"/>
    <mergeCell ref="J600:J601"/>
    <mergeCell ref="P158:V158"/>
    <mergeCell ref="P98:T98"/>
    <mergeCell ref="A154:Z154"/>
    <mergeCell ref="D212:E212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569:T569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A580:Z58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P100:V100"/>
    <mergeCell ref="P94:V94"/>
    <mergeCell ref="P265:V265"/>
    <mergeCell ref="P458:V458"/>
    <mergeCell ref="A277:Z277"/>
    <mergeCell ref="D446:E446"/>
    <mergeCell ref="P44:V44"/>
    <mergeCell ref="A575:Z575"/>
    <mergeCell ref="D367:E367"/>
    <mergeCell ref="P335:T335"/>
    <mergeCell ref="D299:E299"/>
    <mergeCell ref="A100:O101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V6:W9"/>
    <mergeCell ref="D128:E128"/>
    <mergeCell ref="P256:T256"/>
    <mergeCell ref="Z17:Z18"/>
    <mergeCell ref="AB17:AB18"/>
    <mergeCell ref="A401:Z401"/>
    <mergeCell ref="D222:E222"/>
    <mergeCell ref="P476:V476"/>
    <mergeCell ref="P35:T35"/>
    <mergeCell ref="D227:E227"/>
    <mergeCell ref="A9:C9"/>
    <mergeCell ref="P321:T321"/>
    <mergeCell ref="D373:E373"/>
    <mergeCell ref="P419:V419"/>
    <mergeCell ref="D54:E54"/>
    <mergeCell ref="A8:C8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241:V241"/>
    <mergeCell ref="P41:V41"/>
    <mergeCell ref="A66:Z66"/>
    <mergeCell ref="D504:E504"/>
    <mergeCell ref="D181:E181"/>
    <mergeCell ref="D273:E273"/>
    <mergeCell ref="P156:T156"/>
    <mergeCell ref="P252:V252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B600:B601"/>
    <mergeCell ref="D600:D601"/>
    <mergeCell ref="D138:E138"/>
    <mergeCell ref="P564:T564"/>
    <mergeCell ref="A67:Z67"/>
    <mergeCell ref="D374:E374"/>
    <mergeCell ref="A510:O511"/>
    <mergeCell ref="A186:Z186"/>
    <mergeCell ref="P549:V549"/>
    <mergeCell ref="A567:Z567"/>
    <mergeCell ref="P561:T561"/>
    <mergeCell ref="Y599:AB599"/>
    <mergeCell ref="A578:O579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P554:T554"/>
    <mergeCell ref="X600:X601"/>
    <mergeCell ref="Z600:Z601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P88:T88"/>
    <mergeCell ref="D172:E172"/>
    <mergeCell ref="P26:T26"/>
    <mergeCell ref="A584:Z584"/>
    <mergeCell ref="D555:E555"/>
    <mergeCell ref="P338:V338"/>
    <mergeCell ref="P525:V525"/>
    <mergeCell ref="P202:V202"/>
    <mergeCell ref="P380:T380"/>
    <mergeCell ref="A496:Z496"/>
    <mergeCell ref="A59:O60"/>
    <mergeCell ref="W600:W601"/>
    <mergeCell ref="Y600:Y601"/>
    <mergeCell ref="A427:Z427"/>
    <mergeCell ref="P238:T238"/>
    <mergeCell ref="A560:Z560"/>
    <mergeCell ref="A232:O233"/>
    <mergeCell ref="P229:T229"/>
    <mergeCell ref="P594:V594"/>
    <mergeCell ref="P375:T375"/>
    <mergeCell ref="A198:Z198"/>
    <mergeCell ref="P446:T446"/>
    <mergeCell ref="C600:C601"/>
    <mergeCell ref="D104:E104"/>
    <mergeCell ref="E600:E601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D137:E137"/>
    <mergeCell ref="P216:T216"/>
    <mergeCell ref="P514:T514"/>
    <mergeCell ref="P124:V124"/>
    <mergeCell ref="A582:O583"/>
    <mergeCell ref="D422:E422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D188:E188"/>
    <mergeCell ref="A13:M13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A15:M15"/>
    <mergeCell ref="J9:M9"/>
    <mergeCell ref="D112:E112"/>
    <mergeCell ref="D283:E283"/>
    <mergeCell ref="P440:T440"/>
    <mergeCell ref="D348:E348"/>
    <mergeCell ref="D62:E62"/>
    <mergeCell ref="P454:V454"/>
    <mergeCell ref="D56:E56"/>
    <mergeCell ref="D193:E193"/>
    <mergeCell ref="D127:E127"/>
    <mergeCell ref="P206:T206"/>
    <mergeCell ref="P377:T377"/>
    <mergeCell ref="P448:T448"/>
    <mergeCell ref="A12:M12"/>
    <mergeCell ref="A109:Z109"/>
    <mergeCell ref="A324:Z324"/>
    <mergeCell ref="A495:Z495"/>
    <mergeCell ref="P501:T501"/>
    <mergeCell ref="P597:V597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38:T538"/>
    <mergeCell ref="D554:E554"/>
    <mergeCell ref="D581:E581"/>
    <mergeCell ref="A519:O520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248:T248"/>
    <mergeCell ref="A574:Z574"/>
    <mergeCell ref="I599:V599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D396:E396"/>
    <mergeCell ref="A132:O133"/>
    <mergeCell ref="P450:T450"/>
    <mergeCell ref="D456:E456"/>
    <mergeCell ref="D414:E414"/>
    <mergeCell ref="A164:Z164"/>
    <mergeCell ref="P272:T272"/>
    <mergeCell ref="D156:E156"/>
    <mergeCell ref="P210:T210"/>
    <mergeCell ref="A196:O197"/>
    <mergeCell ref="D327:E327"/>
    <mergeCell ref="D569:E569"/>
    <mergeCell ref="P308:T308"/>
    <mergeCell ref="D106:E106"/>
    <mergeCell ref="D416:E416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A419:O420"/>
    <mergeCell ref="D161:E161"/>
    <mergeCell ref="P422:T422"/>
    <mergeCell ref="A588:Z588"/>
    <mergeCell ref="D545:E545"/>
    <mergeCell ref="A96:Z96"/>
    <mergeCell ref="A558:O559"/>
    <mergeCell ref="P416:T416"/>
    <mergeCell ref="D88:E88"/>
    <mergeCell ref="P167:T167"/>
    <mergeCell ref="D26:E26"/>
    <mergeCell ref="P403:T403"/>
    <mergeCell ref="P378:T378"/>
    <mergeCell ref="D517:E517"/>
    <mergeCell ref="P55:T55"/>
    <mergeCell ref="P182:T182"/>
    <mergeCell ref="Q12:R12"/>
    <mergeCell ref="D261:E261"/>
    <mergeCell ref="A274:O275"/>
    <mergeCell ref="P600:P601"/>
    <mergeCell ref="P442:T442"/>
    <mergeCell ref="P196:V196"/>
    <mergeCell ref="D448:E448"/>
    <mergeCell ref="R600:R601"/>
    <mergeCell ref="P119:T119"/>
    <mergeCell ref="D546:E546"/>
    <mergeCell ref="P183:V183"/>
    <mergeCell ref="P246:T246"/>
    <mergeCell ref="F600:F601"/>
    <mergeCell ref="P133:V133"/>
    <mergeCell ref="D390:E390"/>
    <mergeCell ref="D561:E561"/>
    <mergeCell ref="P369:V369"/>
    <mergeCell ref="D403:E403"/>
    <mergeCell ref="A406:O407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Q11:R11"/>
    <mergeCell ref="P205:T205"/>
    <mergeCell ref="D260:E260"/>
    <mergeCell ref="P376:T376"/>
    <mergeCell ref="A395:Z395"/>
    <mergeCell ref="A6:C6"/>
    <mergeCell ref="D309:E309"/>
    <mergeCell ref="D113:E113"/>
    <mergeCell ref="A322:O323"/>
    <mergeCell ref="P180:T180"/>
    <mergeCell ref="P68:T68"/>
    <mergeCell ref="P239:T239"/>
    <mergeCell ref="P253:V253"/>
    <mergeCell ref="A134:Z134"/>
    <mergeCell ref="P15:T16"/>
    <mergeCell ref="A146:O147"/>
    <mergeCell ref="P283:T283"/>
    <mergeCell ref="D93:E93"/>
    <mergeCell ref="D391:E391"/>
    <mergeCell ref="P122:T122"/>
    <mergeCell ref="A42:Z42"/>
    <mergeCell ref="P43:T43"/>
    <mergeCell ref="P65:V65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85:T585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524:T524"/>
    <mergeCell ref="P544:T544"/>
    <mergeCell ref="A543:Z543"/>
    <mergeCell ref="P581:T581"/>
    <mergeCell ref="P285:T285"/>
    <mergeCell ref="D328:E328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A148:Z148"/>
    <mergeCell ref="P323:V323"/>
    <mergeCell ref="P194:T194"/>
    <mergeCell ref="P250:T250"/>
    <mergeCell ref="O600:O601"/>
    <mergeCell ref="Q600:Q601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P571:T571"/>
    <mergeCell ref="A169:O170"/>
    <mergeCell ref="P39:T39"/>
    <mergeCell ref="A46:Z46"/>
    <mergeCell ref="P537:T537"/>
    <mergeCell ref="D87:E87"/>
    <mergeCell ref="P166:T166"/>
    <mergeCell ref="A282:Z282"/>
    <mergeCell ref="P337:T337"/>
    <mergeCell ref="D380:E380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D5:E5"/>
    <mergeCell ref="P553:T553"/>
    <mergeCell ref="D290:E290"/>
    <mergeCell ref="D361:E361"/>
    <mergeCell ref="D417:E417"/>
    <mergeCell ref="P471:T471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P264:V264"/>
    <mergeCell ref="D356:E356"/>
    <mergeCell ref="P462:V462"/>
    <mergeCell ref="A281:Z281"/>
    <mergeCell ref="P32:T32"/>
    <mergeCell ref="D224:E224"/>
    <mergeCell ref="P474:T474"/>
    <mergeCell ref="D250:E250"/>
    <mergeCell ref="A398:O399"/>
    <mergeCell ref="P59:V59"/>
    <mergeCell ref="P97:T97"/>
    <mergeCell ref="P168:T168"/>
    <mergeCell ref="D211:E211"/>
    <mergeCell ref="P582:V582"/>
    <mergeCell ref="D523:E523"/>
    <mergeCell ref="D31:E31"/>
    <mergeCell ref="A590:O591"/>
    <mergeCell ref="AB600:AB601"/>
    <mergeCell ref="P45:V45"/>
    <mergeCell ref="P487:V487"/>
    <mergeCell ref="AD600:AD601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P559:V559"/>
    <mergeCell ref="D110:E110"/>
    <mergeCell ref="G600:G601"/>
    <mergeCell ref="I600:I601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P570:T570"/>
    <mergeCell ref="D502:E502"/>
    <mergeCell ref="P173:T173"/>
    <mergeCell ref="P29:T29"/>
    <mergeCell ref="P271:T271"/>
    <mergeCell ref="D379:E379"/>
    <mergeCell ref="D8:M8"/>
    <mergeCell ref="P563:T563"/>
    <mergeCell ref="A382:O383"/>
    <mergeCell ref="D366:E366"/>
    <mergeCell ref="P108:V108"/>
    <mergeCell ref="P237:T237"/>
    <mergeCell ref="P279:V279"/>
    <mergeCell ref="P31:T31"/>
    <mergeCell ref="P473:T473"/>
    <mergeCell ref="D556:E556"/>
    <mergeCell ref="P404:T404"/>
    <mergeCell ref="D518:E518"/>
    <mergeCell ref="P207:V207"/>
    <mergeCell ref="P56:T56"/>
    <mergeCell ref="V10:W10"/>
    <mergeCell ref="D195:E195"/>
    <mergeCell ref="P379:T379"/>
    <mergeCell ref="D189:E189"/>
    <mergeCell ref="P99:T99"/>
    <mergeCell ref="A300:O301"/>
    <mergeCell ref="P366:T366"/>
    <mergeCell ref="A360:Z360"/>
    <mergeCell ref="D585:E585"/>
    <mergeCell ref="A94:O95"/>
    <mergeCell ref="P393:V393"/>
    <mergeCell ref="A458:O459"/>
    <mergeCell ref="D474:E474"/>
    <mergeCell ref="P145:T145"/>
    <mergeCell ref="P316:T316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566:V566"/>
    <mergeCell ref="P445:T445"/>
    <mergeCell ref="W17:W1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A50:Z50"/>
    <mergeCell ref="A264:O265"/>
    <mergeCell ref="P90:V90"/>
    <mergeCell ref="P388:V388"/>
    <mergeCell ref="A384:Z384"/>
    <mergeCell ref="P459:V459"/>
    <mergeCell ref="D139:E139"/>
    <mergeCell ref="P522:T522"/>
    <mergeCell ref="D229:E229"/>
    <mergeCell ref="P479:T479"/>
    <mergeCell ref="P131:T131"/>
    <mergeCell ref="D375:E375"/>
    <mergeCell ref="P258:T258"/>
    <mergeCell ref="A126:Z126"/>
    <mergeCell ref="D251:E251"/>
    <mergeCell ref="D486:E486"/>
    <mergeCell ref="P86:T86"/>
    <mergeCell ref="D78:E78"/>
    <mergeCell ref="P213:T213"/>
    <mergeCell ref="P328:T328"/>
    <mergeCell ref="D205:E205"/>
    <mergeCell ref="D376:E376"/>
    <mergeCell ref="AA600:AA601"/>
    <mergeCell ref="AC600:AC601"/>
    <mergeCell ref="P249:T249"/>
    <mergeCell ref="D563:E563"/>
    <mergeCell ref="A572:O573"/>
    <mergeCell ref="P542:V54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C599:H599"/>
    <mergeCell ref="P432:T432"/>
    <mergeCell ref="A89:O90"/>
    <mergeCell ref="D98:E98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P562:T562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2024-09-20T08:53:09Z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