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2C7815-0901-4F02-AC49-C385C9752F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BP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V607" i="1" s="1"/>
  <c r="P367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BP338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Y311" i="1" s="1"/>
  <c r="P309" i="1"/>
  <c r="X307" i="1"/>
  <c r="X306" i="1"/>
  <c r="BO305" i="1"/>
  <c r="BM305" i="1"/>
  <c r="Y305" i="1"/>
  <c r="Y306" i="1" s="1"/>
  <c r="P305" i="1"/>
  <c r="X302" i="1"/>
  <c r="X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Y130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65" i="1" l="1"/>
  <c r="BN65" i="1"/>
  <c r="Z65" i="1"/>
  <c r="BP107" i="1"/>
  <c r="BN107" i="1"/>
  <c r="Z107" i="1"/>
  <c r="Y155" i="1"/>
  <c r="BP154" i="1"/>
  <c r="BN154" i="1"/>
  <c r="Z154" i="1"/>
  <c r="Z155" i="1" s="1"/>
  <c r="BP158" i="1"/>
  <c r="BN158" i="1"/>
  <c r="Z158" i="1"/>
  <c r="BP185" i="1"/>
  <c r="BN185" i="1"/>
  <c r="Z185" i="1"/>
  <c r="BP216" i="1"/>
  <c r="BN216" i="1"/>
  <c r="Z216" i="1"/>
  <c r="BP240" i="1"/>
  <c r="BN240" i="1"/>
  <c r="Z240" i="1"/>
  <c r="BP300" i="1"/>
  <c r="BN300" i="1"/>
  <c r="Z300" i="1"/>
  <c r="BP340" i="1"/>
  <c r="BN340" i="1"/>
  <c r="Z340" i="1"/>
  <c r="BP379" i="1"/>
  <c r="BN379" i="1"/>
  <c r="Z379" i="1"/>
  <c r="BP409" i="1"/>
  <c r="BN409" i="1"/>
  <c r="Z409" i="1"/>
  <c r="BP540" i="1"/>
  <c r="BN540" i="1"/>
  <c r="Z540" i="1"/>
  <c r="BP542" i="1"/>
  <c r="BN542" i="1"/>
  <c r="Z542" i="1"/>
  <c r="BP544" i="1"/>
  <c r="BN544" i="1"/>
  <c r="Z544" i="1"/>
  <c r="X598" i="1"/>
  <c r="X601" i="1"/>
  <c r="D607" i="1"/>
  <c r="BP51" i="1"/>
  <c r="BN51" i="1"/>
  <c r="Z51" i="1"/>
  <c r="BP75" i="1"/>
  <c r="BN75" i="1"/>
  <c r="Z75" i="1"/>
  <c r="BP132" i="1"/>
  <c r="BN132" i="1"/>
  <c r="Z132" i="1"/>
  <c r="BP178" i="1"/>
  <c r="BN178" i="1"/>
  <c r="Z178" i="1"/>
  <c r="BP204" i="1"/>
  <c r="BN204" i="1"/>
  <c r="Z204" i="1"/>
  <c r="BP232" i="1"/>
  <c r="BN232" i="1"/>
  <c r="Z232" i="1"/>
  <c r="BP255" i="1"/>
  <c r="BN255" i="1"/>
  <c r="Z255" i="1"/>
  <c r="BP326" i="1"/>
  <c r="BN326" i="1"/>
  <c r="Z326" i="1"/>
  <c r="BP362" i="1"/>
  <c r="BN362" i="1"/>
  <c r="Z362" i="1"/>
  <c r="BP387" i="1"/>
  <c r="BN387" i="1"/>
  <c r="Z387" i="1"/>
  <c r="Y546" i="1"/>
  <c r="Y545" i="1"/>
  <c r="BP539" i="1"/>
  <c r="BN539" i="1"/>
  <c r="Z539" i="1"/>
  <c r="BP541" i="1"/>
  <c r="BN541" i="1"/>
  <c r="Z541" i="1"/>
  <c r="BP543" i="1"/>
  <c r="BN543" i="1"/>
  <c r="Z543" i="1"/>
  <c r="C607" i="1"/>
  <c r="G607" i="1"/>
  <c r="Z24" i="1"/>
  <c r="BN24" i="1"/>
  <c r="BP190" i="1"/>
  <c r="BN190" i="1"/>
  <c r="BP202" i="1"/>
  <c r="BN202" i="1"/>
  <c r="Z202" i="1"/>
  <c r="BP214" i="1"/>
  <c r="BN214" i="1"/>
  <c r="Z214" i="1"/>
  <c r="BP227" i="1"/>
  <c r="BN227" i="1"/>
  <c r="Z227" i="1"/>
  <c r="BP238" i="1"/>
  <c r="BN238" i="1"/>
  <c r="Z238" i="1"/>
  <c r="BP253" i="1"/>
  <c r="BN253" i="1"/>
  <c r="Z253" i="1"/>
  <c r="BP276" i="1"/>
  <c r="BN276" i="1"/>
  <c r="Z276" i="1"/>
  <c r="Z22" i="1"/>
  <c r="BN22" i="1"/>
  <c r="Z36" i="1"/>
  <c r="BN36" i="1"/>
  <c r="Z49" i="1"/>
  <c r="BN49" i="1"/>
  <c r="Z53" i="1"/>
  <c r="BN53" i="1"/>
  <c r="Y63" i="1"/>
  <c r="Z61" i="1"/>
  <c r="BN61" i="1"/>
  <c r="Y69" i="1"/>
  <c r="Z67" i="1"/>
  <c r="BN67" i="1"/>
  <c r="Y77" i="1"/>
  <c r="Z73" i="1"/>
  <c r="BN73" i="1"/>
  <c r="Z81" i="1"/>
  <c r="BN81" i="1"/>
  <c r="E607" i="1"/>
  <c r="Z100" i="1"/>
  <c r="BN100" i="1"/>
  <c r="F607" i="1"/>
  <c r="Z109" i="1"/>
  <c r="BN109" i="1"/>
  <c r="Y117" i="1"/>
  <c r="Z128" i="1"/>
  <c r="BN128" i="1"/>
  <c r="Y134" i="1"/>
  <c r="Z139" i="1"/>
  <c r="BN139" i="1"/>
  <c r="Y145" i="1"/>
  <c r="Z149" i="1"/>
  <c r="BN149" i="1"/>
  <c r="Y164" i="1"/>
  <c r="Z160" i="1"/>
  <c r="BN160" i="1"/>
  <c r="Z166" i="1"/>
  <c r="BN166" i="1"/>
  <c r="BP166" i="1"/>
  <c r="Y187" i="1"/>
  <c r="Z180" i="1"/>
  <c r="BN180" i="1"/>
  <c r="Z183" i="1"/>
  <c r="BN183" i="1"/>
  <c r="Z190" i="1"/>
  <c r="BP206" i="1"/>
  <c r="BN206" i="1"/>
  <c r="Z206" i="1"/>
  <c r="BP218" i="1"/>
  <c r="BN218" i="1"/>
  <c r="Z218" i="1"/>
  <c r="BP234" i="1"/>
  <c r="BN234" i="1"/>
  <c r="Z234" i="1"/>
  <c r="Y246" i="1"/>
  <c r="Y245" i="1"/>
  <c r="BP244" i="1"/>
  <c r="BN244" i="1"/>
  <c r="Z244" i="1"/>
  <c r="Z245" i="1" s="1"/>
  <c r="BP249" i="1"/>
  <c r="BN249" i="1"/>
  <c r="Z249" i="1"/>
  <c r="BP267" i="1"/>
  <c r="BN267" i="1"/>
  <c r="Z267" i="1"/>
  <c r="Z305" i="1"/>
  <c r="Z306" i="1" s="1"/>
  <c r="BN305" i="1"/>
  <c r="BP305" i="1"/>
  <c r="Z309" i="1"/>
  <c r="BN309" i="1"/>
  <c r="BP309" i="1"/>
  <c r="Z323" i="1"/>
  <c r="BN323" i="1"/>
  <c r="Z332" i="1"/>
  <c r="BN332" i="1"/>
  <c r="Z338" i="1"/>
  <c r="BN338" i="1"/>
  <c r="Z342" i="1"/>
  <c r="BN342" i="1"/>
  <c r="Y358" i="1"/>
  <c r="Z356" i="1"/>
  <c r="BN356" i="1"/>
  <c r="Y357" i="1"/>
  <c r="Z360" i="1"/>
  <c r="BN360" i="1"/>
  <c r="Z367" i="1"/>
  <c r="Z368" i="1" s="1"/>
  <c r="BN367" i="1"/>
  <c r="BP367" i="1"/>
  <c r="Y368" i="1"/>
  <c r="Z371" i="1"/>
  <c r="BN371" i="1"/>
  <c r="BP371" i="1"/>
  <c r="Z381" i="1"/>
  <c r="BN381" i="1"/>
  <c r="Z385" i="1"/>
  <c r="BN385" i="1"/>
  <c r="Z393" i="1"/>
  <c r="BN393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AA607" i="1"/>
  <c r="Y471" i="1"/>
  <c r="BP469" i="1"/>
  <c r="BN469" i="1"/>
  <c r="Z469" i="1"/>
  <c r="BP490" i="1"/>
  <c r="BN490" i="1"/>
  <c r="Z490" i="1"/>
  <c r="BP497" i="1"/>
  <c r="BN497" i="1"/>
  <c r="Z49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Y374" i="1"/>
  <c r="BP411" i="1"/>
  <c r="BN411" i="1"/>
  <c r="Z411" i="1"/>
  <c r="BP422" i="1"/>
  <c r="BN422" i="1"/>
  <c r="Z422" i="1"/>
  <c r="BP445" i="1"/>
  <c r="BN445" i="1"/>
  <c r="Z445" i="1"/>
  <c r="BP470" i="1"/>
  <c r="BN470" i="1"/>
  <c r="Z470" i="1"/>
  <c r="BN475" i="1"/>
  <c r="Z475" i="1"/>
  <c r="Z476" i="1" s="1"/>
  <c r="BP486" i="1"/>
  <c r="BN486" i="1"/>
  <c r="Z486" i="1"/>
  <c r="BP491" i="1"/>
  <c r="BN491" i="1"/>
  <c r="Z491" i="1"/>
  <c r="BP500" i="1"/>
  <c r="BN500" i="1"/>
  <c r="Z50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BP322" i="1"/>
  <c r="BN322" i="1"/>
  <c r="Z322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Y351" i="1"/>
  <c r="Z363" i="1"/>
  <c r="BP361" i="1"/>
  <c r="BN361" i="1"/>
  <c r="Z361" i="1"/>
  <c r="Y363" i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I607" i="1"/>
  <c r="H9" i="1"/>
  <c r="B607" i="1"/>
  <c r="X599" i="1"/>
  <c r="X600" i="1" s="1"/>
  <c r="Z23" i="1"/>
  <c r="BN23" i="1"/>
  <c r="Z25" i="1"/>
  <c r="BN25" i="1"/>
  <c r="Y26" i="1"/>
  <c r="X597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Z106" i="1"/>
  <c r="Z111" i="1" s="1"/>
  <c r="BN106" i="1"/>
  <c r="BP106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Z177" i="1"/>
  <c r="Z186" i="1" s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Z311" i="1" s="1"/>
  <c r="Y312" i="1"/>
  <c r="T607" i="1"/>
  <c r="Y316" i="1"/>
  <c r="BP315" i="1"/>
  <c r="BN315" i="1"/>
  <c r="Z315" i="1"/>
  <c r="Z316" i="1" s="1"/>
  <c r="Y317" i="1"/>
  <c r="U607" i="1"/>
  <c r="Y328" i="1"/>
  <c r="BP320" i="1"/>
  <c r="BN320" i="1"/>
  <c r="Z320" i="1"/>
  <c r="BP324" i="1"/>
  <c r="BN324" i="1"/>
  <c r="Z32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Y394" i="1"/>
  <c r="BP425" i="1"/>
  <c r="BN425" i="1"/>
  <c r="Z425" i="1"/>
  <c r="Y427" i="1"/>
  <c r="Y607" i="1"/>
  <c r="Y447" i="1"/>
  <c r="BP435" i="1"/>
  <c r="BN435" i="1"/>
  <c r="Z435" i="1"/>
  <c r="Y448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J607" i="1"/>
  <c r="Y192" i="1"/>
  <c r="K607" i="1"/>
  <c r="Y242" i="1"/>
  <c r="L607" i="1"/>
  <c r="Y257" i="1"/>
  <c r="S607" i="1"/>
  <c r="Y307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Z357" i="1" s="1"/>
  <c r="Y364" i="1"/>
  <c r="Z37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Z399" i="1" s="1"/>
  <c r="BP410" i="1"/>
  <c r="BN410" i="1"/>
  <c r="Z410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Y458" i="1"/>
  <c r="Y466" i="1"/>
  <c r="BP463" i="1"/>
  <c r="BN463" i="1"/>
  <c r="Z463" i="1"/>
  <c r="Z465" i="1" s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Z534" i="1" s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426" i="1" l="1"/>
  <c r="Z545" i="1"/>
  <c r="Z163" i="1"/>
  <c r="Y599" i="1"/>
  <c r="Z26" i="1"/>
  <c r="Z413" i="1"/>
  <c r="Z257" i="1"/>
  <c r="Z577" i="1"/>
  <c r="Z562" i="1"/>
  <c r="Z389" i="1"/>
  <c r="Z77" i="1"/>
  <c r="Y598" i="1"/>
  <c r="Y600" i="1" s="1"/>
  <c r="Z344" i="1"/>
  <c r="Z241" i="1"/>
  <c r="Z208" i="1"/>
  <c r="Z471" i="1"/>
  <c r="Z570" i="1"/>
  <c r="Z552" i="1"/>
  <c r="Z447" i="1"/>
  <c r="Z129" i="1"/>
  <c r="Z102" i="1"/>
  <c r="Z90" i="1"/>
  <c r="Z62" i="1"/>
  <c r="Z55" i="1"/>
  <c r="Y601" i="1"/>
  <c r="Z278" i="1"/>
  <c r="Z228" i="1"/>
  <c r="Y597" i="1"/>
  <c r="Z501" i="1"/>
  <c r="Z523" i="1"/>
  <c r="Z328" i="1"/>
  <c r="Z221" i="1"/>
  <c r="Z350" i="1"/>
  <c r="Z335" i="1"/>
  <c r="Z602" i="1" l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<sst xmlns="http://schemas.openxmlformats.org/spreadsheetml/2006/main" count="2798" uniqueCount="993">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</sst>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1" t="s">
        <v>0</v>
      </c>
      <c r="E1" s="712"/>
      <c r="F1" s="712"/>
      <c r="G1" s="12" t="s">
        <v>1</v>
      </c>
      <c r="H1" s="761" t="s">
        <v>2</v>
      </c>
      <c r="I1" s="712"/>
      <c r="J1" s="712"/>
      <c r="K1" s="712"/>
      <c r="L1" s="712"/>
      <c r="M1" s="712"/>
      <c r="N1" s="712"/>
      <c r="O1" s="712"/>
      <c r="P1" s="712"/>
      <c r="Q1" s="712"/>
      <c r="R1" s="711" t="s">
        <v>3</v>
      </c>
      <c r="S1" s="712"/>
      <c r="T1" s="7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01" t="s">
        <v>8</v>
      </c>
      <c r="B5" s="775"/>
      <c r="C5" s="776"/>
      <c r="D5" s="766"/>
      <c r="E5" s="767"/>
      <c r="F5" s="1032" t="s">
        <v>9</v>
      </c>
      <c r="G5" s="776"/>
      <c r="H5" s="766" t="s">
        <v>992</v>
      </c>
      <c r="I5" s="960"/>
      <c r="J5" s="960"/>
      <c r="K5" s="960"/>
      <c r="L5" s="960"/>
      <c r="M5" s="767"/>
      <c r="N5" s="58"/>
      <c r="P5" s="24" t="s">
        <v>10</v>
      </c>
      <c r="Q5" s="1049">
        <v>45743</v>
      </c>
      <c r="R5" s="800"/>
      <c r="T5" s="861" t="s">
        <v>11</v>
      </c>
      <c r="U5" s="779"/>
      <c r="V5" s="865" t="s">
        <v>12</v>
      </c>
      <c r="W5" s="800"/>
      <c r="AB5" s="51"/>
      <c r="AC5" s="51"/>
      <c r="AD5" s="51"/>
      <c r="AE5" s="51"/>
    </row>
    <row r="6" spans="1:32" s="681" customFormat="1" ht="24" customHeight="1" x14ac:dyDescent="0.2">
      <c r="A6" s="801" t="s">
        <v>13</v>
      </c>
      <c r="B6" s="775"/>
      <c r="C6" s="776"/>
      <c r="D6" s="964" t="s">
        <v>14</v>
      </c>
      <c r="E6" s="965"/>
      <c r="F6" s="965"/>
      <c r="G6" s="965"/>
      <c r="H6" s="965"/>
      <c r="I6" s="965"/>
      <c r="J6" s="965"/>
      <c r="K6" s="965"/>
      <c r="L6" s="965"/>
      <c r="M6" s="800"/>
      <c r="N6" s="59"/>
      <c r="P6" s="24" t="s">
        <v>15</v>
      </c>
      <c r="Q6" s="1056" t="str">
        <f>IF(Q5=0," ",CHOOSE(WEEKDAY(Q5,2),"Понедельник","Вторник","Среда","Четверг","Пятница","Суббота","Воскресенье"))</f>
        <v>Четверг</v>
      </c>
      <c r="R6" s="702"/>
      <c r="T6" s="872" t="s">
        <v>16</v>
      </c>
      <c r="U6" s="779"/>
      <c r="V6" s="946" t="s">
        <v>17</v>
      </c>
      <c r="W6" s="72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22" t="str">
        <f>IFERROR(VLOOKUP(DeliveryAddress,Table,3,0),1)</f>
        <v>1</v>
      </c>
      <c r="E7" s="723"/>
      <c r="F7" s="723"/>
      <c r="G7" s="723"/>
      <c r="H7" s="723"/>
      <c r="I7" s="723"/>
      <c r="J7" s="723"/>
      <c r="K7" s="723"/>
      <c r="L7" s="723"/>
      <c r="M7" s="724"/>
      <c r="N7" s="60"/>
      <c r="P7" s="24"/>
      <c r="Q7" s="42"/>
      <c r="R7" s="42"/>
      <c r="T7" s="704"/>
      <c r="U7" s="779"/>
      <c r="V7" s="947"/>
      <c r="W7" s="948"/>
      <c r="AB7" s="51"/>
      <c r="AC7" s="51"/>
      <c r="AD7" s="51"/>
      <c r="AE7" s="51"/>
    </row>
    <row r="8" spans="1:32" s="681" customFormat="1" ht="25.5" customHeight="1" x14ac:dyDescent="0.2">
      <c r="A8" s="1074" t="s">
        <v>18</v>
      </c>
      <c r="B8" s="695"/>
      <c r="C8" s="696"/>
      <c r="D8" s="749" t="s">
        <v>19</v>
      </c>
      <c r="E8" s="750"/>
      <c r="F8" s="750"/>
      <c r="G8" s="750"/>
      <c r="H8" s="750"/>
      <c r="I8" s="750"/>
      <c r="J8" s="750"/>
      <c r="K8" s="750"/>
      <c r="L8" s="750"/>
      <c r="M8" s="751"/>
      <c r="N8" s="61"/>
      <c r="P8" s="24" t="s">
        <v>20</v>
      </c>
      <c r="Q8" s="837">
        <v>0.54166666666666663</v>
      </c>
      <c r="R8" s="724"/>
      <c r="T8" s="704"/>
      <c r="U8" s="779"/>
      <c r="V8" s="947"/>
      <c r="W8" s="948"/>
      <c r="AB8" s="51"/>
      <c r="AC8" s="51"/>
      <c r="AD8" s="51"/>
      <c r="AE8" s="51"/>
    </row>
    <row r="9" spans="1:32" s="681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828"/>
      <c r="E9" s="698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697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6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9"/>
      <c r="P9" s="26" t="s">
        <v>21</v>
      </c>
      <c r="Q9" s="794"/>
      <c r="R9" s="795"/>
      <c r="T9" s="704"/>
      <c r="U9" s="779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828"/>
      <c r="E10" s="698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932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870"/>
      <c r="R10" s="871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996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36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37"/>
      <c r="R12" s="724"/>
      <c r="S12" s="23"/>
      <c r="U12" s="24"/>
      <c r="V12" s="712"/>
      <c r="W12" s="704"/>
      <c r="AB12" s="51"/>
      <c r="AC12" s="51"/>
      <c r="AD12" s="51"/>
      <c r="AE12" s="51"/>
    </row>
    <row r="13" spans="1:32" s="681" customFormat="1" ht="23.25" customHeight="1" x14ac:dyDescent="0.2">
      <c r="A13" s="836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996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36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897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42" t="s">
        <v>35</v>
      </c>
      <c r="Q15" s="712"/>
      <c r="R15" s="712"/>
      <c r="S15" s="712"/>
      <c r="T15" s="7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1" t="s">
        <v>36</v>
      </c>
      <c r="B17" s="731" t="s">
        <v>37</v>
      </c>
      <c r="C17" s="851" t="s">
        <v>38</v>
      </c>
      <c r="D17" s="731" t="s">
        <v>39</v>
      </c>
      <c r="E17" s="790"/>
      <c r="F17" s="731" t="s">
        <v>40</v>
      </c>
      <c r="G17" s="731" t="s">
        <v>41</v>
      </c>
      <c r="H17" s="731" t="s">
        <v>42</v>
      </c>
      <c r="I17" s="731" t="s">
        <v>43</v>
      </c>
      <c r="J17" s="731" t="s">
        <v>44</v>
      </c>
      <c r="K17" s="731" t="s">
        <v>45</v>
      </c>
      <c r="L17" s="731" t="s">
        <v>46</v>
      </c>
      <c r="M17" s="731" t="s">
        <v>47</v>
      </c>
      <c r="N17" s="731" t="s">
        <v>48</v>
      </c>
      <c r="O17" s="731" t="s">
        <v>49</v>
      </c>
      <c r="P17" s="731" t="s">
        <v>50</v>
      </c>
      <c r="Q17" s="789"/>
      <c r="R17" s="789"/>
      <c r="S17" s="789"/>
      <c r="T17" s="790"/>
      <c r="U17" s="1073" t="s">
        <v>51</v>
      </c>
      <c r="V17" s="776"/>
      <c r="W17" s="731" t="s">
        <v>52</v>
      </c>
      <c r="X17" s="731" t="s">
        <v>53</v>
      </c>
      <c r="Y17" s="1070" t="s">
        <v>54</v>
      </c>
      <c r="Z17" s="958" t="s">
        <v>55</v>
      </c>
      <c r="AA17" s="930" t="s">
        <v>56</v>
      </c>
      <c r="AB17" s="930" t="s">
        <v>57</v>
      </c>
      <c r="AC17" s="930" t="s">
        <v>58</v>
      </c>
      <c r="AD17" s="930" t="s">
        <v>59</v>
      </c>
      <c r="AE17" s="1043"/>
      <c r="AF17" s="1044"/>
      <c r="AG17" s="66"/>
      <c r="BD17" s="65" t="s">
        <v>60</v>
      </c>
    </row>
    <row r="18" spans="1:68" ht="14.25" customHeight="1" x14ac:dyDescent="0.2">
      <c r="A18" s="732"/>
      <c r="B18" s="732"/>
      <c r="C18" s="732"/>
      <c r="D18" s="791"/>
      <c r="E18" s="793"/>
      <c r="F18" s="732"/>
      <c r="G18" s="732"/>
      <c r="H18" s="732"/>
      <c r="I18" s="732"/>
      <c r="J18" s="732"/>
      <c r="K18" s="732"/>
      <c r="L18" s="732"/>
      <c r="M18" s="732"/>
      <c r="N18" s="732"/>
      <c r="O18" s="732"/>
      <c r="P18" s="791"/>
      <c r="Q18" s="792"/>
      <c r="R18" s="792"/>
      <c r="S18" s="792"/>
      <c r="T18" s="793"/>
      <c r="U18" s="67" t="s">
        <v>61</v>
      </c>
      <c r="V18" s="67" t="s">
        <v>62</v>
      </c>
      <c r="W18" s="732"/>
      <c r="X18" s="732"/>
      <c r="Y18" s="1071"/>
      <c r="Z18" s="959"/>
      <c r="AA18" s="931"/>
      <c r="AB18" s="931"/>
      <c r="AC18" s="931"/>
      <c r="AD18" s="1045"/>
      <c r="AE18" s="1046"/>
      <c r="AF18" s="1047"/>
      <c r="AG18" s="66"/>
      <c r="BD18" s="65"/>
    </row>
    <row r="19" spans="1:68" ht="27.75" hidden="1" customHeight="1" x14ac:dyDescent="0.2">
      <c r="A19" s="796" t="s">
        <v>63</v>
      </c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48"/>
      <c r="AB19" s="48"/>
      <c r="AC19" s="48"/>
    </row>
    <row r="20" spans="1:68" ht="16.5" hidden="1" customHeight="1" x14ac:dyDescent="0.25">
      <c r="A20" s="725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hidden="1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2"/>
      <c r="R24" s="692"/>
      <c r="S24" s="692"/>
      <c r="T24" s="693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2"/>
      <c r="R25" s="692"/>
      <c r="S25" s="692"/>
      <c r="T25" s="693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5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06"/>
      <c r="P26" s="694" t="s">
        <v>80</v>
      </c>
      <c r="Q26" s="695"/>
      <c r="R26" s="695"/>
      <c r="S26" s="695"/>
      <c r="T26" s="695"/>
      <c r="U26" s="695"/>
      <c r="V26" s="696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06"/>
      <c r="P27" s="694" t="s">
        <v>80</v>
      </c>
      <c r="Q27" s="695"/>
      <c r="R27" s="695"/>
      <c r="S27" s="695"/>
      <c r="T27" s="695"/>
      <c r="U27" s="695"/>
      <c r="V27" s="696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2"/>
      <c r="R29" s="692"/>
      <c r="S29" s="692"/>
      <c r="T29" s="693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5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06"/>
      <c r="P30" s="694" t="s">
        <v>80</v>
      </c>
      <c r="Q30" s="695"/>
      <c r="R30" s="695"/>
      <c r="S30" s="695"/>
      <c r="T30" s="695"/>
      <c r="U30" s="695"/>
      <c r="V30" s="696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06"/>
      <c r="P31" s="694" t="s">
        <v>80</v>
      </c>
      <c r="Q31" s="695"/>
      <c r="R31" s="695"/>
      <c r="S31" s="695"/>
      <c r="T31" s="695"/>
      <c r="U31" s="695"/>
      <c r="V31" s="696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96" t="s">
        <v>88</v>
      </c>
      <c r="B32" s="797"/>
      <c r="C32" s="797"/>
      <c r="D32" s="797"/>
      <c r="E32" s="797"/>
      <c r="F32" s="797"/>
      <c r="G32" s="797"/>
      <c r="H32" s="797"/>
      <c r="I32" s="797"/>
      <c r="J32" s="797"/>
      <c r="K32" s="797"/>
      <c r="L32" s="797"/>
      <c r="M32" s="797"/>
      <c r="N32" s="797"/>
      <c r="O32" s="797"/>
      <c r="P32" s="797"/>
      <c r="Q32" s="797"/>
      <c r="R32" s="797"/>
      <c r="S32" s="797"/>
      <c r="T32" s="797"/>
      <c r="U32" s="797"/>
      <c r="V32" s="797"/>
      <c r="W32" s="797"/>
      <c r="X32" s="797"/>
      <c r="Y32" s="797"/>
      <c r="Z32" s="797"/>
      <c r="AA32" s="48"/>
      <c r="AB32" s="48"/>
      <c r="AC32" s="48"/>
    </row>
    <row r="33" spans="1:68" ht="16.5" hidden="1" customHeight="1" x14ac:dyDescent="0.25">
      <c r="A33" s="725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hidden="1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2"/>
      <c r="R35" s="692"/>
      <c r="S35" s="692"/>
      <c r="T35" s="693"/>
      <c r="U35" s="34"/>
      <c r="V35" s="34"/>
      <c r="W35" s="35" t="s">
        <v>69</v>
      </c>
      <c r="X35" s="687">
        <v>20</v>
      </c>
      <c r="Y35" s="688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2"/>
      <c r="R36" s="692"/>
      <c r="S36" s="692"/>
      <c r="T36" s="693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2"/>
      <c r="R37" s="692"/>
      <c r="S37" s="692"/>
      <c r="T37" s="693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2"/>
      <c r="R38" s="692"/>
      <c r="S38" s="692"/>
      <c r="T38" s="693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2"/>
      <c r="R39" s="692"/>
      <c r="S39" s="692"/>
      <c r="T39" s="693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5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06"/>
      <c r="P40" s="694" t="s">
        <v>80</v>
      </c>
      <c r="Q40" s="695"/>
      <c r="R40" s="695"/>
      <c r="S40" s="695"/>
      <c r="T40" s="695"/>
      <c r="U40" s="695"/>
      <c r="V40" s="696"/>
      <c r="W40" s="37" t="s">
        <v>81</v>
      </c>
      <c r="X40" s="689">
        <f>IFERROR(X35/H35,"0")+IFERROR(X36/H36,"0")+IFERROR(X37/H37,"0")+IFERROR(X38/H38,"0")+IFERROR(X39/H39,"0")</f>
        <v>1.8518518518518516</v>
      </c>
      <c r="Y40" s="689">
        <f>IFERROR(Y35/H35,"0")+IFERROR(Y36/H36,"0")+IFERROR(Y37/H37,"0")+IFERROR(Y38/H38,"0")+IFERROR(Y39/H39,"0")</f>
        <v>2</v>
      </c>
      <c r="Z40" s="689">
        <f>IFERROR(IF(Z35="",0,Z35),"0")+IFERROR(IF(Z36="",0,Z36),"0")+IFERROR(IF(Z37="",0,Z37),"0")+IFERROR(IF(Z38="",0,Z38),"0")+IFERROR(IF(Z39="",0,Z39),"0")</f>
        <v>3.7960000000000001E-2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06"/>
      <c r="P41" s="694" t="s">
        <v>80</v>
      </c>
      <c r="Q41" s="695"/>
      <c r="R41" s="695"/>
      <c r="S41" s="695"/>
      <c r="T41" s="695"/>
      <c r="U41" s="695"/>
      <c r="V41" s="696"/>
      <c r="W41" s="37" t="s">
        <v>69</v>
      </c>
      <c r="X41" s="689">
        <f>IFERROR(SUM(X35:X39),"0")</f>
        <v>20</v>
      </c>
      <c r="Y41" s="689">
        <f>IFERROR(SUM(Y35:Y39),"0")</f>
        <v>21.6</v>
      </c>
      <c r="Z41" s="37"/>
      <c r="AA41" s="690"/>
      <c r="AB41" s="690"/>
      <c r="AC41" s="690"/>
    </row>
    <row r="42" spans="1:68" ht="14.25" hidden="1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2"/>
      <c r="R43" s="692"/>
      <c r="S43" s="692"/>
      <c r="T43" s="693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5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06"/>
      <c r="P44" s="694" t="s">
        <v>80</v>
      </c>
      <c r="Q44" s="695"/>
      <c r="R44" s="695"/>
      <c r="S44" s="695"/>
      <c r="T44" s="695"/>
      <c r="U44" s="695"/>
      <c r="V44" s="696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06"/>
      <c r="P45" s="694" t="s">
        <v>80</v>
      </c>
      <c r="Q45" s="695"/>
      <c r="R45" s="695"/>
      <c r="S45" s="695"/>
      <c r="T45" s="695"/>
      <c r="U45" s="695"/>
      <c r="V45" s="696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25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hidden="1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2"/>
      <c r="R48" s="692"/>
      <c r="S48" s="692"/>
      <c r="T48" s="693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2"/>
      <c r="R49" s="692"/>
      <c r="S49" s="692"/>
      <c r="T49" s="693"/>
      <c r="U49" s="34"/>
      <c r="V49" s="34"/>
      <c r="W49" s="35" t="s">
        <v>69</v>
      </c>
      <c r="X49" s="687">
        <v>50</v>
      </c>
      <c r="Y49" s="688">
        <f t="shared" si="0"/>
        <v>54</v>
      </c>
      <c r="Z49" s="36">
        <f>IFERROR(IF(Y49=0,"",ROUNDUP(Y49/H49,0)*0.01898),"")</f>
        <v>9.4899999999999998E-2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52.013888888888886</v>
      </c>
      <c r="BN49" s="64">
        <f t="shared" si="2"/>
        <v>56.17499999999999</v>
      </c>
      <c r="BO49" s="64">
        <f t="shared" si="3"/>
        <v>7.2337962962962965E-2</v>
      </c>
      <c r="BP49" s="64">
        <f t="shared" si="4"/>
        <v>7.8125E-2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8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2"/>
      <c r="R50" s="692"/>
      <c r="S50" s="692"/>
      <c r="T50" s="693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2"/>
      <c r="R51" s="692"/>
      <c r="S51" s="692"/>
      <c r="T51" s="693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4"/>
      <c r="V54" s="34"/>
      <c r="W54" s="35" t="s">
        <v>69</v>
      </c>
      <c r="X54" s="687">
        <v>9</v>
      </c>
      <c r="Y54" s="688">
        <f t="shared" si="0"/>
        <v>9</v>
      </c>
      <c r="Z54" s="36">
        <f>IFERROR(IF(Y54=0,"",ROUNDUP(Y54/H54,0)*0.00902),"")</f>
        <v>1.804E-2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9.42</v>
      </c>
      <c r="BN54" s="64">
        <f t="shared" si="2"/>
        <v>9.42</v>
      </c>
      <c r="BO54" s="64">
        <f t="shared" si="3"/>
        <v>1.5151515151515152E-2</v>
      </c>
      <c r="BP54" s="64">
        <f t="shared" si="4"/>
        <v>1.5151515151515152E-2</v>
      </c>
    </row>
    <row r="55" spans="1:68" x14ac:dyDescent="0.2">
      <c r="A55" s="705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06"/>
      <c r="P55" s="694" t="s">
        <v>80</v>
      </c>
      <c r="Q55" s="695"/>
      <c r="R55" s="695"/>
      <c r="S55" s="695"/>
      <c r="T55" s="695"/>
      <c r="U55" s="695"/>
      <c r="V55" s="696"/>
      <c r="W55" s="37" t="s">
        <v>81</v>
      </c>
      <c r="X55" s="689">
        <f>IFERROR(X48/H48,"0")+IFERROR(X49/H49,"0")+IFERROR(X50/H50,"0")+IFERROR(X51/H51,"0")+IFERROR(X52/H52,"0")+IFERROR(X53/H53,"0")+IFERROR(X54/H54,"0")</f>
        <v>6.6296296296296298</v>
      </c>
      <c r="Y55" s="689">
        <f>IFERROR(Y48/H48,"0")+IFERROR(Y49/H49,"0")+IFERROR(Y50/H50,"0")+IFERROR(Y51/H51,"0")+IFERROR(Y52/H52,"0")+IFERROR(Y53/H53,"0")+IFERROR(Y54/H54,"0")</f>
        <v>7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0.11294</v>
      </c>
      <c r="AA55" s="690"/>
      <c r="AB55" s="690"/>
      <c r="AC55" s="690"/>
    </row>
    <row r="56" spans="1:68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06"/>
      <c r="P56" s="694" t="s">
        <v>80</v>
      </c>
      <c r="Q56" s="695"/>
      <c r="R56" s="695"/>
      <c r="S56" s="695"/>
      <c r="T56" s="695"/>
      <c r="U56" s="695"/>
      <c r="V56" s="696"/>
      <c r="W56" s="37" t="s">
        <v>69</v>
      </c>
      <c r="X56" s="689">
        <f>IFERROR(SUM(X48:X54),"0")</f>
        <v>59</v>
      </c>
      <c r="Y56" s="689">
        <f>IFERROR(SUM(Y48:Y54),"0")</f>
        <v>63</v>
      </c>
      <c r="Z56" s="37"/>
      <c r="AA56" s="690"/>
      <c r="AB56" s="690"/>
      <c r="AC56" s="690"/>
    </row>
    <row r="57" spans="1:68" ht="14.25" hidden="1" customHeight="1" x14ac:dyDescent="0.25">
      <c r="A57" s="703" t="s">
        <v>135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4"/>
      <c r="V58" s="34"/>
      <c r="W58" s="35" t="s">
        <v>69</v>
      </c>
      <c r="X58" s="687">
        <v>30</v>
      </c>
      <c r="Y58" s="688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5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06"/>
      <c r="P62" s="694" t="s">
        <v>80</v>
      </c>
      <c r="Q62" s="695"/>
      <c r="R62" s="695"/>
      <c r="S62" s="695"/>
      <c r="T62" s="695"/>
      <c r="U62" s="695"/>
      <c r="V62" s="696"/>
      <c r="W62" s="37" t="s">
        <v>81</v>
      </c>
      <c r="X62" s="689">
        <f>IFERROR(X58/H58,"0")+IFERROR(X59/H59,"0")+IFERROR(X60/H60,"0")+IFERROR(X61/H61,"0")</f>
        <v>2.7777777777777777</v>
      </c>
      <c r="Y62" s="689">
        <f>IFERROR(Y58/H58,"0")+IFERROR(Y59/H59,"0")+IFERROR(Y60/H60,"0")+IFERROR(Y61/H61,"0")</f>
        <v>3.0000000000000004</v>
      </c>
      <c r="Z62" s="689">
        <f>IFERROR(IF(Z58="",0,Z58),"0")+IFERROR(IF(Z59="",0,Z59),"0")+IFERROR(IF(Z60="",0,Z60),"0")+IFERROR(IF(Z61="",0,Z61),"0")</f>
        <v>5.6940000000000004E-2</v>
      </c>
      <c r="AA62" s="690"/>
      <c r="AB62" s="690"/>
      <c r="AC62" s="690"/>
    </row>
    <row r="63" spans="1:68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06"/>
      <c r="P63" s="694" t="s">
        <v>80</v>
      </c>
      <c r="Q63" s="695"/>
      <c r="R63" s="695"/>
      <c r="S63" s="695"/>
      <c r="T63" s="695"/>
      <c r="U63" s="695"/>
      <c r="V63" s="696"/>
      <c r="W63" s="37" t="s">
        <v>69</v>
      </c>
      <c r="X63" s="689">
        <f>IFERROR(SUM(X58:X61),"0")</f>
        <v>30</v>
      </c>
      <c r="Y63" s="689">
        <f>IFERROR(SUM(Y58:Y61),"0")</f>
        <v>32.400000000000006</v>
      </c>
      <c r="Z63" s="37"/>
      <c r="AA63" s="690"/>
      <c r="AB63" s="690"/>
      <c r="AC63" s="690"/>
    </row>
    <row r="64" spans="1:68" ht="14.25" hidden="1" customHeight="1" x14ac:dyDescent="0.25">
      <c r="A64" s="703" t="s">
        <v>146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5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06"/>
      <c r="P68" s="694" t="s">
        <v>80</v>
      </c>
      <c r="Q68" s="695"/>
      <c r="R68" s="695"/>
      <c r="S68" s="695"/>
      <c r="T68" s="695"/>
      <c r="U68" s="695"/>
      <c r="V68" s="696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06"/>
      <c r="P69" s="694" t="s">
        <v>80</v>
      </c>
      <c r="Q69" s="695"/>
      <c r="R69" s="695"/>
      <c r="S69" s="695"/>
      <c r="T69" s="695"/>
      <c r="U69" s="695"/>
      <c r="V69" s="696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5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06"/>
      <c r="P77" s="694" t="s">
        <v>80</v>
      </c>
      <c r="Q77" s="695"/>
      <c r="R77" s="695"/>
      <c r="S77" s="695"/>
      <c r="T77" s="695"/>
      <c r="U77" s="695"/>
      <c r="V77" s="696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06"/>
      <c r="P78" s="694" t="s">
        <v>80</v>
      </c>
      <c r="Q78" s="695"/>
      <c r="R78" s="695"/>
      <c r="S78" s="695"/>
      <c r="T78" s="695"/>
      <c r="U78" s="695"/>
      <c r="V78" s="696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3" t="s">
        <v>172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2"/>
      <c r="R81" s="692"/>
      <c r="S81" s="692"/>
      <c r="T81" s="693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2"/>
      <c r="R82" s="692"/>
      <c r="S82" s="692"/>
      <c r="T82" s="693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5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06"/>
      <c r="P83" s="694" t="s">
        <v>80</v>
      </c>
      <c r="Q83" s="695"/>
      <c r="R83" s="695"/>
      <c r="S83" s="695"/>
      <c r="T83" s="695"/>
      <c r="U83" s="695"/>
      <c r="V83" s="696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06"/>
      <c r="P84" s="694" t="s">
        <v>80</v>
      </c>
      <c r="Q84" s="695"/>
      <c r="R84" s="695"/>
      <c r="S84" s="695"/>
      <c r="T84" s="695"/>
      <c r="U84" s="695"/>
      <c r="V84" s="696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25" t="s">
        <v>180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hidden="1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2"/>
      <c r="R87" s="692"/>
      <c r="S87" s="692"/>
      <c r="T87" s="693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2"/>
      <c r="R88" s="692"/>
      <c r="S88" s="692"/>
      <c r="T88" s="693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2"/>
      <c r="R89" s="692"/>
      <c r="S89" s="692"/>
      <c r="T89" s="693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705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06"/>
      <c r="P90" s="694" t="s">
        <v>80</v>
      </c>
      <c r="Q90" s="695"/>
      <c r="R90" s="695"/>
      <c r="S90" s="695"/>
      <c r="T90" s="695"/>
      <c r="U90" s="695"/>
      <c r="V90" s="696"/>
      <c r="W90" s="37" t="s">
        <v>81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hidden="1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06"/>
      <c r="P91" s="694" t="s">
        <v>80</v>
      </c>
      <c r="Q91" s="695"/>
      <c r="R91" s="695"/>
      <c r="S91" s="695"/>
      <c r="T91" s="695"/>
      <c r="U91" s="695"/>
      <c r="V91" s="696"/>
      <c r="W91" s="37" t="s">
        <v>69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hidden="1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hidden="1" customHeight="1" x14ac:dyDescent="0.25">
      <c r="A93" s="54" t="s">
        <v>189</v>
      </c>
      <c r="B93" s="54" t="s">
        <v>190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2"/>
      <c r="R93" s="692"/>
      <c r="S93" s="692"/>
      <c r="T93" s="693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48" t="s">
        <v>193</v>
      </c>
      <c r="Q94" s="692"/>
      <c r="R94" s="692"/>
      <c r="S94" s="692"/>
      <c r="T94" s="693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5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2"/>
      <c r="R95" s="692"/>
      <c r="S95" s="692"/>
      <c r="T95" s="693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0" t="s">
        <v>198</v>
      </c>
      <c r="Q96" s="692"/>
      <c r="R96" s="692"/>
      <c r="S96" s="692"/>
      <c r="T96" s="693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200</v>
      </c>
      <c r="B97" s="54" t="s">
        <v>201</v>
      </c>
      <c r="C97" s="31">
        <v>4301052039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82" t="s">
        <v>202</v>
      </c>
      <c r="Q97" s="692"/>
      <c r="R97" s="692"/>
      <c r="S97" s="692"/>
      <c r="T97" s="693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1" t="s">
        <v>204</v>
      </c>
      <c r="Q98" s="692"/>
      <c r="R98" s="692"/>
      <c r="S98" s="692"/>
      <c r="T98" s="693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2"/>
      <c r="R99" s="692"/>
      <c r="S99" s="692"/>
      <c r="T99" s="693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4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2"/>
      <c r="R100" s="692"/>
      <c r="S100" s="692"/>
      <c r="T100" s="693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2"/>
      <c r="R101" s="692"/>
      <c r="S101" s="692"/>
      <c r="T101" s="693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705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06"/>
      <c r="P102" s="694" t="s">
        <v>80</v>
      </c>
      <c r="Q102" s="695"/>
      <c r="R102" s="695"/>
      <c r="S102" s="695"/>
      <c r="T102" s="695"/>
      <c r="U102" s="695"/>
      <c r="V102" s="696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hidden="1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6"/>
      <c r="P103" s="694" t="s">
        <v>80</v>
      </c>
      <c r="Q103" s="695"/>
      <c r="R103" s="695"/>
      <c r="S103" s="695"/>
      <c r="T103" s="695"/>
      <c r="U103" s="695"/>
      <c r="V103" s="696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hidden="1" customHeight="1" x14ac:dyDescent="0.25">
      <c r="A104" s="725" t="s">
        <v>211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hidden="1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hidden="1" customHeight="1" x14ac:dyDescent="0.25">
      <c r="A106" s="54" t="s">
        <v>212</v>
      </c>
      <c r="B106" s="54" t="s">
        <v>213</v>
      </c>
      <c r="C106" s="31">
        <v>4301011703</v>
      </c>
      <c r="D106" s="701">
        <v>4680115882133</v>
      </c>
      <c r="E106" s="70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2"/>
      <c r="R106" s="692"/>
      <c r="S106" s="692"/>
      <c r="T106" s="693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701">
        <v>4680115882133</v>
      </c>
      <c r="E107" s="70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2"/>
      <c r="R107" s="692"/>
      <c r="S107" s="692"/>
      <c r="T107" s="693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2"/>
      <c r="R108" s="692"/>
      <c r="S108" s="692"/>
      <c r="T108" s="693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2"/>
      <c r="R109" s="692"/>
      <c r="S109" s="692"/>
      <c r="T109" s="693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2"/>
      <c r="R110" s="692"/>
      <c r="S110" s="692"/>
      <c r="T110" s="693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05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06"/>
      <c r="P111" s="694" t="s">
        <v>80</v>
      </c>
      <c r="Q111" s="695"/>
      <c r="R111" s="695"/>
      <c r="S111" s="695"/>
      <c r="T111" s="695"/>
      <c r="U111" s="695"/>
      <c r="V111" s="696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hidden="1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6"/>
      <c r="P112" s="694" t="s">
        <v>80</v>
      </c>
      <c r="Q112" s="695"/>
      <c r="R112" s="695"/>
      <c r="S112" s="695"/>
      <c r="T112" s="695"/>
      <c r="U112" s="695"/>
      <c r="V112" s="696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hidden="1" customHeight="1" x14ac:dyDescent="0.25">
      <c r="A113" s="703" t="s">
        <v>135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9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2"/>
      <c r="R114" s="692"/>
      <c r="S114" s="692"/>
      <c r="T114" s="693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2"/>
      <c r="R115" s="692"/>
      <c r="S115" s="692"/>
      <c r="T115" s="693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2"/>
      <c r="R116" s="692"/>
      <c r="S116" s="692"/>
      <c r="T116" s="693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5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06"/>
      <c r="P117" s="694" t="s">
        <v>80</v>
      </c>
      <c r="Q117" s="695"/>
      <c r="R117" s="695"/>
      <c r="S117" s="695"/>
      <c r="T117" s="695"/>
      <c r="U117" s="695"/>
      <c r="V117" s="696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06"/>
      <c r="P118" s="694" t="s">
        <v>80</v>
      </c>
      <c r="Q118" s="695"/>
      <c r="R118" s="695"/>
      <c r="S118" s="695"/>
      <c r="T118" s="695"/>
      <c r="U118" s="695"/>
      <c r="V118" s="696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2"/>
      <c r="R120" s="692"/>
      <c r="S120" s="692"/>
      <c r="T120" s="693"/>
      <c r="U120" s="34"/>
      <c r="V120" s="34"/>
      <c r="W120" s="35" t="s">
        <v>69</v>
      </c>
      <c r="X120" s="687">
        <v>25</v>
      </c>
      <c r="Y120" s="688">
        <f t="shared" ref="Y120:Y128" si="15">IFERROR(IF(X120="",0,CEILING((X120/$H120),1)*$H120),"")</f>
        <v>25.200000000000003</v>
      </c>
      <c r="Z120" s="36">
        <f>IFERROR(IF(Y120=0,"",ROUNDUP(Y120/H120,0)*0.01898),"")</f>
        <v>5.6940000000000004E-2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26.526785714285715</v>
      </c>
      <c r="BN120" s="64">
        <f t="shared" ref="BN120:BN128" si="17">IFERROR(Y120*I120/H120,"0")</f>
        <v>26.739000000000001</v>
      </c>
      <c r="BO120" s="64">
        <f t="shared" ref="BO120:BO128" si="18">IFERROR(1/J120*(X120/H120),"0")</f>
        <v>4.6502976190476192E-2</v>
      </c>
      <c r="BP120" s="64">
        <f t="shared" ref="BP120:BP128" si="19">IFERROR(1/J120*(Y120/H120),"0")</f>
        <v>4.6875E-2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0" t="s">
        <v>233</v>
      </c>
      <c r="Q121" s="692"/>
      <c r="R121" s="692"/>
      <c r="S121" s="692"/>
      <c r="T121" s="693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2"/>
      <c r="R122" s="692"/>
      <c r="S122" s="692"/>
      <c r="T122" s="693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84" t="s">
        <v>239</v>
      </c>
      <c r="Q123" s="692"/>
      <c r="R123" s="692"/>
      <c r="S123" s="692"/>
      <c r="T123" s="693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2"/>
      <c r="R124" s="692"/>
      <c r="S124" s="692"/>
      <c r="T124" s="693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2" t="s">
        <v>243</v>
      </c>
      <c r="Q125" s="692"/>
      <c r="R125" s="692"/>
      <c r="S125" s="692"/>
      <c r="T125" s="693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2"/>
      <c r="R126" s="692"/>
      <c r="S126" s="692"/>
      <c r="T126" s="693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2"/>
      <c r="R127" s="692"/>
      <c r="S127" s="692"/>
      <c r="T127" s="693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2"/>
      <c r="R128" s="692"/>
      <c r="S128" s="692"/>
      <c r="T128" s="693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5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06"/>
      <c r="P129" s="694" t="s">
        <v>80</v>
      </c>
      <c r="Q129" s="695"/>
      <c r="R129" s="695"/>
      <c r="S129" s="695"/>
      <c r="T129" s="695"/>
      <c r="U129" s="695"/>
      <c r="V129" s="696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2.9761904761904763</v>
      </c>
      <c r="Y129" s="689">
        <f>IFERROR(Y120/H120,"0")+IFERROR(Y121/H121,"0")+IFERROR(Y122/H122,"0")+IFERROR(Y123/H123,"0")+IFERROR(Y124/H124,"0")+IFERROR(Y125/H125,"0")+IFERROR(Y126/H126,"0")+IFERROR(Y127/H127,"0")+IFERROR(Y128/H128,"0")</f>
        <v>3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5.6940000000000004E-2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06"/>
      <c r="P130" s="694" t="s">
        <v>80</v>
      </c>
      <c r="Q130" s="695"/>
      <c r="R130" s="695"/>
      <c r="S130" s="695"/>
      <c r="T130" s="695"/>
      <c r="U130" s="695"/>
      <c r="V130" s="696"/>
      <c r="W130" s="37" t="s">
        <v>69</v>
      </c>
      <c r="X130" s="689">
        <f>IFERROR(SUM(X120:X128),"0")</f>
        <v>25</v>
      </c>
      <c r="Y130" s="689">
        <f>IFERROR(SUM(Y120:Y128),"0")</f>
        <v>25.200000000000003</v>
      </c>
      <c r="Z130" s="37"/>
      <c r="AA130" s="690"/>
      <c r="AB130" s="690"/>
      <c r="AC130" s="690"/>
    </row>
    <row r="131" spans="1:68" ht="14.25" hidden="1" customHeight="1" x14ac:dyDescent="0.25">
      <c r="A131" s="703" t="s">
        <v>172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2"/>
      <c r="R132" s="692"/>
      <c r="S132" s="692"/>
      <c r="T132" s="693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2"/>
      <c r="R133" s="692"/>
      <c r="S133" s="692"/>
      <c r="T133" s="693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5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06"/>
      <c r="P134" s="694" t="s">
        <v>80</v>
      </c>
      <c r="Q134" s="695"/>
      <c r="R134" s="695"/>
      <c r="S134" s="695"/>
      <c r="T134" s="695"/>
      <c r="U134" s="695"/>
      <c r="V134" s="696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6"/>
      <c r="P135" s="694" t="s">
        <v>80</v>
      </c>
      <c r="Q135" s="695"/>
      <c r="R135" s="695"/>
      <c r="S135" s="695"/>
      <c r="T135" s="695"/>
      <c r="U135" s="695"/>
      <c r="V135" s="696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25" t="s">
        <v>257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hidden="1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2"/>
      <c r="R138" s="692"/>
      <c r="S138" s="692"/>
      <c r="T138" s="693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2"/>
      <c r="R139" s="692"/>
      <c r="S139" s="692"/>
      <c r="T139" s="693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5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06"/>
      <c r="P140" s="694" t="s">
        <v>80</v>
      </c>
      <c r="Q140" s="695"/>
      <c r="R140" s="695"/>
      <c r="S140" s="695"/>
      <c r="T140" s="695"/>
      <c r="U140" s="695"/>
      <c r="V140" s="696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6"/>
      <c r="P141" s="694" t="s">
        <v>80</v>
      </c>
      <c r="Q141" s="695"/>
      <c r="R141" s="695"/>
      <c r="S141" s="695"/>
      <c r="T141" s="695"/>
      <c r="U141" s="695"/>
      <c r="V141" s="696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703" t="s">
        <v>146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2"/>
      <c r="R143" s="692"/>
      <c r="S143" s="692"/>
      <c r="T143" s="693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4301031234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2"/>
      <c r="R144" s="692"/>
      <c r="S144" s="692"/>
      <c r="T144" s="693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5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06"/>
      <c r="P145" s="694" t="s">
        <v>80</v>
      </c>
      <c r="Q145" s="695"/>
      <c r="R145" s="695"/>
      <c r="S145" s="695"/>
      <c r="T145" s="695"/>
      <c r="U145" s="695"/>
      <c r="V145" s="696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06"/>
      <c r="P146" s="694" t="s">
        <v>80</v>
      </c>
      <c r="Q146" s="695"/>
      <c r="R146" s="695"/>
      <c r="S146" s="695"/>
      <c r="T146" s="695"/>
      <c r="U146" s="695"/>
      <c r="V146" s="696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2"/>
      <c r="R148" s="692"/>
      <c r="S148" s="692"/>
      <c r="T148" s="693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4301051476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2"/>
      <c r="R149" s="692"/>
      <c r="S149" s="692"/>
      <c r="T149" s="693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5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06"/>
      <c r="P150" s="694" t="s">
        <v>80</v>
      </c>
      <c r="Q150" s="695"/>
      <c r="R150" s="695"/>
      <c r="S150" s="695"/>
      <c r="T150" s="695"/>
      <c r="U150" s="695"/>
      <c r="V150" s="696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06"/>
      <c r="P151" s="694" t="s">
        <v>80</v>
      </c>
      <c r="Q151" s="695"/>
      <c r="R151" s="695"/>
      <c r="S151" s="695"/>
      <c r="T151" s="695"/>
      <c r="U151" s="695"/>
      <c r="V151" s="696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25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hidden="1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2"/>
      <c r="R154" s="692"/>
      <c r="S154" s="692"/>
      <c r="T154" s="693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5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06"/>
      <c r="P155" s="694" t="s">
        <v>80</v>
      </c>
      <c r="Q155" s="695"/>
      <c r="R155" s="695"/>
      <c r="S155" s="695"/>
      <c r="T155" s="695"/>
      <c r="U155" s="695"/>
      <c r="V155" s="696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06"/>
      <c r="P156" s="694" t="s">
        <v>80</v>
      </c>
      <c r="Q156" s="695"/>
      <c r="R156" s="695"/>
      <c r="S156" s="695"/>
      <c r="T156" s="695"/>
      <c r="U156" s="695"/>
      <c r="V156" s="696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3" t="s">
        <v>146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2"/>
      <c r="R158" s="692"/>
      <c r="S158" s="692"/>
      <c r="T158" s="693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2"/>
      <c r="R159" s="692"/>
      <c r="S159" s="692"/>
      <c r="T159" s="693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2"/>
      <c r="R160" s="692"/>
      <c r="S160" s="692"/>
      <c r="T160" s="693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2"/>
      <c r="R161" s="692"/>
      <c r="S161" s="692"/>
      <c r="T161" s="693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2"/>
      <c r="R162" s="692"/>
      <c r="S162" s="692"/>
      <c r="T162" s="693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5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06"/>
      <c r="P163" s="694" t="s">
        <v>80</v>
      </c>
      <c r="Q163" s="695"/>
      <c r="R163" s="695"/>
      <c r="S163" s="695"/>
      <c r="T163" s="695"/>
      <c r="U163" s="695"/>
      <c r="V163" s="696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06"/>
      <c r="P164" s="694" t="s">
        <v>80</v>
      </c>
      <c r="Q164" s="695"/>
      <c r="R164" s="695"/>
      <c r="S164" s="695"/>
      <c r="T164" s="695"/>
      <c r="U164" s="695"/>
      <c r="V164" s="696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8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2"/>
      <c r="R166" s="692"/>
      <c r="S166" s="692"/>
      <c r="T166" s="693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2"/>
      <c r="R167" s="692"/>
      <c r="S167" s="692"/>
      <c r="T167" s="693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5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06"/>
      <c r="P168" s="694" t="s">
        <v>80</v>
      </c>
      <c r="Q168" s="695"/>
      <c r="R168" s="695"/>
      <c r="S168" s="695"/>
      <c r="T168" s="695"/>
      <c r="U168" s="695"/>
      <c r="V168" s="696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06"/>
      <c r="P169" s="694" t="s">
        <v>80</v>
      </c>
      <c r="Q169" s="695"/>
      <c r="R169" s="695"/>
      <c r="S169" s="695"/>
      <c r="T169" s="695"/>
      <c r="U169" s="695"/>
      <c r="V169" s="696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96" t="s">
        <v>291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48"/>
      <c r="AB170" s="48"/>
      <c r="AC170" s="48"/>
    </row>
    <row r="171" spans="1:68" ht="16.5" hidden="1" customHeight="1" x14ac:dyDescent="0.25">
      <c r="A171" s="725" t="s">
        <v>292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hidden="1" customHeight="1" x14ac:dyDescent="0.25">
      <c r="A172" s="703" t="s">
        <v>135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2"/>
      <c r="R173" s="692"/>
      <c r="S173" s="692"/>
      <c r="T173" s="693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5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06"/>
      <c r="P174" s="694" t="s">
        <v>80</v>
      </c>
      <c r="Q174" s="695"/>
      <c r="R174" s="695"/>
      <c r="S174" s="695"/>
      <c r="T174" s="695"/>
      <c r="U174" s="695"/>
      <c r="V174" s="696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06"/>
      <c r="P175" s="694" t="s">
        <v>80</v>
      </c>
      <c r="Q175" s="695"/>
      <c r="R175" s="695"/>
      <c r="S175" s="695"/>
      <c r="T175" s="695"/>
      <c r="U175" s="695"/>
      <c r="V175" s="696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3" t="s">
        <v>146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2"/>
      <c r="R177" s="692"/>
      <c r="S177" s="692"/>
      <c r="T177" s="693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2"/>
      <c r="R178" s="692"/>
      <c r="S178" s="692"/>
      <c r="T178" s="693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2"/>
      <c r="R179" s="692"/>
      <c r="S179" s="692"/>
      <c r="T179" s="693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2"/>
      <c r="R180" s="692"/>
      <c r="S180" s="692"/>
      <c r="T180" s="693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2"/>
      <c r="R181" s="692"/>
      <c r="S181" s="692"/>
      <c r="T181" s="693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783" t="s">
        <v>311</v>
      </c>
      <c r="Q182" s="692"/>
      <c r="R182" s="692"/>
      <c r="S182" s="692"/>
      <c r="T182" s="693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2"/>
      <c r="R183" s="692"/>
      <c r="S183" s="692"/>
      <c r="T183" s="693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2"/>
      <c r="R184" s="692"/>
      <c r="S184" s="692"/>
      <c r="T184" s="693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2"/>
      <c r="R185" s="692"/>
      <c r="S185" s="692"/>
      <c r="T185" s="693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idden="1" x14ac:dyDescent="0.2">
      <c r="A186" s="705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06"/>
      <c r="P186" s="694" t="s">
        <v>80</v>
      </c>
      <c r="Q186" s="695"/>
      <c r="R186" s="695"/>
      <c r="S186" s="695"/>
      <c r="T186" s="695"/>
      <c r="U186" s="695"/>
      <c r="V186" s="696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hidden="1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06"/>
      <c r="P187" s="694" t="s">
        <v>80</v>
      </c>
      <c r="Q187" s="695"/>
      <c r="R187" s="695"/>
      <c r="S187" s="695"/>
      <c r="T187" s="695"/>
      <c r="U187" s="695"/>
      <c r="V187" s="696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hidden="1" customHeight="1" x14ac:dyDescent="0.25">
      <c r="A188" s="725" t="s">
        <v>320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hidden="1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2"/>
      <c r="R190" s="692"/>
      <c r="S190" s="692"/>
      <c r="T190" s="693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2"/>
      <c r="R191" s="692"/>
      <c r="S191" s="692"/>
      <c r="T191" s="693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5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06"/>
      <c r="P192" s="694" t="s">
        <v>80</v>
      </c>
      <c r="Q192" s="695"/>
      <c r="R192" s="695"/>
      <c r="S192" s="695"/>
      <c r="T192" s="695"/>
      <c r="U192" s="695"/>
      <c r="V192" s="696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06"/>
      <c r="P193" s="694" t="s">
        <v>80</v>
      </c>
      <c r="Q193" s="695"/>
      <c r="R193" s="695"/>
      <c r="S193" s="695"/>
      <c r="T193" s="695"/>
      <c r="U193" s="695"/>
      <c r="V193" s="696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3" t="s">
        <v>135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2"/>
      <c r="R195" s="692"/>
      <c r="S195" s="692"/>
      <c r="T195" s="693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2"/>
      <c r="R196" s="692"/>
      <c r="S196" s="692"/>
      <c r="T196" s="693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5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06"/>
      <c r="P197" s="694" t="s">
        <v>80</v>
      </c>
      <c r="Q197" s="695"/>
      <c r="R197" s="695"/>
      <c r="S197" s="695"/>
      <c r="T197" s="695"/>
      <c r="U197" s="695"/>
      <c r="V197" s="696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06"/>
      <c r="P198" s="694" t="s">
        <v>80</v>
      </c>
      <c r="Q198" s="695"/>
      <c r="R198" s="695"/>
      <c r="S198" s="695"/>
      <c r="T198" s="695"/>
      <c r="U198" s="695"/>
      <c r="V198" s="696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3" t="s">
        <v>146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hidden="1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2"/>
      <c r="R200" s="692"/>
      <c r="S200" s="692"/>
      <c r="T200" s="693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2"/>
      <c r="R201" s="692"/>
      <c r="S201" s="692"/>
      <c r="T201" s="693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2"/>
      <c r="R202" s="692"/>
      <c r="S202" s="692"/>
      <c r="T202" s="693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2"/>
      <c r="R203" s="692"/>
      <c r="S203" s="692"/>
      <c r="T203" s="693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2"/>
      <c r="R204" s="692"/>
      <c r="S204" s="692"/>
      <c r="T204" s="693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2"/>
      <c r="R205" s="692"/>
      <c r="S205" s="692"/>
      <c r="T205" s="693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2"/>
      <c r="R206" s="692"/>
      <c r="S206" s="692"/>
      <c r="T206" s="693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10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2"/>
      <c r="R207" s="692"/>
      <c r="S207" s="692"/>
      <c r="T207" s="693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05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06"/>
      <c r="P208" s="694" t="s">
        <v>80</v>
      </c>
      <c r="Q208" s="695"/>
      <c r="R208" s="695"/>
      <c r="S208" s="695"/>
      <c r="T208" s="695"/>
      <c r="U208" s="695"/>
      <c r="V208" s="696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06"/>
      <c r="P209" s="694" t="s">
        <v>80</v>
      </c>
      <c r="Q209" s="695"/>
      <c r="R209" s="695"/>
      <c r="S209" s="695"/>
      <c r="T209" s="695"/>
      <c r="U209" s="695"/>
      <c r="V209" s="696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2"/>
      <c r="R211" s="692"/>
      <c r="S211" s="692"/>
      <c r="T211" s="693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2"/>
      <c r="R212" s="692"/>
      <c r="S212" s="692"/>
      <c r="T212" s="693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2"/>
      <c r="R213" s="692"/>
      <c r="S213" s="692"/>
      <c r="T213" s="693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2"/>
      <c r="R214" s="692"/>
      <c r="S214" s="692"/>
      <c r="T214" s="693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2"/>
      <c r="R215" s="692"/>
      <c r="S215" s="692"/>
      <c r="T215" s="693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2"/>
      <c r="R216" s="692"/>
      <c r="S216" s="692"/>
      <c r="T216" s="693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2"/>
      <c r="R217" s="692"/>
      <c r="S217" s="692"/>
      <c r="T217" s="693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2"/>
      <c r="R218" s="692"/>
      <c r="S218" s="692"/>
      <c r="T218" s="693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2"/>
      <c r="R219" s="692"/>
      <c r="S219" s="692"/>
      <c r="T219" s="693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2"/>
      <c r="R220" s="692"/>
      <c r="S220" s="692"/>
      <c r="T220" s="693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705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06"/>
      <c r="P221" s="694" t="s">
        <v>80</v>
      </c>
      <c r="Q221" s="695"/>
      <c r="R221" s="695"/>
      <c r="S221" s="695"/>
      <c r="T221" s="695"/>
      <c r="U221" s="695"/>
      <c r="V221" s="696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hidden="1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06"/>
      <c r="P222" s="694" t="s">
        <v>80</v>
      </c>
      <c r="Q222" s="695"/>
      <c r="R222" s="695"/>
      <c r="S222" s="695"/>
      <c r="T222" s="695"/>
      <c r="U222" s="695"/>
      <c r="V222" s="696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hidden="1" customHeight="1" x14ac:dyDescent="0.25">
      <c r="A223" s="703" t="s">
        <v>172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913" t="s">
        <v>379</v>
      </c>
      <c r="Q224" s="692"/>
      <c r="R224" s="692"/>
      <c r="S224" s="692"/>
      <c r="T224" s="693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2"/>
      <c r="R225" s="692"/>
      <c r="S225" s="692"/>
      <c r="T225" s="693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2"/>
      <c r="R226" s="692"/>
      <c r="S226" s="692"/>
      <c r="T226" s="693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2"/>
      <c r="R227" s="692"/>
      <c r="S227" s="692"/>
      <c r="T227" s="693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5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06"/>
      <c r="P228" s="694" t="s">
        <v>80</v>
      </c>
      <c r="Q228" s="695"/>
      <c r="R228" s="695"/>
      <c r="S228" s="695"/>
      <c r="T228" s="695"/>
      <c r="U228" s="695"/>
      <c r="V228" s="696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06"/>
      <c r="P229" s="694" t="s">
        <v>80</v>
      </c>
      <c r="Q229" s="695"/>
      <c r="R229" s="695"/>
      <c r="S229" s="695"/>
      <c r="T229" s="695"/>
      <c r="U229" s="695"/>
      <c r="V229" s="696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25" t="s">
        <v>389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hidden="1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2"/>
      <c r="R233" s="692"/>
      <c r="S233" s="692"/>
      <c r="T233" s="693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2"/>
      <c r="R234" s="692"/>
      <c r="S234" s="692"/>
      <c r="T234" s="693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2"/>
      <c r="R236" s="692"/>
      <c r="S236" s="692"/>
      <c r="T236" s="693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2"/>
      <c r="R237" s="692"/>
      <c r="S237" s="692"/>
      <c r="T237" s="693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8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2"/>
      <c r="R238" s="692"/>
      <c r="S238" s="692"/>
      <c r="T238" s="693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2"/>
      <c r="R239" s="692"/>
      <c r="S239" s="692"/>
      <c r="T239" s="693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2"/>
      <c r="R240" s="692"/>
      <c r="S240" s="692"/>
      <c r="T240" s="693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5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06"/>
      <c r="P241" s="694" t="s">
        <v>80</v>
      </c>
      <c r="Q241" s="695"/>
      <c r="R241" s="695"/>
      <c r="S241" s="695"/>
      <c r="T241" s="695"/>
      <c r="U241" s="695"/>
      <c r="V241" s="696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06"/>
      <c r="P242" s="694" t="s">
        <v>80</v>
      </c>
      <c r="Q242" s="695"/>
      <c r="R242" s="695"/>
      <c r="S242" s="695"/>
      <c r="T242" s="695"/>
      <c r="U242" s="695"/>
      <c r="V242" s="696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703" t="s">
        <v>135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72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2"/>
      <c r="R244" s="692"/>
      <c r="S244" s="692"/>
      <c r="T244" s="693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5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06"/>
      <c r="P245" s="694" t="s">
        <v>80</v>
      </c>
      <c r="Q245" s="695"/>
      <c r="R245" s="695"/>
      <c r="S245" s="695"/>
      <c r="T245" s="695"/>
      <c r="U245" s="695"/>
      <c r="V245" s="696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06"/>
      <c r="P246" s="694" t="s">
        <v>80</v>
      </c>
      <c r="Q246" s="695"/>
      <c r="R246" s="695"/>
      <c r="S246" s="695"/>
      <c r="T246" s="695"/>
      <c r="U246" s="695"/>
      <c r="V246" s="696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25" t="s">
        <v>415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hidden="1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2"/>
      <c r="R249" s="692"/>
      <c r="S249" s="692"/>
      <c r="T249" s="693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2"/>
      <c r="R250" s="692"/>
      <c r="S250" s="692"/>
      <c r="T250" s="693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3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2"/>
      <c r="R251" s="692"/>
      <c r="S251" s="692"/>
      <c r="T251" s="693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2"/>
      <c r="R252" s="692"/>
      <c r="S252" s="692"/>
      <c r="T252" s="693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2"/>
      <c r="R253" s="692"/>
      <c r="S253" s="692"/>
      <c r="T253" s="693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2"/>
      <c r="R254" s="692"/>
      <c r="S254" s="692"/>
      <c r="T254" s="693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2"/>
      <c r="R255" s="692"/>
      <c r="S255" s="692"/>
      <c r="T255" s="693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2"/>
      <c r="R256" s="692"/>
      <c r="S256" s="692"/>
      <c r="T256" s="693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5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06"/>
      <c r="P257" s="694" t="s">
        <v>80</v>
      </c>
      <c r="Q257" s="695"/>
      <c r="R257" s="695"/>
      <c r="S257" s="695"/>
      <c r="T257" s="695"/>
      <c r="U257" s="695"/>
      <c r="V257" s="696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06"/>
      <c r="P258" s="694" t="s">
        <v>80</v>
      </c>
      <c r="Q258" s="695"/>
      <c r="R258" s="695"/>
      <c r="S258" s="695"/>
      <c r="T258" s="695"/>
      <c r="U258" s="695"/>
      <c r="V258" s="696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25" t="s">
        <v>439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hidden="1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2"/>
      <c r="R261" s="692"/>
      <c r="S261" s="692"/>
      <c r="T261" s="693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5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06"/>
      <c r="P262" s="694" t="s">
        <v>80</v>
      </c>
      <c r="Q262" s="695"/>
      <c r="R262" s="695"/>
      <c r="S262" s="695"/>
      <c r="T262" s="695"/>
      <c r="U262" s="695"/>
      <c r="V262" s="696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06"/>
      <c r="P263" s="694" t="s">
        <v>80</v>
      </c>
      <c r="Q263" s="695"/>
      <c r="R263" s="695"/>
      <c r="S263" s="695"/>
      <c r="T263" s="695"/>
      <c r="U263" s="695"/>
      <c r="V263" s="696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25" t="s">
        <v>443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hidden="1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2"/>
      <c r="R266" s="692"/>
      <c r="S266" s="692"/>
      <c r="T266" s="693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2"/>
      <c r="R267" s="692"/>
      <c r="S267" s="692"/>
      <c r="T267" s="693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2"/>
      <c r="R268" s="692"/>
      <c r="S268" s="692"/>
      <c r="T268" s="693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5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06"/>
      <c r="P269" s="694" t="s">
        <v>80</v>
      </c>
      <c r="Q269" s="695"/>
      <c r="R269" s="695"/>
      <c r="S269" s="695"/>
      <c r="T269" s="695"/>
      <c r="U269" s="695"/>
      <c r="V269" s="696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06"/>
      <c r="P270" s="694" t="s">
        <v>80</v>
      </c>
      <c r="Q270" s="695"/>
      <c r="R270" s="695"/>
      <c r="S270" s="695"/>
      <c r="T270" s="695"/>
      <c r="U270" s="695"/>
      <c r="V270" s="696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25" t="s">
        <v>452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hidden="1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2"/>
      <c r="R273" s="692"/>
      <c r="S273" s="692"/>
      <c r="T273" s="693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2"/>
      <c r="R274" s="692"/>
      <c r="S274" s="692"/>
      <c r="T274" s="693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2"/>
      <c r="R275" s="692"/>
      <c r="S275" s="692"/>
      <c r="T275" s="693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2"/>
      <c r="R276" s="692"/>
      <c r="S276" s="692"/>
      <c r="T276" s="693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2"/>
      <c r="R277" s="692"/>
      <c r="S277" s="692"/>
      <c r="T277" s="693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5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06"/>
      <c r="P278" s="694" t="s">
        <v>80</v>
      </c>
      <c r="Q278" s="695"/>
      <c r="R278" s="695"/>
      <c r="S278" s="695"/>
      <c r="T278" s="695"/>
      <c r="U278" s="695"/>
      <c r="V278" s="696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06"/>
      <c r="P279" s="694" t="s">
        <v>80</v>
      </c>
      <c r="Q279" s="695"/>
      <c r="R279" s="695"/>
      <c r="S279" s="695"/>
      <c r="T279" s="695"/>
      <c r="U279" s="695"/>
      <c r="V279" s="696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25" t="s">
        <v>468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hidden="1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2"/>
      <c r="R282" s="692"/>
      <c r="S282" s="692"/>
      <c r="T282" s="693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5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06"/>
      <c r="P283" s="694" t="s">
        <v>80</v>
      </c>
      <c r="Q283" s="695"/>
      <c r="R283" s="695"/>
      <c r="S283" s="695"/>
      <c r="T283" s="695"/>
      <c r="U283" s="695"/>
      <c r="V283" s="696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06"/>
      <c r="P284" s="694" t="s">
        <v>80</v>
      </c>
      <c r="Q284" s="695"/>
      <c r="R284" s="695"/>
      <c r="S284" s="695"/>
      <c r="T284" s="695"/>
      <c r="U284" s="695"/>
      <c r="V284" s="696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3" t="s">
        <v>146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5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06"/>
      <c r="P287" s="694" t="s">
        <v>80</v>
      </c>
      <c r="Q287" s="695"/>
      <c r="R287" s="695"/>
      <c r="S287" s="695"/>
      <c r="T287" s="695"/>
      <c r="U287" s="695"/>
      <c r="V287" s="696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06"/>
      <c r="P288" s="694" t="s">
        <v>80</v>
      </c>
      <c r="Q288" s="695"/>
      <c r="R288" s="695"/>
      <c r="S288" s="695"/>
      <c r="T288" s="695"/>
      <c r="U288" s="695"/>
      <c r="V288" s="696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5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06"/>
      <c r="P291" s="694" t="s">
        <v>80</v>
      </c>
      <c r="Q291" s="695"/>
      <c r="R291" s="695"/>
      <c r="S291" s="695"/>
      <c r="T291" s="695"/>
      <c r="U291" s="695"/>
      <c r="V291" s="696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06"/>
      <c r="P292" s="694" t="s">
        <v>80</v>
      </c>
      <c r="Q292" s="695"/>
      <c r="R292" s="695"/>
      <c r="S292" s="695"/>
      <c r="T292" s="695"/>
      <c r="U292" s="695"/>
      <c r="V292" s="696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25" t="s">
        <v>478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hidden="1" customHeight="1" x14ac:dyDescent="0.25">
      <c r="A294" s="703" t="s">
        <v>146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2"/>
      <c r="R295" s="692"/>
      <c r="S295" s="692"/>
      <c r="T295" s="693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5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06"/>
      <c r="P296" s="694" t="s">
        <v>80</v>
      </c>
      <c r="Q296" s="695"/>
      <c r="R296" s="695"/>
      <c r="S296" s="695"/>
      <c r="T296" s="695"/>
      <c r="U296" s="695"/>
      <c r="V296" s="696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06"/>
      <c r="P297" s="694" t="s">
        <v>80</v>
      </c>
      <c r="Q297" s="695"/>
      <c r="R297" s="695"/>
      <c r="S297" s="695"/>
      <c r="T297" s="695"/>
      <c r="U297" s="695"/>
      <c r="V297" s="696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10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2"/>
      <c r="R299" s="692"/>
      <c r="S299" s="692"/>
      <c r="T299" s="693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2"/>
      <c r="R300" s="692"/>
      <c r="S300" s="692"/>
      <c r="T300" s="693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5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06"/>
      <c r="P301" s="694" t="s">
        <v>80</v>
      </c>
      <c r="Q301" s="695"/>
      <c r="R301" s="695"/>
      <c r="S301" s="695"/>
      <c r="T301" s="695"/>
      <c r="U301" s="695"/>
      <c r="V301" s="696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06"/>
      <c r="P302" s="694" t="s">
        <v>80</v>
      </c>
      <c r="Q302" s="695"/>
      <c r="R302" s="695"/>
      <c r="S302" s="695"/>
      <c r="T302" s="695"/>
      <c r="U302" s="695"/>
      <c r="V302" s="696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25" t="s">
        <v>488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hidden="1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5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2"/>
      <c r="R305" s="692"/>
      <c r="S305" s="692"/>
      <c r="T305" s="693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5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06"/>
      <c r="P306" s="694" t="s">
        <v>80</v>
      </c>
      <c r="Q306" s="695"/>
      <c r="R306" s="695"/>
      <c r="S306" s="695"/>
      <c r="T306" s="695"/>
      <c r="U306" s="695"/>
      <c r="V306" s="696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06"/>
      <c r="P307" s="694" t="s">
        <v>80</v>
      </c>
      <c r="Q307" s="695"/>
      <c r="R307" s="695"/>
      <c r="S307" s="695"/>
      <c r="T307" s="695"/>
      <c r="U307" s="695"/>
      <c r="V307" s="696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3" t="s">
        <v>146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hidden="1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2"/>
      <c r="R309" s="692"/>
      <c r="S309" s="692"/>
      <c r="T309" s="693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2"/>
      <c r="R310" s="692"/>
      <c r="S310" s="692"/>
      <c r="T310" s="693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5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06"/>
      <c r="P311" s="694" t="s">
        <v>80</v>
      </c>
      <c r="Q311" s="695"/>
      <c r="R311" s="695"/>
      <c r="S311" s="695"/>
      <c r="T311" s="695"/>
      <c r="U311" s="695"/>
      <c r="V311" s="696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06"/>
      <c r="P312" s="694" t="s">
        <v>80</v>
      </c>
      <c r="Q312" s="695"/>
      <c r="R312" s="695"/>
      <c r="S312" s="695"/>
      <c r="T312" s="695"/>
      <c r="U312" s="695"/>
      <c r="V312" s="696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25" t="s">
        <v>496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hidden="1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2"/>
      <c r="R315" s="692"/>
      <c r="S315" s="692"/>
      <c r="T315" s="693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5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6"/>
      <c r="P316" s="694" t="s">
        <v>80</v>
      </c>
      <c r="Q316" s="695"/>
      <c r="R316" s="695"/>
      <c r="S316" s="695"/>
      <c r="T316" s="695"/>
      <c r="U316" s="695"/>
      <c r="V316" s="696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06"/>
      <c r="P317" s="694" t="s">
        <v>80</v>
      </c>
      <c r="Q317" s="695"/>
      <c r="R317" s="695"/>
      <c r="S317" s="695"/>
      <c r="T317" s="695"/>
      <c r="U317" s="695"/>
      <c r="V317" s="696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25" t="s">
        <v>500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hidden="1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2"/>
      <c r="R320" s="692"/>
      <c r="S320" s="692"/>
      <c r="T320" s="693"/>
      <c r="U320" s="34"/>
      <c r="V320" s="34"/>
      <c r="W320" s="35" t="s">
        <v>69</v>
      </c>
      <c r="X320" s="687">
        <v>10</v>
      </c>
      <c r="Y320" s="688">
        <f t="shared" ref="Y320:Y327" si="47">IFERROR(IF(X320="",0,CEILING((X320/$H320),1)*$H320),"")</f>
        <v>10.8</v>
      </c>
      <c r="Z320" s="36">
        <f>IFERROR(IF(Y320=0,"",ROUNDUP(Y320/H320,0)*0.01898),"")</f>
        <v>1.898E-2</v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10.402777777777777</v>
      </c>
      <c r="BN320" s="64">
        <f t="shared" ref="BN320:BN327" si="49">IFERROR(Y320*I320/H320,"0")</f>
        <v>11.234999999999999</v>
      </c>
      <c r="BO320" s="64">
        <f t="shared" ref="BO320:BO327" si="50">IFERROR(1/J320*(X320/H320),"0")</f>
        <v>1.4467592592592591E-2</v>
      </c>
      <c r="BP320" s="64">
        <f t="shared" ref="BP320:BP327" si="51">IFERROR(1/J320*(Y320/H320),"0")</f>
        <v>1.5625E-2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2"/>
      <c r="R321" s="692"/>
      <c r="S321" s="692"/>
      <c r="T321" s="693"/>
      <c r="U321" s="34"/>
      <c r="V321" s="34"/>
      <c r="W321" s="35" t="s">
        <v>69</v>
      </c>
      <c r="X321" s="687">
        <v>120</v>
      </c>
      <c r="Y321" s="688">
        <f t="shared" si="47"/>
        <v>129.60000000000002</v>
      </c>
      <c r="Z321" s="36">
        <f>IFERROR(IF(Y321=0,"",ROUNDUP(Y321/H321,0)*0.01898),"")</f>
        <v>0.22776000000000002</v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124.83333333333331</v>
      </c>
      <c r="BN321" s="64">
        <f t="shared" si="49"/>
        <v>134.82000000000002</v>
      </c>
      <c r="BO321" s="64">
        <f t="shared" si="50"/>
        <v>0.1736111111111111</v>
      </c>
      <c r="BP321" s="64">
        <f t="shared" si="51"/>
        <v>0.18750000000000003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2"/>
      <c r="R322" s="692"/>
      <c r="S322" s="692"/>
      <c r="T322" s="693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2"/>
      <c r="R323" s="692"/>
      <c r="S323" s="692"/>
      <c r="T323" s="693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2"/>
      <c r="R324" s="692"/>
      <c r="S324" s="692"/>
      <c r="T324" s="693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2"/>
      <c r="R325" s="692"/>
      <c r="S325" s="692"/>
      <c r="T325" s="693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2"/>
      <c r="R326" s="692"/>
      <c r="S326" s="692"/>
      <c r="T326" s="693"/>
      <c r="U326" s="34"/>
      <c r="V326" s="34"/>
      <c r="W326" s="35" t="s">
        <v>69</v>
      </c>
      <c r="X326" s="687">
        <v>4</v>
      </c>
      <c r="Y326" s="688">
        <f t="shared" si="47"/>
        <v>4</v>
      </c>
      <c r="Z326" s="36">
        <f>IFERROR(IF(Y326=0,"",ROUNDUP(Y326/H326,0)*0.00902),"")</f>
        <v>9.0200000000000002E-3</v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4.21</v>
      </c>
      <c r="BN326" s="64">
        <f t="shared" si="49"/>
        <v>4.21</v>
      </c>
      <c r="BO326" s="64">
        <f t="shared" si="50"/>
        <v>7.575757575757576E-3</v>
      </c>
      <c r="BP326" s="64">
        <f t="shared" si="51"/>
        <v>7.575757575757576E-3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2"/>
      <c r="R327" s="692"/>
      <c r="S327" s="692"/>
      <c r="T327" s="693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05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06"/>
      <c r="P328" s="694" t="s">
        <v>80</v>
      </c>
      <c r="Q328" s="695"/>
      <c r="R328" s="695"/>
      <c r="S328" s="695"/>
      <c r="T328" s="695"/>
      <c r="U328" s="695"/>
      <c r="V328" s="696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13.037037037037036</v>
      </c>
      <c r="Y328" s="689">
        <f>IFERROR(Y320/H320,"0")+IFERROR(Y321/H321,"0")+IFERROR(Y322/H322,"0")+IFERROR(Y323/H323,"0")+IFERROR(Y324/H324,"0")+IFERROR(Y325/H325,"0")+IFERROR(Y326/H326,"0")+IFERROR(Y327/H327,"0")</f>
        <v>14.000000000000002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0.25575999999999999</v>
      </c>
      <c r="AA328" s="690"/>
      <c r="AB328" s="690"/>
      <c r="AC328" s="690"/>
    </row>
    <row r="329" spans="1:68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06"/>
      <c r="P329" s="694" t="s">
        <v>80</v>
      </c>
      <c r="Q329" s="695"/>
      <c r="R329" s="695"/>
      <c r="S329" s="695"/>
      <c r="T329" s="695"/>
      <c r="U329" s="695"/>
      <c r="V329" s="696"/>
      <c r="W329" s="37" t="s">
        <v>69</v>
      </c>
      <c r="X329" s="689">
        <f>IFERROR(SUM(X320:X327),"0")</f>
        <v>134</v>
      </c>
      <c r="Y329" s="689">
        <f>IFERROR(SUM(Y320:Y327),"0")</f>
        <v>144.40000000000003</v>
      </c>
      <c r="Z329" s="37"/>
      <c r="AA329" s="690"/>
      <c r="AB329" s="690"/>
      <c r="AC329" s="690"/>
    </row>
    <row r="330" spans="1:68" ht="14.25" hidden="1" customHeight="1" x14ac:dyDescent="0.25">
      <c r="A330" s="703" t="s">
        <v>146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2"/>
      <c r="R331" s="692"/>
      <c r="S331" s="692"/>
      <c r="T331" s="693"/>
      <c r="U331" s="34"/>
      <c r="V331" s="34"/>
      <c r="W331" s="35" t="s">
        <v>69</v>
      </c>
      <c r="X331" s="687">
        <v>15</v>
      </c>
      <c r="Y331" s="688">
        <f>IFERROR(IF(X331="",0,CEILING((X331/$H331),1)*$H331),"")</f>
        <v>16.8</v>
      </c>
      <c r="Z331" s="36">
        <f>IFERROR(IF(Y331=0,"",ROUNDUP(Y331/H331,0)*0.00902),"")</f>
        <v>3.6080000000000001E-2</v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15.964285714285714</v>
      </c>
      <c r="BN331" s="64">
        <f>IFERROR(Y331*I331/H331,"0")</f>
        <v>17.88</v>
      </c>
      <c r="BO331" s="64">
        <f>IFERROR(1/J331*(X331/H331),"0")</f>
        <v>2.7056277056277056E-2</v>
      </c>
      <c r="BP331" s="64">
        <f>IFERROR(1/J331*(Y331/H331),"0")</f>
        <v>3.0303030303030304E-2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2"/>
      <c r="R332" s="692"/>
      <c r="S332" s="692"/>
      <c r="T332" s="693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2"/>
      <c r="R333" s="692"/>
      <c r="S333" s="692"/>
      <c r="T333" s="693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2"/>
      <c r="R334" s="692"/>
      <c r="S334" s="692"/>
      <c r="T334" s="693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5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06"/>
      <c r="P335" s="694" t="s">
        <v>80</v>
      </c>
      <c r="Q335" s="695"/>
      <c r="R335" s="695"/>
      <c r="S335" s="695"/>
      <c r="T335" s="695"/>
      <c r="U335" s="695"/>
      <c r="V335" s="696"/>
      <c r="W335" s="37" t="s">
        <v>81</v>
      </c>
      <c r="X335" s="689">
        <f>IFERROR(X331/H331,"0")+IFERROR(X332/H332,"0")+IFERROR(X333/H333,"0")+IFERROR(X334/H334,"0")</f>
        <v>3.5714285714285712</v>
      </c>
      <c r="Y335" s="689">
        <f>IFERROR(Y331/H331,"0")+IFERROR(Y332/H332,"0")+IFERROR(Y333/H333,"0")+IFERROR(Y334/H334,"0")</f>
        <v>4</v>
      </c>
      <c r="Z335" s="689">
        <f>IFERROR(IF(Z331="",0,Z331),"0")+IFERROR(IF(Z332="",0,Z332),"0")+IFERROR(IF(Z333="",0,Z333),"0")+IFERROR(IF(Z334="",0,Z334),"0")</f>
        <v>3.6080000000000001E-2</v>
      </c>
      <c r="AA335" s="690"/>
      <c r="AB335" s="690"/>
      <c r="AC335" s="690"/>
    </row>
    <row r="336" spans="1:68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06"/>
      <c r="P336" s="694" t="s">
        <v>80</v>
      </c>
      <c r="Q336" s="695"/>
      <c r="R336" s="695"/>
      <c r="S336" s="695"/>
      <c r="T336" s="695"/>
      <c r="U336" s="695"/>
      <c r="V336" s="696"/>
      <c r="W336" s="37" t="s">
        <v>69</v>
      </c>
      <c r="X336" s="689">
        <f>IFERROR(SUM(X331:X334),"0")</f>
        <v>15</v>
      </c>
      <c r="Y336" s="689">
        <f>IFERROR(SUM(Y331:Y334),"0")</f>
        <v>16.8</v>
      </c>
      <c r="Z336" s="37"/>
      <c r="AA336" s="690"/>
      <c r="AB336" s="690"/>
      <c r="AC336" s="690"/>
    </row>
    <row r="337" spans="1:68" ht="14.25" hidden="1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2"/>
      <c r="R338" s="692"/>
      <c r="S338" s="692"/>
      <c r="T338" s="693"/>
      <c r="U338" s="34"/>
      <c r="V338" s="34"/>
      <c r="W338" s="35" t="s">
        <v>69</v>
      </c>
      <c r="X338" s="687">
        <v>130</v>
      </c>
      <c r="Y338" s="688">
        <f t="shared" ref="Y338:Y343" si="52">IFERROR(IF(X338="",0,CEILING((X338/$H338),1)*$H338),"")</f>
        <v>132.6</v>
      </c>
      <c r="Z338" s="36">
        <f>IFERROR(IF(Y338=0,"",ROUNDUP(Y338/H338,0)*0.01898),"")</f>
        <v>0.32266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138.55000000000001</v>
      </c>
      <c r="BN338" s="64">
        <f t="shared" ref="BN338:BN343" si="54">IFERROR(Y338*I338/H338,"0")</f>
        <v>141.32100000000003</v>
      </c>
      <c r="BO338" s="64">
        <f t="shared" ref="BO338:BO343" si="55">IFERROR(1/J338*(X338/H338),"0")</f>
        <v>0.26041666666666669</v>
      </c>
      <c r="BP338" s="64">
        <f t="shared" ref="BP338:BP343" si="56">IFERROR(1/J338*(Y338/H338),"0")</f>
        <v>0.265625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2"/>
      <c r="R339" s="692"/>
      <c r="S339" s="692"/>
      <c r="T339" s="693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2"/>
      <c r="R340" s="692"/>
      <c r="S340" s="692"/>
      <c r="T340" s="693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2"/>
      <c r="R341" s="692"/>
      <c r="S341" s="692"/>
      <c r="T341" s="693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2"/>
      <c r="R342" s="692"/>
      <c r="S342" s="692"/>
      <c r="T342" s="693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2"/>
      <c r="R343" s="692"/>
      <c r="S343" s="692"/>
      <c r="T343" s="693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5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06"/>
      <c r="P344" s="694" t="s">
        <v>80</v>
      </c>
      <c r="Q344" s="695"/>
      <c r="R344" s="695"/>
      <c r="S344" s="695"/>
      <c r="T344" s="695"/>
      <c r="U344" s="695"/>
      <c r="V344" s="696"/>
      <c r="W344" s="37" t="s">
        <v>81</v>
      </c>
      <c r="X344" s="689">
        <f>IFERROR(X338/H338,"0")+IFERROR(X339/H339,"0")+IFERROR(X340/H340,"0")+IFERROR(X341/H341,"0")+IFERROR(X342/H342,"0")+IFERROR(X343/H343,"0")</f>
        <v>16.666666666666668</v>
      </c>
      <c r="Y344" s="689">
        <f>IFERROR(Y338/H338,"0")+IFERROR(Y339/H339,"0")+IFERROR(Y340/H340,"0")+IFERROR(Y341/H341,"0")+IFERROR(Y342/H342,"0")+IFERROR(Y343/H343,"0")</f>
        <v>17</v>
      </c>
      <c r="Z344" s="689">
        <f>IFERROR(IF(Z338="",0,Z338),"0")+IFERROR(IF(Z339="",0,Z339),"0")+IFERROR(IF(Z340="",0,Z340),"0")+IFERROR(IF(Z341="",0,Z341),"0")+IFERROR(IF(Z342="",0,Z342),"0")+IFERROR(IF(Z343="",0,Z343),"0")</f>
        <v>0.32266</v>
      </c>
      <c r="AA344" s="690"/>
      <c r="AB344" s="690"/>
      <c r="AC344" s="690"/>
    </row>
    <row r="345" spans="1:68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06"/>
      <c r="P345" s="694" t="s">
        <v>80</v>
      </c>
      <c r="Q345" s="695"/>
      <c r="R345" s="695"/>
      <c r="S345" s="695"/>
      <c r="T345" s="695"/>
      <c r="U345" s="695"/>
      <c r="V345" s="696"/>
      <c r="W345" s="37" t="s">
        <v>69</v>
      </c>
      <c r="X345" s="689">
        <f>IFERROR(SUM(X338:X343),"0")</f>
        <v>130</v>
      </c>
      <c r="Y345" s="689">
        <f>IFERROR(SUM(Y338:Y343),"0")</f>
        <v>132.6</v>
      </c>
      <c r="Z345" s="37"/>
      <c r="AA345" s="690"/>
      <c r="AB345" s="690"/>
      <c r="AC345" s="690"/>
    </row>
    <row r="346" spans="1:68" ht="14.25" hidden="1" customHeight="1" x14ac:dyDescent="0.25">
      <c r="A346" s="703" t="s">
        <v>172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2"/>
      <c r="R347" s="692"/>
      <c r="S347" s="692"/>
      <c r="T347" s="693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2"/>
      <c r="R348" s="692"/>
      <c r="S348" s="692"/>
      <c r="T348" s="693"/>
      <c r="U348" s="34"/>
      <c r="V348" s="34"/>
      <c r="W348" s="35" t="s">
        <v>69</v>
      </c>
      <c r="X348" s="687">
        <v>50</v>
      </c>
      <c r="Y348" s="688">
        <f>IFERROR(IF(X348="",0,CEILING((X348/$H348),1)*$H348),"")</f>
        <v>54.6</v>
      </c>
      <c r="Z348" s="36">
        <f>IFERROR(IF(Y348=0,"",ROUNDUP(Y348/H348,0)*0.01898),"")</f>
        <v>0.13286000000000001</v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53.326923076923087</v>
      </c>
      <c r="BN348" s="64">
        <f>IFERROR(Y348*I348/H348,"0")</f>
        <v>58.233000000000011</v>
      </c>
      <c r="BO348" s="64">
        <f>IFERROR(1/J348*(X348/H348),"0")</f>
        <v>0.10016025641025642</v>
      </c>
      <c r="BP348" s="64">
        <f>IFERROR(1/J348*(Y348/H348),"0")</f>
        <v>0.109375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2"/>
      <c r="R349" s="692"/>
      <c r="S349" s="692"/>
      <c r="T349" s="693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5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06"/>
      <c r="P350" s="694" t="s">
        <v>80</v>
      </c>
      <c r="Q350" s="695"/>
      <c r="R350" s="695"/>
      <c r="S350" s="695"/>
      <c r="T350" s="695"/>
      <c r="U350" s="695"/>
      <c r="V350" s="696"/>
      <c r="W350" s="37" t="s">
        <v>81</v>
      </c>
      <c r="X350" s="689">
        <f>IFERROR(X347/H347,"0")+IFERROR(X348/H348,"0")+IFERROR(X349/H349,"0")</f>
        <v>6.4102564102564106</v>
      </c>
      <c r="Y350" s="689">
        <f>IFERROR(Y347/H347,"0")+IFERROR(Y348/H348,"0")+IFERROR(Y349/H349,"0")</f>
        <v>7</v>
      </c>
      <c r="Z350" s="689">
        <f>IFERROR(IF(Z347="",0,Z347),"0")+IFERROR(IF(Z348="",0,Z348),"0")+IFERROR(IF(Z349="",0,Z349),"0")</f>
        <v>0.13286000000000001</v>
      </c>
      <c r="AA350" s="690"/>
      <c r="AB350" s="690"/>
      <c r="AC350" s="690"/>
    </row>
    <row r="351" spans="1:68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06"/>
      <c r="P351" s="694" t="s">
        <v>80</v>
      </c>
      <c r="Q351" s="695"/>
      <c r="R351" s="695"/>
      <c r="S351" s="695"/>
      <c r="T351" s="695"/>
      <c r="U351" s="695"/>
      <c r="V351" s="696"/>
      <c r="W351" s="37" t="s">
        <v>69</v>
      </c>
      <c r="X351" s="689">
        <f>IFERROR(SUM(X347:X349),"0")</f>
        <v>50</v>
      </c>
      <c r="Y351" s="689">
        <f>IFERROR(SUM(Y347:Y349),"0")</f>
        <v>54.6</v>
      </c>
      <c r="Z351" s="37"/>
      <c r="AA351" s="690"/>
      <c r="AB351" s="690"/>
      <c r="AC351" s="690"/>
    </row>
    <row r="352" spans="1:68" ht="14.25" hidden="1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34" t="s">
        <v>563</v>
      </c>
      <c r="Q353" s="692"/>
      <c r="R353" s="692"/>
      <c r="S353" s="692"/>
      <c r="T353" s="693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13" t="s">
        <v>567</v>
      </c>
      <c r="Q354" s="692"/>
      <c r="R354" s="692"/>
      <c r="S354" s="692"/>
      <c r="T354" s="693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2"/>
      <c r="R355" s="692"/>
      <c r="S355" s="692"/>
      <c r="T355" s="693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2"/>
      <c r="R356" s="692"/>
      <c r="S356" s="692"/>
      <c r="T356" s="693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5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06"/>
      <c r="P357" s="694" t="s">
        <v>80</v>
      </c>
      <c r="Q357" s="695"/>
      <c r="R357" s="695"/>
      <c r="S357" s="695"/>
      <c r="T357" s="695"/>
      <c r="U357" s="695"/>
      <c r="V357" s="696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06"/>
      <c r="P358" s="694" t="s">
        <v>80</v>
      </c>
      <c r="Q358" s="695"/>
      <c r="R358" s="695"/>
      <c r="S358" s="695"/>
      <c r="T358" s="695"/>
      <c r="U358" s="695"/>
      <c r="V358" s="696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2"/>
      <c r="R360" s="692"/>
      <c r="S360" s="692"/>
      <c r="T360" s="693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2"/>
      <c r="R361" s="692"/>
      <c r="S361" s="692"/>
      <c r="T361" s="693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2"/>
      <c r="R362" s="692"/>
      <c r="S362" s="692"/>
      <c r="T362" s="693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5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06"/>
      <c r="P363" s="694" t="s">
        <v>80</v>
      </c>
      <c r="Q363" s="695"/>
      <c r="R363" s="695"/>
      <c r="S363" s="695"/>
      <c r="T363" s="695"/>
      <c r="U363" s="695"/>
      <c r="V363" s="696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06"/>
      <c r="P364" s="694" t="s">
        <v>80</v>
      </c>
      <c r="Q364" s="695"/>
      <c r="R364" s="695"/>
      <c r="S364" s="695"/>
      <c r="T364" s="695"/>
      <c r="U364" s="695"/>
      <c r="V364" s="696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25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hidden="1" customHeight="1" x14ac:dyDescent="0.25">
      <c r="A366" s="703" t="s">
        <v>146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2"/>
      <c r="R367" s="692"/>
      <c r="S367" s="692"/>
      <c r="T367" s="693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5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06"/>
      <c r="P368" s="694" t="s">
        <v>80</v>
      </c>
      <c r="Q368" s="695"/>
      <c r="R368" s="695"/>
      <c r="S368" s="695"/>
      <c r="T368" s="695"/>
      <c r="U368" s="695"/>
      <c r="V368" s="696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06"/>
      <c r="P369" s="694" t="s">
        <v>80</v>
      </c>
      <c r="Q369" s="695"/>
      <c r="R369" s="695"/>
      <c r="S369" s="695"/>
      <c r="T369" s="695"/>
      <c r="U369" s="695"/>
      <c r="V369" s="696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2"/>
      <c r="R371" s="692"/>
      <c r="S371" s="692"/>
      <c r="T371" s="693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2"/>
      <c r="R372" s="692"/>
      <c r="S372" s="692"/>
      <c r="T372" s="693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2"/>
      <c r="R373" s="692"/>
      <c r="S373" s="692"/>
      <c r="T373" s="693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5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06"/>
      <c r="P374" s="694" t="s">
        <v>80</v>
      </c>
      <c r="Q374" s="695"/>
      <c r="R374" s="695"/>
      <c r="S374" s="695"/>
      <c r="T374" s="695"/>
      <c r="U374" s="695"/>
      <c r="V374" s="696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06"/>
      <c r="P375" s="694" t="s">
        <v>80</v>
      </c>
      <c r="Q375" s="695"/>
      <c r="R375" s="695"/>
      <c r="S375" s="695"/>
      <c r="T375" s="695"/>
      <c r="U375" s="695"/>
      <c r="V375" s="696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96" t="s">
        <v>596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48"/>
      <c r="AB376" s="48"/>
      <c r="AC376" s="48"/>
    </row>
    <row r="377" spans="1:68" ht="16.5" hidden="1" customHeight="1" x14ac:dyDescent="0.25">
      <c r="A377" s="725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hidden="1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hidden="1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2"/>
      <c r="R379" s="692"/>
      <c r="S379" s="692"/>
      <c r="T379" s="693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2"/>
      <c r="R380" s="692"/>
      <c r="S380" s="692"/>
      <c r="T380" s="693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hidden="1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2"/>
      <c r="R381" s="692"/>
      <c r="S381" s="692"/>
      <c r="T381" s="693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2"/>
      <c r="R382" s="692"/>
      <c r="S382" s="692"/>
      <c r="T382" s="693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hidden="1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2"/>
      <c r="R383" s="692"/>
      <c r="S383" s="692"/>
      <c r="T383" s="693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2"/>
      <c r="R384" s="692"/>
      <c r="S384" s="692"/>
      <c r="T384" s="693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2"/>
      <c r="R385" s="692"/>
      <c r="S385" s="692"/>
      <c r="T385" s="693"/>
      <c r="U385" s="34"/>
      <c r="V385" s="34"/>
      <c r="W385" s="35" t="s">
        <v>69</v>
      </c>
      <c r="X385" s="687">
        <v>30</v>
      </c>
      <c r="Y385" s="688">
        <f t="shared" si="57"/>
        <v>30</v>
      </c>
      <c r="Z385" s="36">
        <f>IFERROR(IF(Y385=0,"",ROUNDUP(Y385/H385,0)*0.02175),"")</f>
        <v>4.3499999999999997E-2</v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30.96</v>
      </c>
      <c r="BN385" s="64">
        <f t="shared" si="59"/>
        <v>30.96</v>
      </c>
      <c r="BO385" s="64">
        <f t="shared" si="60"/>
        <v>4.1666666666666664E-2</v>
      </c>
      <c r="BP385" s="64">
        <f t="shared" si="61"/>
        <v>4.1666666666666664E-2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2"/>
      <c r="R386" s="692"/>
      <c r="S386" s="692"/>
      <c r="T386" s="693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2"/>
      <c r="R387" s="692"/>
      <c r="S387" s="692"/>
      <c r="T387" s="693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2"/>
      <c r="R388" s="692"/>
      <c r="S388" s="692"/>
      <c r="T388" s="693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5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06"/>
      <c r="P389" s="694" t="s">
        <v>80</v>
      </c>
      <c r="Q389" s="695"/>
      <c r="R389" s="695"/>
      <c r="S389" s="695"/>
      <c r="T389" s="695"/>
      <c r="U389" s="695"/>
      <c r="V389" s="696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4.3499999999999997E-2</v>
      </c>
      <c r="AA389" s="690"/>
      <c r="AB389" s="690"/>
      <c r="AC389" s="690"/>
    </row>
    <row r="390" spans="1:68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06"/>
      <c r="P390" s="694" t="s">
        <v>80</v>
      </c>
      <c r="Q390" s="695"/>
      <c r="R390" s="695"/>
      <c r="S390" s="695"/>
      <c r="T390" s="695"/>
      <c r="U390" s="695"/>
      <c r="V390" s="696"/>
      <c r="W390" s="37" t="s">
        <v>69</v>
      </c>
      <c r="X390" s="689">
        <f>IFERROR(SUM(X379:X388),"0")</f>
        <v>30</v>
      </c>
      <c r="Y390" s="689">
        <f>IFERROR(SUM(Y379:Y388),"0")</f>
        <v>30</v>
      </c>
      <c r="Z390" s="37"/>
      <c r="AA390" s="690"/>
      <c r="AB390" s="690"/>
      <c r="AC390" s="690"/>
    </row>
    <row r="391" spans="1:68" ht="14.25" hidden="1" customHeight="1" x14ac:dyDescent="0.25">
      <c r="A391" s="703" t="s">
        <v>135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2"/>
      <c r="R392" s="692"/>
      <c r="S392" s="692"/>
      <c r="T392" s="693"/>
      <c r="U392" s="34"/>
      <c r="V392" s="34"/>
      <c r="W392" s="35" t="s">
        <v>69</v>
      </c>
      <c r="X392" s="687">
        <v>60</v>
      </c>
      <c r="Y392" s="688">
        <f>IFERROR(IF(X392="",0,CEILING((X392/$H392),1)*$H392),"")</f>
        <v>60</v>
      </c>
      <c r="Z392" s="36">
        <f>IFERROR(IF(Y392=0,"",ROUNDUP(Y392/H392,0)*0.02175),"")</f>
        <v>8.6999999999999994E-2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61.92</v>
      </c>
      <c r="BN392" s="64">
        <f>IFERROR(Y392*I392/H392,"0")</f>
        <v>61.92</v>
      </c>
      <c r="BO392" s="64">
        <f>IFERROR(1/J392*(X392/H392),"0")</f>
        <v>8.3333333333333329E-2</v>
      </c>
      <c r="BP392" s="64">
        <f>IFERROR(1/J392*(Y392/H392),"0")</f>
        <v>8.3333333333333329E-2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2"/>
      <c r="R393" s="692"/>
      <c r="S393" s="692"/>
      <c r="T393" s="693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5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06"/>
      <c r="P394" s="694" t="s">
        <v>80</v>
      </c>
      <c r="Q394" s="695"/>
      <c r="R394" s="695"/>
      <c r="S394" s="695"/>
      <c r="T394" s="695"/>
      <c r="U394" s="695"/>
      <c r="V394" s="696"/>
      <c r="W394" s="37" t="s">
        <v>81</v>
      </c>
      <c r="X394" s="689">
        <f>IFERROR(X392/H392,"0")+IFERROR(X393/H393,"0")</f>
        <v>4</v>
      </c>
      <c r="Y394" s="689">
        <f>IFERROR(Y392/H392,"0")+IFERROR(Y393/H393,"0")</f>
        <v>4</v>
      </c>
      <c r="Z394" s="689">
        <f>IFERROR(IF(Z392="",0,Z392),"0")+IFERROR(IF(Z393="",0,Z393),"0")</f>
        <v>8.6999999999999994E-2</v>
      </c>
      <c r="AA394" s="690"/>
      <c r="AB394" s="690"/>
      <c r="AC394" s="690"/>
    </row>
    <row r="395" spans="1:68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06"/>
      <c r="P395" s="694" t="s">
        <v>80</v>
      </c>
      <c r="Q395" s="695"/>
      <c r="R395" s="695"/>
      <c r="S395" s="695"/>
      <c r="T395" s="695"/>
      <c r="U395" s="695"/>
      <c r="V395" s="696"/>
      <c r="W395" s="37" t="s">
        <v>69</v>
      </c>
      <c r="X395" s="689">
        <f>IFERROR(SUM(X392:X393),"0")</f>
        <v>60</v>
      </c>
      <c r="Y395" s="689">
        <f>IFERROR(SUM(Y392:Y393),"0")</f>
        <v>60</v>
      </c>
      <c r="Z395" s="37"/>
      <c r="AA395" s="690"/>
      <c r="AB395" s="690"/>
      <c r="AC395" s="690"/>
    </row>
    <row r="396" spans="1:68" ht="14.25" hidden="1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45" t="s">
        <v>628</v>
      </c>
      <c r="Q397" s="692"/>
      <c r="R397" s="692"/>
      <c r="S397" s="692"/>
      <c r="T397" s="693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2"/>
      <c r="R398" s="692"/>
      <c r="S398" s="692"/>
      <c r="T398" s="693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5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06"/>
      <c r="P399" s="694" t="s">
        <v>80</v>
      </c>
      <c r="Q399" s="695"/>
      <c r="R399" s="695"/>
      <c r="S399" s="695"/>
      <c r="T399" s="695"/>
      <c r="U399" s="695"/>
      <c r="V399" s="696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06"/>
      <c r="P400" s="694" t="s">
        <v>80</v>
      </c>
      <c r="Q400" s="695"/>
      <c r="R400" s="695"/>
      <c r="S400" s="695"/>
      <c r="T400" s="695"/>
      <c r="U400" s="695"/>
      <c r="V400" s="696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703" t="s">
        <v>172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827" t="s">
        <v>636</v>
      </c>
      <c r="Q402" s="692"/>
      <c r="R402" s="692"/>
      <c r="S402" s="692"/>
      <c r="T402" s="693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5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06"/>
      <c r="P403" s="694" t="s">
        <v>80</v>
      </c>
      <c r="Q403" s="695"/>
      <c r="R403" s="695"/>
      <c r="S403" s="695"/>
      <c r="T403" s="695"/>
      <c r="U403" s="695"/>
      <c r="V403" s="696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06"/>
      <c r="P404" s="694" t="s">
        <v>80</v>
      </c>
      <c r="Q404" s="695"/>
      <c r="R404" s="695"/>
      <c r="S404" s="695"/>
      <c r="T404" s="695"/>
      <c r="U404" s="695"/>
      <c r="V404" s="696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25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hidden="1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2"/>
      <c r="R407" s="692"/>
      <c r="S407" s="692"/>
      <c r="T407" s="693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2"/>
      <c r="R408" s="692"/>
      <c r="S408" s="692"/>
      <c r="T408" s="693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2"/>
      <c r="R409" s="692"/>
      <c r="S409" s="692"/>
      <c r="T409" s="693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2"/>
      <c r="R410" s="692"/>
      <c r="S410" s="692"/>
      <c r="T410" s="693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2"/>
      <c r="R411" s="692"/>
      <c r="S411" s="692"/>
      <c r="T411" s="693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2"/>
      <c r="R412" s="692"/>
      <c r="S412" s="692"/>
      <c r="T412" s="693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5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06"/>
      <c r="P413" s="694" t="s">
        <v>80</v>
      </c>
      <c r="Q413" s="695"/>
      <c r="R413" s="695"/>
      <c r="S413" s="695"/>
      <c r="T413" s="695"/>
      <c r="U413" s="695"/>
      <c r="V413" s="696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06"/>
      <c r="P414" s="694" t="s">
        <v>80</v>
      </c>
      <c r="Q414" s="695"/>
      <c r="R414" s="695"/>
      <c r="S414" s="695"/>
      <c r="T414" s="695"/>
      <c r="U414" s="695"/>
      <c r="V414" s="696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703" t="s">
        <v>146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2"/>
      <c r="R416" s="692"/>
      <c r="S416" s="692"/>
      <c r="T416" s="693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2"/>
      <c r="R417" s="692"/>
      <c r="S417" s="692"/>
      <c r="T417" s="693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5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06"/>
      <c r="P418" s="694" t="s">
        <v>80</v>
      </c>
      <c r="Q418" s="695"/>
      <c r="R418" s="695"/>
      <c r="S418" s="695"/>
      <c r="T418" s="695"/>
      <c r="U418" s="695"/>
      <c r="V418" s="696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06"/>
      <c r="P419" s="694" t="s">
        <v>80</v>
      </c>
      <c r="Q419" s="695"/>
      <c r="R419" s="695"/>
      <c r="S419" s="695"/>
      <c r="T419" s="695"/>
      <c r="U419" s="695"/>
      <c r="V419" s="696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hidden="1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2"/>
      <c r="R421" s="692"/>
      <c r="S421" s="692"/>
      <c r="T421" s="693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2" t="s">
        <v>664</v>
      </c>
      <c r="Q422" s="692"/>
      <c r="R422" s="692"/>
      <c r="S422" s="692"/>
      <c r="T422" s="693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2"/>
      <c r="R423" s="692"/>
      <c r="S423" s="692"/>
      <c r="T423" s="693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2"/>
      <c r="R424" s="692"/>
      <c r="S424" s="692"/>
      <c r="T424" s="693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2"/>
      <c r="R425" s="692"/>
      <c r="S425" s="692"/>
      <c r="T425" s="693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05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06"/>
      <c r="P426" s="694" t="s">
        <v>80</v>
      </c>
      <c r="Q426" s="695"/>
      <c r="R426" s="695"/>
      <c r="S426" s="695"/>
      <c r="T426" s="695"/>
      <c r="U426" s="695"/>
      <c r="V426" s="696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06"/>
      <c r="P427" s="694" t="s">
        <v>80</v>
      </c>
      <c r="Q427" s="695"/>
      <c r="R427" s="695"/>
      <c r="S427" s="695"/>
      <c r="T427" s="695"/>
      <c r="U427" s="695"/>
      <c r="V427" s="696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703" t="s">
        <v>172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10" t="s">
        <v>675</v>
      </c>
      <c r="Q429" s="692"/>
      <c r="R429" s="692"/>
      <c r="S429" s="692"/>
      <c r="T429" s="693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5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06"/>
      <c r="P430" s="694" t="s">
        <v>80</v>
      </c>
      <c r="Q430" s="695"/>
      <c r="R430" s="695"/>
      <c r="S430" s="695"/>
      <c r="T430" s="695"/>
      <c r="U430" s="695"/>
      <c r="V430" s="696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06"/>
      <c r="P431" s="694" t="s">
        <v>80</v>
      </c>
      <c r="Q431" s="695"/>
      <c r="R431" s="695"/>
      <c r="S431" s="695"/>
      <c r="T431" s="695"/>
      <c r="U431" s="695"/>
      <c r="V431" s="696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96" t="s">
        <v>677</v>
      </c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797"/>
      <c r="P432" s="797"/>
      <c r="Q432" s="797"/>
      <c r="R432" s="797"/>
      <c r="S432" s="797"/>
      <c r="T432" s="797"/>
      <c r="U432" s="797"/>
      <c r="V432" s="797"/>
      <c r="W432" s="797"/>
      <c r="X432" s="797"/>
      <c r="Y432" s="797"/>
      <c r="Z432" s="797"/>
      <c r="AA432" s="48"/>
      <c r="AB432" s="48"/>
      <c r="AC432" s="48"/>
    </row>
    <row r="433" spans="1:68" ht="16.5" hidden="1" customHeight="1" x14ac:dyDescent="0.25">
      <c r="A433" s="725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hidden="1" customHeight="1" x14ac:dyDescent="0.25">
      <c r="A434" s="703" t="s">
        <v>146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2" t="s">
        <v>681</v>
      </c>
      <c r="Q435" s="692"/>
      <c r="R435" s="692"/>
      <c r="S435" s="692"/>
      <c r="T435" s="693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58" t="s">
        <v>685</v>
      </c>
      <c r="Q436" s="692"/>
      <c r="R436" s="692"/>
      <c r="S436" s="692"/>
      <c r="T436" s="693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730" t="s">
        <v>685</v>
      </c>
      <c r="Q437" s="692"/>
      <c r="R437" s="692"/>
      <c r="S437" s="692"/>
      <c r="T437" s="693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67" t="s">
        <v>690</v>
      </c>
      <c r="Q438" s="692"/>
      <c r="R438" s="692"/>
      <c r="S438" s="692"/>
      <c r="T438" s="693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2"/>
      <c r="R439" s="692"/>
      <c r="S439" s="692"/>
      <c r="T439" s="693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2" t="s">
        <v>695</v>
      </c>
      <c r="Q440" s="692"/>
      <c r="R440" s="692"/>
      <c r="S440" s="692"/>
      <c r="T440" s="693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2"/>
      <c r="R441" s="692"/>
      <c r="S441" s="692"/>
      <c r="T441" s="693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2"/>
      <c r="R442" s="692"/>
      <c r="S442" s="692"/>
      <c r="T442" s="693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2"/>
      <c r="R443" s="692"/>
      <c r="S443" s="692"/>
      <c r="T443" s="693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2" t="s">
        <v>705</v>
      </c>
      <c r="Q444" s="692"/>
      <c r="R444" s="692"/>
      <c r="S444" s="692"/>
      <c r="T444" s="693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2"/>
      <c r="R445" s="692"/>
      <c r="S445" s="692"/>
      <c r="T445" s="693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2"/>
      <c r="R446" s="692"/>
      <c r="S446" s="692"/>
      <c r="T446" s="693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5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06"/>
      <c r="P447" s="694" t="s">
        <v>80</v>
      </c>
      <c r="Q447" s="695"/>
      <c r="R447" s="695"/>
      <c r="S447" s="695"/>
      <c r="T447" s="695"/>
      <c r="U447" s="695"/>
      <c r="V447" s="696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06"/>
      <c r="P448" s="694" t="s">
        <v>80</v>
      </c>
      <c r="Q448" s="695"/>
      <c r="R448" s="695"/>
      <c r="S448" s="695"/>
      <c r="T448" s="695"/>
      <c r="U448" s="695"/>
      <c r="V448" s="696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2"/>
      <c r="R450" s="692"/>
      <c r="S450" s="692"/>
      <c r="T450" s="693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2"/>
      <c r="R451" s="692"/>
      <c r="S451" s="692"/>
      <c r="T451" s="693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5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06"/>
      <c r="P452" s="694" t="s">
        <v>80</v>
      </c>
      <c r="Q452" s="695"/>
      <c r="R452" s="695"/>
      <c r="S452" s="695"/>
      <c r="T452" s="695"/>
      <c r="U452" s="695"/>
      <c r="V452" s="696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06"/>
      <c r="P453" s="694" t="s">
        <v>80</v>
      </c>
      <c r="Q453" s="695"/>
      <c r="R453" s="695"/>
      <c r="S453" s="695"/>
      <c r="T453" s="695"/>
      <c r="U453" s="695"/>
      <c r="V453" s="696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25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hidden="1" customHeight="1" x14ac:dyDescent="0.25">
      <c r="A455" s="703" t="s">
        <v>135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2"/>
      <c r="R456" s="692"/>
      <c r="S456" s="692"/>
      <c r="T456" s="693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2"/>
      <c r="R457" s="692"/>
      <c r="S457" s="692"/>
      <c r="T457" s="693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5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06"/>
      <c r="P458" s="694" t="s">
        <v>80</v>
      </c>
      <c r="Q458" s="695"/>
      <c r="R458" s="695"/>
      <c r="S458" s="695"/>
      <c r="T458" s="695"/>
      <c r="U458" s="695"/>
      <c r="V458" s="696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06"/>
      <c r="P459" s="694" t="s">
        <v>80</v>
      </c>
      <c r="Q459" s="695"/>
      <c r="R459" s="695"/>
      <c r="S459" s="695"/>
      <c r="T459" s="695"/>
      <c r="U459" s="695"/>
      <c r="V459" s="696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3" t="s">
        <v>146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6" t="s">
        <v>726</v>
      </c>
      <c r="Q461" s="692"/>
      <c r="R461" s="692"/>
      <c r="S461" s="692"/>
      <c r="T461" s="693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2"/>
      <c r="R462" s="692"/>
      <c r="S462" s="692"/>
      <c r="T462" s="693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05" t="s">
        <v>733</v>
      </c>
      <c r="Q463" s="692"/>
      <c r="R463" s="692"/>
      <c r="S463" s="692"/>
      <c r="T463" s="693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2"/>
      <c r="R464" s="692"/>
      <c r="S464" s="692"/>
      <c r="T464" s="693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5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06"/>
      <c r="P465" s="694" t="s">
        <v>80</v>
      </c>
      <c r="Q465" s="695"/>
      <c r="R465" s="695"/>
      <c r="S465" s="695"/>
      <c r="T465" s="695"/>
      <c r="U465" s="695"/>
      <c r="V465" s="696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06"/>
      <c r="P466" s="694" t="s">
        <v>80</v>
      </c>
      <c r="Q466" s="695"/>
      <c r="R466" s="695"/>
      <c r="S466" s="695"/>
      <c r="T466" s="695"/>
      <c r="U466" s="695"/>
      <c r="V466" s="696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25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hidden="1" customHeight="1" x14ac:dyDescent="0.25">
      <c r="A468" s="703" t="s">
        <v>146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2"/>
      <c r="R469" s="692"/>
      <c r="S469" s="692"/>
      <c r="T469" s="693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999" t="s">
        <v>743</v>
      </c>
      <c r="Q470" s="692"/>
      <c r="R470" s="692"/>
      <c r="S470" s="692"/>
      <c r="T470" s="693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5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06"/>
      <c r="P471" s="694" t="s">
        <v>80</v>
      </c>
      <c r="Q471" s="695"/>
      <c r="R471" s="695"/>
      <c r="S471" s="695"/>
      <c r="T471" s="695"/>
      <c r="U471" s="695"/>
      <c r="V471" s="696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06"/>
      <c r="P472" s="694" t="s">
        <v>80</v>
      </c>
      <c r="Q472" s="695"/>
      <c r="R472" s="695"/>
      <c r="S472" s="695"/>
      <c r="T472" s="695"/>
      <c r="U472" s="695"/>
      <c r="V472" s="696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25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hidden="1" customHeight="1" x14ac:dyDescent="0.25">
      <c r="A474" s="703" t="s">
        <v>146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2"/>
      <c r="R475" s="692"/>
      <c r="S475" s="692"/>
      <c r="T475" s="693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5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06"/>
      <c r="P476" s="694" t="s">
        <v>80</v>
      </c>
      <c r="Q476" s="695"/>
      <c r="R476" s="695"/>
      <c r="S476" s="695"/>
      <c r="T476" s="695"/>
      <c r="U476" s="695"/>
      <c r="V476" s="696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06"/>
      <c r="P477" s="694" t="s">
        <v>80</v>
      </c>
      <c r="Q477" s="695"/>
      <c r="R477" s="695"/>
      <c r="S477" s="695"/>
      <c r="T477" s="695"/>
      <c r="U477" s="695"/>
      <c r="V477" s="696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3" t="s">
        <v>172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2"/>
      <c r="R479" s="692"/>
      <c r="S479" s="692"/>
      <c r="T479" s="693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5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06"/>
      <c r="P480" s="694" t="s">
        <v>80</v>
      </c>
      <c r="Q480" s="695"/>
      <c r="R480" s="695"/>
      <c r="S480" s="695"/>
      <c r="T480" s="695"/>
      <c r="U480" s="695"/>
      <c r="V480" s="696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06"/>
      <c r="P481" s="694" t="s">
        <v>80</v>
      </c>
      <c r="Q481" s="695"/>
      <c r="R481" s="695"/>
      <c r="S481" s="695"/>
      <c r="T481" s="695"/>
      <c r="U481" s="695"/>
      <c r="V481" s="696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96" t="s">
        <v>752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48"/>
      <c r="AB482" s="48"/>
      <c r="AC482" s="48"/>
    </row>
    <row r="483" spans="1:68" ht="16.5" hidden="1" customHeight="1" x14ac:dyDescent="0.25">
      <c r="A483" s="725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hidden="1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hidden="1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10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2"/>
      <c r="R485" s="692"/>
      <c r="S485" s="692"/>
      <c r="T485" s="693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2"/>
      <c r="R486" s="692"/>
      <c r="S486" s="692"/>
      <c r="T486" s="693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2"/>
      <c r="R487" s="692"/>
      <c r="S487" s="692"/>
      <c r="T487" s="693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2"/>
      <c r="R488" s="692"/>
      <c r="S488" s="692"/>
      <c r="T488" s="693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2"/>
      <c r="R489" s="692"/>
      <c r="S489" s="692"/>
      <c r="T489" s="693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2"/>
      <c r="R490" s="692"/>
      <c r="S490" s="692"/>
      <c r="T490" s="693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14" t="s">
        <v>773</v>
      </c>
      <c r="Q491" s="692"/>
      <c r="R491" s="692"/>
      <c r="S491" s="692"/>
      <c r="T491" s="693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2"/>
      <c r="R492" s="692"/>
      <c r="S492" s="692"/>
      <c r="T492" s="693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2"/>
      <c r="R493" s="692"/>
      <c r="S493" s="692"/>
      <c r="T493" s="693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2"/>
      <c r="R494" s="692"/>
      <c r="S494" s="692"/>
      <c r="T494" s="693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1" t="s">
        <v>781</v>
      </c>
      <c r="Q495" s="692"/>
      <c r="R495" s="692"/>
      <c r="S495" s="692"/>
      <c r="T495" s="693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3" t="s">
        <v>784</v>
      </c>
      <c r="Q496" s="692"/>
      <c r="R496" s="692"/>
      <c r="S496" s="692"/>
      <c r="T496" s="693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2"/>
      <c r="R497" s="692"/>
      <c r="S497" s="692"/>
      <c r="T497" s="693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2"/>
      <c r="R498" s="692"/>
      <c r="S498" s="692"/>
      <c r="T498" s="693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54" t="s">
        <v>791</v>
      </c>
      <c r="Q499" s="692"/>
      <c r="R499" s="692"/>
      <c r="S499" s="692"/>
      <c r="T499" s="693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2"/>
      <c r="R500" s="692"/>
      <c r="S500" s="692"/>
      <c r="T500" s="693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hidden="1" x14ac:dyDescent="0.2">
      <c r="A501" s="705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06"/>
      <c r="P501" s="694" t="s">
        <v>80</v>
      </c>
      <c r="Q501" s="695"/>
      <c r="R501" s="695"/>
      <c r="S501" s="695"/>
      <c r="T501" s="695"/>
      <c r="U501" s="695"/>
      <c r="V501" s="696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90"/>
      <c r="AB501" s="690"/>
      <c r="AC501" s="690"/>
    </row>
    <row r="502" spans="1:68" hidden="1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06"/>
      <c r="P502" s="694" t="s">
        <v>80</v>
      </c>
      <c r="Q502" s="695"/>
      <c r="R502" s="695"/>
      <c r="S502" s="695"/>
      <c r="T502" s="695"/>
      <c r="U502" s="695"/>
      <c r="V502" s="696"/>
      <c r="W502" s="37" t="s">
        <v>69</v>
      </c>
      <c r="X502" s="689">
        <f>IFERROR(SUM(X485:X500),"0")</f>
        <v>0</v>
      </c>
      <c r="Y502" s="689">
        <f>IFERROR(SUM(Y485:Y500),"0")</f>
        <v>0</v>
      </c>
      <c r="Z502" s="37"/>
      <c r="AA502" s="690"/>
      <c r="AB502" s="690"/>
      <c r="AC502" s="690"/>
    </row>
    <row r="503" spans="1:68" ht="14.25" hidden="1" customHeight="1" x14ac:dyDescent="0.25">
      <c r="A503" s="703" t="s">
        <v>135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hidden="1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2"/>
      <c r="R504" s="692"/>
      <c r="S504" s="692"/>
      <c r="T504" s="693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64" t="s">
        <v>798</v>
      </c>
      <c r="Q505" s="692"/>
      <c r="R505" s="692"/>
      <c r="S505" s="692"/>
      <c r="T505" s="693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45" t="s">
        <v>802</v>
      </c>
      <c r="Q506" s="692"/>
      <c r="R506" s="692"/>
      <c r="S506" s="692"/>
      <c r="T506" s="693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65" t="s">
        <v>805</v>
      </c>
      <c r="Q507" s="692"/>
      <c r="R507" s="692"/>
      <c r="S507" s="692"/>
      <c r="T507" s="693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05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06"/>
      <c r="P508" s="694" t="s">
        <v>80</v>
      </c>
      <c r="Q508" s="695"/>
      <c r="R508" s="695"/>
      <c r="S508" s="695"/>
      <c r="T508" s="695"/>
      <c r="U508" s="695"/>
      <c r="V508" s="696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06"/>
      <c r="P509" s="694" t="s">
        <v>80</v>
      </c>
      <c r="Q509" s="695"/>
      <c r="R509" s="695"/>
      <c r="S509" s="695"/>
      <c r="T509" s="695"/>
      <c r="U509" s="695"/>
      <c r="V509" s="696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703" t="s">
        <v>146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3" t="s">
        <v>808</v>
      </c>
      <c r="Q511" s="692"/>
      <c r="R511" s="692"/>
      <c r="S511" s="692"/>
      <c r="T511" s="693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36" t="s">
        <v>812</v>
      </c>
      <c r="Q512" s="692"/>
      <c r="R512" s="692"/>
      <c r="S512" s="692"/>
      <c r="T512" s="693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59" t="s">
        <v>816</v>
      </c>
      <c r="Q513" s="692"/>
      <c r="R513" s="692"/>
      <c r="S513" s="692"/>
      <c r="T513" s="693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5" t="s">
        <v>820</v>
      </c>
      <c r="Q514" s="692"/>
      <c r="R514" s="692"/>
      <c r="S514" s="692"/>
      <c r="T514" s="693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60" t="s">
        <v>823</v>
      </c>
      <c r="Q515" s="692"/>
      <c r="R515" s="692"/>
      <c r="S515" s="692"/>
      <c r="T515" s="693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701">
        <v>4680115882072</v>
      </c>
      <c r="E516" s="70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903" t="s">
        <v>825</v>
      </c>
      <c r="Q516" s="692"/>
      <c r="R516" s="692"/>
      <c r="S516" s="692"/>
      <c r="T516" s="693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2"/>
      <c r="R517" s="692"/>
      <c r="S517" s="692"/>
      <c r="T517" s="693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701">
        <v>4680115882102</v>
      </c>
      <c r="E518" s="70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08" t="s">
        <v>830</v>
      </c>
      <c r="Q518" s="692"/>
      <c r="R518" s="692"/>
      <c r="S518" s="692"/>
      <c r="T518" s="693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701">
        <v>4680115882102</v>
      </c>
      <c r="E519" s="70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2"/>
      <c r="R519" s="692"/>
      <c r="S519" s="692"/>
      <c r="T519" s="693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701">
        <v>4680115882096</v>
      </c>
      <c r="E520" s="70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37" t="s">
        <v>835</v>
      </c>
      <c r="Q520" s="692"/>
      <c r="R520" s="692"/>
      <c r="S520" s="692"/>
      <c r="T520" s="693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701">
        <v>4680115882096</v>
      </c>
      <c r="E521" s="70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2"/>
      <c r="R521" s="692"/>
      <c r="S521" s="692"/>
      <c r="T521" s="693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2"/>
      <c r="R522" s="692"/>
      <c r="S522" s="692"/>
      <c r="T522" s="693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hidden="1" x14ac:dyDescent="0.2">
      <c r="A523" s="705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06"/>
      <c r="P523" s="694" t="s">
        <v>80</v>
      </c>
      <c r="Q523" s="695"/>
      <c r="R523" s="695"/>
      <c r="S523" s="695"/>
      <c r="T523" s="695"/>
      <c r="U523" s="695"/>
      <c r="V523" s="696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hidden="1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06"/>
      <c r="P524" s="694" t="s">
        <v>80</v>
      </c>
      <c r="Q524" s="695"/>
      <c r="R524" s="695"/>
      <c r="S524" s="695"/>
      <c r="T524" s="695"/>
      <c r="U524" s="695"/>
      <c r="V524" s="696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hidden="1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2"/>
      <c r="R526" s="692"/>
      <c r="S526" s="692"/>
      <c r="T526" s="693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2"/>
      <c r="R527" s="692"/>
      <c r="S527" s="692"/>
      <c r="T527" s="693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2"/>
      <c r="R528" s="692"/>
      <c r="S528" s="692"/>
      <c r="T528" s="693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5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06"/>
      <c r="P529" s="694" t="s">
        <v>80</v>
      </c>
      <c r="Q529" s="695"/>
      <c r="R529" s="695"/>
      <c r="S529" s="695"/>
      <c r="T529" s="695"/>
      <c r="U529" s="695"/>
      <c r="V529" s="696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06"/>
      <c r="P530" s="694" t="s">
        <v>80</v>
      </c>
      <c r="Q530" s="695"/>
      <c r="R530" s="695"/>
      <c r="S530" s="695"/>
      <c r="T530" s="695"/>
      <c r="U530" s="695"/>
      <c r="V530" s="696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3" t="s">
        <v>172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2"/>
      <c r="R532" s="692"/>
      <c r="S532" s="692"/>
      <c r="T532" s="693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1019" t="s">
        <v>853</v>
      </c>
      <c r="Q533" s="692"/>
      <c r="R533" s="692"/>
      <c r="S533" s="692"/>
      <c r="T533" s="693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5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06"/>
      <c r="P534" s="694" t="s">
        <v>80</v>
      </c>
      <c r="Q534" s="695"/>
      <c r="R534" s="695"/>
      <c r="S534" s="695"/>
      <c r="T534" s="695"/>
      <c r="U534" s="695"/>
      <c r="V534" s="696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06"/>
      <c r="P535" s="694" t="s">
        <v>80</v>
      </c>
      <c r="Q535" s="695"/>
      <c r="R535" s="695"/>
      <c r="S535" s="695"/>
      <c r="T535" s="695"/>
      <c r="U535" s="695"/>
      <c r="V535" s="696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96" t="s">
        <v>854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48"/>
      <c r="AB536" s="48"/>
      <c r="AC536" s="48"/>
    </row>
    <row r="537" spans="1:68" ht="16.5" hidden="1" customHeight="1" x14ac:dyDescent="0.25">
      <c r="A537" s="725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hidden="1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2" t="s">
        <v>857</v>
      </c>
      <c r="Q539" s="692"/>
      <c r="R539" s="692"/>
      <c r="S539" s="692"/>
      <c r="T539" s="693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92" t="s">
        <v>861</v>
      </c>
      <c r="Q540" s="692"/>
      <c r="R540" s="692"/>
      <c r="S540" s="692"/>
      <c r="T540" s="693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4" t="s">
        <v>865</v>
      </c>
      <c r="Q541" s="692"/>
      <c r="R541" s="692"/>
      <c r="S541" s="692"/>
      <c r="T541" s="693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69" t="s">
        <v>869</v>
      </c>
      <c r="Q542" s="692"/>
      <c r="R542" s="692"/>
      <c r="S542" s="692"/>
      <c r="T542" s="693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04" t="s">
        <v>873</v>
      </c>
      <c r="Q543" s="692"/>
      <c r="R543" s="692"/>
      <c r="S543" s="692"/>
      <c r="T543" s="693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17" t="s">
        <v>876</v>
      </c>
      <c r="Q544" s="692"/>
      <c r="R544" s="692"/>
      <c r="S544" s="692"/>
      <c r="T544" s="693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5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06"/>
      <c r="P545" s="694" t="s">
        <v>80</v>
      </c>
      <c r="Q545" s="695"/>
      <c r="R545" s="695"/>
      <c r="S545" s="695"/>
      <c r="T545" s="695"/>
      <c r="U545" s="695"/>
      <c r="V545" s="696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06"/>
      <c r="P546" s="694" t="s">
        <v>80</v>
      </c>
      <c r="Q546" s="695"/>
      <c r="R546" s="695"/>
      <c r="S546" s="695"/>
      <c r="T546" s="695"/>
      <c r="U546" s="695"/>
      <c r="V546" s="696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703" t="s">
        <v>135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16" t="s">
        <v>879</v>
      </c>
      <c r="Q548" s="692"/>
      <c r="R548" s="692"/>
      <c r="S548" s="692"/>
      <c r="T548" s="693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18" t="s">
        <v>883</v>
      </c>
      <c r="Q549" s="692"/>
      <c r="R549" s="692"/>
      <c r="S549" s="692"/>
      <c r="T549" s="693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2" t="s">
        <v>886</v>
      </c>
      <c r="Q550" s="692"/>
      <c r="R550" s="692"/>
      <c r="S550" s="692"/>
      <c r="T550" s="693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2" t="s">
        <v>890</v>
      </c>
      <c r="Q551" s="692"/>
      <c r="R551" s="692"/>
      <c r="S551" s="692"/>
      <c r="T551" s="693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5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06"/>
      <c r="P552" s="694" t="s">
        <v>80</v>
      </c>
      <c r="Q552" s="695"/>
      <c r="R552" s="695"/>
      <c r="S552" s="695"/>
      <c r="T552" s="695"/>
      <c r="U552" s="695"/>
      <c r="V552" s="696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06"/>
      <c r="P553" s="694" t="s">
        <v>80</v>
      </c>
      <c r="Q553" s="695"/>
      <c r="R553" s="695"/>
      <c r="S553" s="695"/>
      <c r="T553" s="695"/>
      <c r="U553" s="695"/>
      <c r="V553" s="696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3" t="s">
        <v>146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87" t="s">
        <v>893</v>
      </c>
      <c r="Q555" s="692"/>
      <c r="R555" s="692"/>
      <c r="S555" s="692"/>
      <c r="T555" s="693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11" t="s">
        <v>897</v>
      </c>
      <c r="Q556" s="692"/>
      <c r="R556" s="692"/>
      <c r="S556" s="692"/>
      <c r="T556" s="693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3" t="s">
        <v>901</v>
      </c>
      <c r="Q557" s="692"/>
      <c r="R557" s="692"/>
      <c r="S557" s="692"/>
      <c r="T557" s="693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85" t="s">
        <v>905</v>
      </c>
      <c r="Q558" s="692"/>
      <c r="R558" s="692"/>
      <c r="S558" s="692"/>
      <c r="T558" s="693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0" t="s">
        <v>909</v>
      </c>
      <c r="Q559" s="692"/>
      <c r="R559" s="692"/>
      <c r="S559" s="692"/>
      <c r="T559" s="693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997" t="s">
        <v>913</v>
      </c>
      <c r="Q560" s="692"/>
      <c r="R560" s="692"/>
      <c r="S560" s="692"/>
      <c r="T560" s="693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26" t="s">
        <v>916</v>
      </c>
      <c r="Q561" s="692"/>
      <c r="R561" s="692"/>
      <c r="S561" s="692"/>
      <c r="T561" s="693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5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06"/>
      <c r="P562" s="694" t="s">
        <v>80</v>
      </c>
      <c r="Q562" s="695"/>
      <c r="R562" s="695"/>
      <c r="S562" s="695"/>
      <c r="T562" s="695"/>
      <c r="U562" s="695"/>
      <c r="V562" s="696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06"/>
      <c r="P563" s="694" t="s">
        <v>80</v>
      </c>
      <c r="Q563" s="695"/>
      <c r="R563" s="695"/>
      <c r="S563" s="695"/>
      <c r="T563" s="695"/>
      <c r="U563" s="695"/>
      <c r="V563" s="696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hidden="1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56" t="s">
        <v>919</v>
      </c>
      <c r="Q565" s="692"/>
      <c r="R565" s="692"/>
      <c r="S565" s="692"/>
      <c r="T565" s="693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08" t="s">
        <v>922</v>
      </c>
      <c r="Q566" s="692"/>
      <c r="R566" s="692"/>
      <c r="S566" s="692"/>
      <c r="T566" s="693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2" t="s">
        <v>925</v>
      </c>
      <c r="Q567" s="692"/>
      <c r="R567" s="692"/>
      <c r="S567" s="692"/>
      <c r="T567" s="693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1" t="s">
        <v>929</v>
      </c>
      <c r="Q568" s="692"/>
      <c r="R568" s="692"/>
      <c r="S568" s="692"/>
      <c r="T568" s="693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68" t="s">
        <v>932</v>
      </c>
      <c r="Q569" s="692"/>
      <c r="R569" s="692"/>
      <c r="S569" s="692"/>
      <c r="T569" s="693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5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06"/>
      <c r="P570" s="694" t="s">
        <v>80</v>
      </c>
      <c r="Q570" s="695"/>
      <c r="R570" s="695"/>
      <c r="S570" s="695"/>
      <c r="T570" s="695"/>
      <c r="U570" s="695"/>
      <c r="V570" s="696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06"/>
      <c r="P571" s="694" t="s">
        <v>80</v>
      </c>
      <c r="Q571" s="695"/>
      <c r="R571" s="695"/>
      <c r="S571" s="695"/>
      <c r="T571" s="695"/>
      <c r="U571" s="695"/>
      <c r="V571" s="696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703" t="s">
        <v>172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826" t="s">
        <v>935</v>
      </c>
      <c r="Q573" s="692"/>
      <c r="R573" s="692"/>
      <c r="S573" s="692"/>
      <c r="T573" s="693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773" t="s">
        <v>938</v>
      </c>
      <c r="Q574" s="692"/>
      <c r="R574" s="692"/>
      <c r="S574" s="692"/>
      <c r="T574" s="693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0" t="s">
        <v>941</v>
      </c>
      <c r="Q575" s="692"/>
      <c r="R575" s="692"/>
      <c r="S575" s="692"/>
      <c r="T575" s="693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41" t="s">
        <v>944</v>
      </c>
      <c r="Q576" s="692"/>
      <c r="R576" s="692"/>
      <c r="S576" s="692"/>
      <c r="T576" s="693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5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06"/>
      <c r="P577" s="694" t="s">
        <v>80</v>
      </c>
      <c r="Q577" s="695"/>
      <c r="R577" s="695"/>
      <c r="S577" s="695"/>
      <c r="T577" s="695"/>
      <c r="U577" s="695"/>
      <c r="V577" s="696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06"/>
      <c r="P578" s="694" t="s">
        <v>80</v>
      </c>
      <c r="Q578" s="695"/>
      <c r="R578" s="695"/>
      <c r="S578" s="695"/>
      <c r="T578" s="695"/>
      <c r="U578" s="695"/>
      <c r="V578" s="696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25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hidden="1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3" t="s">
        <v>948</v>
      </c>
      <c r="Q581" s="692"/>
      <c r="R581" s="692"/>
      <c r="S581" s="692"/>
      <c r="T581" s="693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0" t="s">
        <v>952</v>
      </c>
      <c r="Q582" s="692"/>
      <c r="R582" s="692"/>
      <c r="S582" s="692"/>
      <c r="T582" s="693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5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06"/>
      <c r="P583" s="694" t="s">
        <v>80</v>
      </c>
      <c r="Q583" s="695"/>
      <c r="R583" s="695"/>
      <c r="S583" s="695"/>
      <c r="T583" s="695"/>
      <c r="U583" s="695"/>
      <c r="V583" s="696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06"/>
      <c r="P584" s="694" t="s">
        <v>80</v>
      </c>
      <c r="Q584" s="695"/>
      <c r="R584" s="695"/>
      <c r="S584" s="695"/>
      <c r="T584" s="695"/>
      <c r="U584" s="695"/>
      <c r="V584" s="696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3" t="s">
        <v>135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5" t="s">
        <v>956</v>
      </c>
      <c r="Q586" s="692"/>
      <c r="R586" s="692"/>
      <c r="S586" s="692"/>
      <c r="T586" s="693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5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06"/>
      <c r="P587" s="694" t="s">
        <v>80</v>
      </c>
      <c r="Q587" s="695"/>
      <c r="R587" s="695"/>
      <c r="S587" s="695"/>
      <c r="T587" s="695"/>
      <c r="U587" s="695"/>
      <c r="V587" s="696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06"/>
      <c r="P588" s="694" t="s">
        <v>80</v>
      </c>
      <c r="Q588" s="695"/>
      <c r="R588" s="695"/>
      <c r="S588" s="695"/>
      <c r="T588" s="695"/>
      <c r="U588" s="695"/>
      <c r="V588" s="696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3" t="s">
        <v>146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15" t="s">
        <v>960</v>
      </c>
      <c r="Q590" s="692"/>
      <c r="R590" s="692"/>
      <c r="S590" s="692"/>
      <c r="T590" s="693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5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06"/>
      <c r="P591" s="694" t="s">
        <v>80</v>
      </c>
      <c r="Q591" s="695"/>
      <c r="R591" s="695"/>
      <c r="S591" s="695"/>
      <c r="T591" s="695"/>
      <c r="U591" s="695"/>
      <c r="V591" s="696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06"/>
      <c r="P592" s="694" t="s">
        <v>80</v>
      </c>
      <c r="Q592" s="695"/>
      <c r="R592" s="695"/>
      <c r="S592" s="695"/>
      <c r="T592" s="695"/>
      <c r="U592" s="695"/>
      <c r="V592" s="696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691" t="s">
        <v>964</v>
      </c>
      <c r="Q594" s="692"/>
      <c r="R594" s="692"/>
      <c r="S594" s="692"/>
      <c r="T594" s="693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5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06"/>
      <c r="P595" s="694" t="s">
        <v>80</v>
      </c>
      <c r="Q595" s="695"/>
      <c r="R595" s="695"/>
      <c r="S595" s="695"/>
      <c r="T595" s="695"/>
      <c r="U595" s="695"/>
      <c r="V595" s="696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06"/>
      <c r="P596" s="694" t="s">
        <v>80</v>
      </c>
      <c r="Q596" s="695"/>
      <c r="R596" s="695"/>
      <c r="S596" s="695"/>
      <c r="T596" s="695"/>
      <c r="U596" s="695"/>
      <c r="V596" s="696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78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779"/>
      <c r="P597" s="774" t="s">
        <v>966</v>
      </c>
      <c r="Q597" s="775"/>
      <c r="R597" s="775"/>
      <c r="S597" s="775"/>
      <c r="T597" s="775"/>
      <c r="U597" s="775"/>
      <c r="V597" s="776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553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580.6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779"/>
      <c r="P598" s="774" t="s">
        <v>967</v>
      </c>
      <c r="Q598" s="775"/>
      <c r="R598" s="775"/>
      <c r="S598" s="775"/>
      <c r="T598" s="775"/>
      <c r="U598" s="775"/>
      <c r="V598" s="776"/>
      <c r="W598" s="37" t="s">
        <v>69</v>
      </c>
      <c r="X598" s="689">
        <f>IFERROR(SUM(BM22:BM594),"0")</f>
        <v>580.14188339438329</v>
      </c>
      <c r="Y598" s="689">
        <f>IFERROR(SUM(BN22:BN594),"0")</f>
        <v>609.08799999999997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779"/>
      <c r="P599" s="774" t="s">
        <v>968</v>
      </c>
      <c r="Q599" s="775"/>
      <c r="R599" s="775"/>
      <c r="S599" s="775"/>
      <c r="T599" s="775"/>
      <c r="U599" s="775"/>
      <c r="V599" s="776"/>
      <c r="W599" s="37" t="s">
        <v>969</v>
      </c>
      <c r="X599" s="38">
        <f>ROUNDUP(SUM(BO22:BO594),0)</f>
        <v>1</v>
      </c>
      <c r="Y599" s="38">
        <f>ROUNDUP(SUM(BP22:BP594),0)</f>
        <v>1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779"/>
      <c r="P600" s="774" t="s">
        <v>970</v>
      </c>
      <c r="Q600" s="775"/>
      <c r="R600" s="775"/>
      <c r="S600" s="775"/>
      <c r="T600" s="775"/>
      <c r="U600" s="775"/>
      <c r="V600" s="776"/>
      <c r="W600" s="37" t="s">
        <v>69</v>
      </c>
      <c r="X600" s="689">
        <f>GrossWeightTotal+PalletQtyTotal*25</f>
        <v>605.14188339438329</v>
      </c>
      <c r="Y600" s="689">
        <f>GrossWeightTotalR+PalletQtyTotalR*25</f>
        <v>634.08799999999997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779"/>
      <c r="P601" s="774" t="s">
        <v>971</v>
      </c>
      <c r="Q601" s="775"/>
      <c r="R601" s="775"/>
      <c r="S601" s="775"/>
      <c r="T601" s="775"/>
      <c r="U601" s="775"/>
      <c r="V601" s="776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59.920838420838422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63</v>
      </c>
      <c r="Z601" s="37"/>
      <c r="AA601" s="690"/>
      <c r="AB601" s="690"/>
      <c r="AC601" s="690"/>
    </row>
    <row r="602" spans="1:68" ht="14.25" hidden="1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779"/>
      <c r="P602" s="774" t="s">
        <v>972</v>
      </c>
      <c r="Q602" s="775"/>
      <c r="R602" s="775"/>
      <c r="S602" s="775"/>
      <c r="T602" s="775"/>
      <c r="U602" s="775"/>
      <c r="V602" s="776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1.1426400000000001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699" t="s">
        <v>88</v>
      </c>
      <c r="D604" s="771"/>
      <c r="E604" s="771"/>
      <c r="F604" s="771"/>
      <c r="G604" s="771"/>
      <c r="H604" s="772"/>
      <c r="I604" s="699" t="s">
        <v>291</v>
      </c>
      <c r="J604" s="771"/>
      <c r="K604" s="771"/>
      <c r="L604" s="771"/>
      <c r="M604" s="771"/>
      <c r="N604" s="771"/>
      <c r="O604" s="771"/>
      <c r="P604" s="771"/>
      <c r="Q604" s="771"/>
      <c r="R604" s="771"/>
      <c r="S604" s="771"/>
      <c r="T604" s="771"/>
      <c r="U604" s="771"/>
      <c r="V604" s="772"/>
      <c r="W604" s="699" t="s">
        <v>596</v>
      </c>
      <c r="X604" s="772"/>
      <c r="Y604" s="699" t="s">
        <v>677</v>
      </c>
      <c r="Z604" s="771"/>
      <c r="AA604" s="771"/>
      <c r="AB604" s="772"/>
      <c r="AC604" s="684" t="s">
        <v>752</v>
      </c>
      <c r="AD604" s="699" t="s">
        <v>854</v>
      </c>
      <c r="AE604" s="772"/>
      <c r="AF604" s="685"/>
    </row>
    <row r="605" spans="1:68" ht="14.25" customHeight="1" thickTop="1" x14ac:dyDescent="0.2">
      <c r="A605" s="1014" t="s">
        <v>975</v>
      </c>
      <c r="B605" s="699" t="s">
        <v>63</v>
      </c>
      <c r="C605" s="699" t="s">
        <v>89</v>
      </c>
      <c r="D605" s="699" t="s">
        <v>112</v>
      </c>
      <c r="E605" s="699" t="s">
        <v>180</v>
      </c>
      <c r="F605" s="699" t="s">
        <v>211</v>
      </c>
      <c r="G605" s="699" t="s">
        <v>257</v>
      </c>
      <c r="H605" s="699" t="s">
        <v>88</v>
      </c>
      <c r="I605" s="699" t="s">
        <v>292</v>
      </c>
      <c r="J605" s="699" t="s">
        <v>320</v>
      </c>
      <c r="K605" s="699" t="s">
        <v>389</v>
      </c>
      <c r="L605" s="699" t="s">
        <v>415</v>
      </c>
      <c r="M605" s="699" t="s">
        <v>439</v>
      </c>
      <c r="N605" s="685"/>
      <c r="O605" s="699" t="s">
        <v>443</v>
      </c>
      <c r="P605" s="699" t="s">
        <v>452</v>
      </c>
      <c r="Q605" s="699" t="s">
        <v>468</v>
      </c>
      <c r="R605" s="699" t="s">
        <v>478</v>
      </c>
      <c r="S605" s="699" t="s">
        <v>488</v>
      </c>
      <c r="T605" s="699" t="s">
        <v>496</v>
      </c>
      <c r="U605" s="699" t="s">
        <v>500</v>
      </c>
      <c r="V605" s="699" t="s">
        <v>583</v>
      </c>
      <c r="W605" s="699" t="s">
        <v>597</v>
      </c>
      <c r="X605" s="699" t="s">
        <v>638</v>
      </c>
      <c r="Y605" s="699" t="s">
        <v>678</v>
      </c>
      <c r="Z605" s="699" t="s">
        <v>717</v>
      </c>
      <c r="AA605" s="699" t="s">
        <v>737</v>
      </c>
      <c r="AB605" s="699" t="s">
        <v>745</v>
      </c>
      <c r="AC605" s="699" t="s">
        <v>752</v>
      </c>
      <c r="AD605" s="699" t="s">
        <v>854</v>
      </c>
      <c r="AE605" s="699" t="s">
        <v>945</v>
      </c>
      <c r="AF605" s="685"/>
    </row>
    <row r="606" spans="1:68" ht="13.5" customHeight="1" thickBot="1" x14ac:dyDescent="0.25">
      <c r="A606" s="1015"/>
      <c r="B606" s="700"/>
      <c r="C606" s="700"/>
      <c r="D606" s="700"/>
      <c r="E606" s="700"/>
      <c r="F606" s="700"/>
      <c r="G606" s="700"/>
      <c r="H606" s="700"/>
      <c r="I606" s="700"/>
      <c r="J606" s="700"/>
      <c r="K606" s="700"/>
      <c r="L606" s="700"/>
      <c r="M606" s="700"/>
      <c r="N606" s="685"/>
      <c r="O606" s="700"/>
      <c r="P606" s="700"/>
      <c r="Q606" s="700"/>
      <c r="R606" s="700"/>
      <c r="S606" s="700"/>
      <c r="T606" s="700"/>
      <c r="U606" s="700"/>
      <c r="V606" s="700"/>
      <c r="W606" s="700"/>
      <c r="X606" s="700"/>
      <c r="Y606" s="700"/>
      <c r="Z606" s="700"/>
      <c r="AA606" s="700"/>
      <c r="AB606" s="700"/>
      <c r="AC606" s="700"/>
      <c r="AD606" s="700"/>
      <c r="AE606" s="700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21.6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95.4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25.200000000000003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348.40000000000009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90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85"/>
        <filter val="10,00"/>
        <filter val="120,00"/>
        <filter val="13,04"/>
        <filter val="130,00"/>
        <filter val="134,00"/>
        <filter val="15,00"/>
        <filter val="16,67"/>
        <filter val="2,00"/>
        <filter val="2,78"/>
        <filter val="2,98"/>
        <filter val="20,00"/>
        <filter val="25,00"/>
        <filter val="3,57"/>
        <filter val="30,00"/>
        <filter val="4,00"/>
        <filter val="50,00"/>
        <filter val="553,00"/>
        <filter val="580,14"/>
        <filter val="59,00"/>
        <filter val="59,92"/>
        <filter val="6,41"/>
        <filter val="6,63"/>
        <filter val="60,00"/>
        <filter val="605,14"/>
        <filter val="9,00"/>
      </filters>
    </filterColumn>
    <filterColumn colId="29" showButton="0"/>
    <filterColumn colId="30" showButton="0"/>
  </autoFilter>
  <mergeCells count="1070"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D218:E218"/>
    <mergeCell ref="P197:V197"/>
    <mergeCell ref="P351:V351"/>
    <mergeCell ref="A176:Z176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104:Z104"/>
    <mergeCell ref="P350:V350"/>
    <mergeCell ref="P481:V481"/>
    <mergeCell ref="P417:T417"/>
    <mergeCell ref="A314:Z314"/>
    <mergeCell ref="P587:V587"/>
    <mergeCell ref="P439:T439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P543:T543"/>
    <mergeCell ref="D424:E424"/>
    <mergeCell ref="P150:V150"/>
    <mergeCell ref="P221:V221"/>
    <mergeCell ref="D138:E138"/>
    <mergeCell ref="P393:T393"/>
    <mergeCell ref="D203:E203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P322:T322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24:T24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325:E325"/>
    <mergeCell ref="P211:T211"/>
    <mergeCell ref="D132:E132"/>
    <mergeCell ref="P89:T89"/>
    <mergeCell ref="P232:T232"/>
    <mergeCell ref="P159:T159"/>
    <mergeCell ref="D249:E249"/>
    <mergeCell ref="D276:E276"/>
    <mergeCell ref="P524:V524"/>
    <mergeCell ref="D341:E341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P268:T268"/>
    <mergeCell ref="D382:E382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P339:T339"/>
    <mergeCell ref="D211:E211"/>
    <mergeCell ref="P130:V130"/>
    <mergeCell ref="P97:T97"/>
    <mergeCell ref="A313:Z313"/>
    <mergeCell ref="A40:O41"/>
    <mergeCell ref="P68:V68"/>
    <mergeCell ref="A64:Z64"/>
    <mergeCell ref="A83:O84"/>
    <mergeCell ref="D123:E123"/>
    <mergeCell ref="P58:T58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2025-03-25T12:00:54Z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