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67CAD6-84F9-4EA8-A3F2-C14E39E538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N393" i="1"/>
  <c r="BM393" i="1"/>
  <c r="Z393" i="1"/>
  <c r="Y393" i="1"/>
  <c r="BP393" i="1" s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Y306" i="1"/>
  <c r="X306" i="1"/>
  <c r="BP305" i="1"/>
  <c r="BO305" i="1"/>
  <c r="BN305" i="1"/>
  <c r="BM305" i="1"/>
  <c r="Z305" i="1"/>
  <c r="Z306" i="1" s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O166" i="1"/>
  <c r="BM166" i="1"/>
  <c r="Y166" i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F60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P95" i="1"/>
  <c r="BO94" i="1"/>
  <c r="BM94" i="1"/>
  <c r="Y94" i="1"/>
  <c r="BP94" i="1" s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F10" i="1"/>
  <c r="F9" i="1"/>
  <c r="A9" i="1"/>
  <c r="A10" i="1" s="1"/>
  <c r="D7" i="1"/>
  <c r="Q6" i="1"/>
  <c r="P2" i="1"/>
  <c r="BP67" i="1" l="1"/>
  <c r="BN67" i="1"/>
  <c r="Z67" i="1"/>
  <c r="BP109" i="1"/>
  <c r="BN109" i="1"/>
  <c r="Z109" i="1"/>
  <c r="BP149" i="1"/>
  <c r="BN149" i="1"/>
  <c r="Z149" i="1"/>
  <c r="BP190" i="1"/>
  <c r="BN190" i="1"/>
  <c r="Z190" i="1"/>
  <c r="BP218" i="1"/>
  <c r="BN218" i="1"/>
  <c r="Z218" i="1"/>
  <c r="BP238" i="1"/>
  <c r="BN238" i="1"/>
  <c r="Z238" i="1"/>
  <c r="BP276" i="1"/>
  <c r="BN276" i="1"/>
  <c r="Z276" i="1"/>
  <c r="BP338" i="1"/>
  <c r="BN338" i="1"/>
  <c r="Z338" i="1"/>
  <c r="Y368" i="1"/>
  <c r="BP367" i="1"/>
  <c r="BN367" i="1"/>
  <c r="Z367" i="1"/>
  <c r="Z368" i="1" s="1"/>
  <c r="BP371" i="1"/>
  <c r="BN371" i="1"/>
  <c r="Z371" i="1"/>
  <c r="BP409" i="1"/>
  <c r="BN409" i="1"/>
  <c r="Z409" i="1"/>
  <c r="BP540" i="1"/>
  <c r="BN540" i="1"/>
  <c r="Z540" i="1"/>
  <c r="BP542" i="1"/>
  <c r="BN542" i="1"/>
  <c r="Z542" i="1"/>
  <c r="BP544" i="1"/>
  <c r="BN544" i="1"/>
  <c r="Z544" i="1"/>
  <c r="Z22" i="1"/>
  <c r="BN22" i="1"/>
  <c r="BP36" i="1"/>
  <c r="BN36" i="1"/>
  <c r="BP53" i="1"/>
  <c r="BN53" i="1"/>
  <c r="Z53" i="1"/>
  <c r="BP81" i="1"/>
  <c r="BN81" i="1"/>
  <c r="Z81" i="1"/>
  <c r="BP128" i="1"/>
  <c r="BN128" i="1"/>
  <c r="Z128" i="1"/>
  <c r="BP166" i="1"/>
  <c r="BN166" i="1"/>
  <c r="Z166" i="1"/>
  <c r="BP206" i="1"/>
  <c r="BN206" i="1"/>
  <c r="Z206" i="1"/>
  <c r="BP227" i="1"/>
  <c r="BN227" i="1"/>
  <c r="Z227" i="1"/>
  <c r="BP253" i="1"/>
  <c r="BN253" i="1"/>
  <c r="Z253" i="1"/>
  <c r="BP323" i="1"/>
  <c r="BN323" i="1"/>
  <c r="Z323" i="1"/>
  <c r="BP356" i="1"/>
  <c r="BN356" i="1"/>
  <c r="Z356" i="1"/>
  <c r="BP385" i="1"/>
  <c r="BN385" i="1"/>
  <c r="Z385" i="1"/>
  <c r="Y546" i="1"/>
  <c r="Y545" i="1"/>
  <c r="BP539" i="1"/>
  <c r="BN539" i="1"/>
  <c r="Z539" i="1"/>
  <c r="BP541" i="1"/>
  <c r="BN541" i="1"/>
  <c r="Z541" i="1"/>
  <c r="BP543" i="1"/>
  <c r="BN543" i="1"/>
  <c r="Z543" i="1"/>
  <c r="BP24" i="1"/>
  <c r="BN24" i="1"/>
  <c r="Z24" i="1"/>
  <c r="BP51" i="1"/>
  <c r="BN51" i="1"/>
  <c r="Z51" i="1"/>
  <c r="Y69" i="1"/>
  <c r="BP65" i="1"/>
  <c r="BN65" i="1"/>
  <c r="Z65" i="1"/>
  <c r="BP75" i="1"/>
  <c r="BN75" i="1"/>
  <c r="Z75" i="1"/>
  <c r="BP95" i="1"/>
  <c r="BN95" i="1"/>
  <c r="Z95" i="1"/>
  <c r="BP97" i="1"/>
  <c r="BN97" i="1"/>
  <c r="Z97" i="1"/>
  <c r="BP107" i="1"/>
  <c r="BN107" i="1"/>
  <c r="Z107" i="1"/>
  <c r="BP122" i="1"/>
  <c r="BN122" i="1"/>
  <c r="Z122" i="1"/>
  <c r="BP126" i="1"/>
  <c r="BN126" i="1"/>
  <c r="Z126" i="1"/>
  <c r="Y145" i="1"/>
  <c r="BP143" i="1"/>
  <c r="BN143" i="1"/>
  <c r="Z143" i="1"/>
  <c r="BP162" i="1"/>
  <c r="BN162" i="1"/>
  <c r="Z162" i="1"/>
  <c r="BP185" i="1"/>
  <c r="BN185" i="1"/>
  <c r="Z185" i="1"/>
  <c r="BP204" i="1"/>
  <c r="BN204" i="1"/>
  <c r="Z204" i="1"/>
  <c r="BP216" i="1"/>
  <c r="BN216" i="1"/>
  <c r="Z216" i="1"/>
  <c r="BP225" i="1"/>
  <c r="BN225" i="1"/>
  <c r="Z225" i="1"/>
  <c r="BP236" i="1"/>
  <c r="BN236" i="1"/>
  <c r="Z236" i="1"/>
  <c r="BP251" i="1"/>
  <c r="BN251" i="1"/>
  <c r="Z251" i="1"/>
  <c r="BP274" i="1"/>
  <c r="BN274" i="1"/>
  <c r="Z274" i="1"/>
  <c r="BP321" i="1"/>
  <c r="BN321" i="1"/>
  <c r="Z321" i="1"/>
  <c r="BP334" i="1"/>
  <c r="BN334" i="1"/>
  <c r="Z334" i="1"/>
  <c r="BP348" i="1"/>
  <c r="BN348" i="1"/>
  <c r="Z348" i="1"/>
  <c r="BP354" i="1"/>
  <c r="BN354" i="1"/>
  <c r="Z354" i="1"/>
  <c r="BP373" i="1"/>
  <c r="BN373" i="1"/>
  <c r="Z373" i="1"/>
  <c r="BP379" i="1"/>
  <c r="BN379" i="1"/>
  <c r="Z379" i="1"/>
  <c r="BP387" i="1"/>
  <c r="BN387" i="1"/>
  <c r="Z387" i="1"/>
  <c r="X601" i="1"/>
  <c r="BP38" i="1"/>
  <c r="BN38" i="1"/>
  <c r="Z38" i="1"/>
  <c r="BP59" i="1"/>
  <c r="BN59" i="1"/>
  <c r="Z59" i="1"/>
  <c r="Y77" i="1"/>
  <c r="BP71" i="1"/>
  <c r="BN71" i="1"/>
  <c r="Z71" i="1"/>
  <c r="E607" i="1"/>
  <c r="BP88" i="1"/>
  <c r="BN88" i="1"/>
  <c r="Z88" i="1"/>
  <c r="BP96" i="1"/>
  <c r="BN96" i="1"/>
  <c r="Z96" i="1"/>
  <c r="BP98" i="1"/>
  <c r="BN98" i="1"/>
  <c r="Z98" i="1"/>
  <c r="BP115" i="1"/>
  <c r="BN115" i="1"/>
  <c r="Z115" i="1"/>
  <c r="BP123" i="1"/>
  <c r="BN123" i="1"/>
  <c r="Z123" i="1"/>
  <c r="Y134" i="1"/>
  <c r="BP132" i="1"/>
  <c r="BN132" i="1"/>
  <c r="Z132" i="1"/>
  <c r="Y155" i="1"/>
  <c r="BP154" i="1"/>
  <c r="BN154" i="1"/>
  <c r="Z154" i="1"/>
  <c r="Z155" i="1" s="1"/>
  <c r="Y164" i="1"/>
  <c r="BP158" i="1"/>
  <c r="BN158" i="1"/>
  <c r="Z158" i="1"/>
  <c r="Y187" i="1"/>
  <c r="BP178" i="1"/>
  <c r="BN178" i="1"/>
  <c r="Z178" i="1"/>
  <c r="BP196" i="1"/>
  <c r="BN196" i="1"/>
  <c r="Z196" i="1"/>
  <c r="BP200" i="1"/>
  <c r="BN200" i="1"/>
  <c r="Z200" i="1"/>
  <c r="BP212" i="1"/>
  <c r="BN212" i="1"/>
  <c r="Z212" i="1"/>
  <c r="BP220" i="1"/>
  <c r="BN220" i="1"/>
  <c r="Z220" i="1"/>
  <c r="BP232" i="1"/>
  <c r="BN232" i="1"/>
  <c r="Z232" i="1"/>
  <c r="BP240" i="1"/>
  <c r="BN240" i="1"/>
  <c r="Z240" i="1"/>
  <c r="BP255" i="1"/>
  <c r="BN255" i="1"/>
  <c r="Z255" i="1"/>
  <c r="BP300" i="1"/>
  <c r="BN300" i="1"/>
  <c r="Z300" i="1"/>
  <c r="BP326" i="1"/>
  <c r="BN326" i="1"/>
  <c r="Z326" i="1"/>
  <c r="BP340" i="1"/>
  <c r="BN340" i="1"/>
  <c r="Z340" i="1"/>
  <c r="Y358" i="1"/>
  <c r="BP353" i="1"/>
  <c r="BN353" i="1"/>
  <c r="Z353" i="1"/>
  <c r="Y357" i="1"/>
  <c r="BP362" i="1"/>
  <c r="BN362" i="1"/>
  <c r="Z362" i="1"/>
  <c r="BP383" i="1"/>
  <c r="BN383" i="1"/>
  <c r="Z383" i="1"/>
  <c r="Y404" i="1"/>
  <c r="Y403" i="1"/>
  <c r="BP402" i="1"/>
  <c r="BN402" i="1"/>
  <c r="Z402" i="1"/>
  <c r="Z403" i="1" s="1"/>
  <c r="BP407" i="1"/>
  <c r="BN407" i="1"/>
  <c r="Z407" i="1"/>
  <c r="Y426" i="1"/>
  <c r="BP421" i="1"/>
  <c r="BN421" i="1"/>
  <c r="Z421" i="1"/>
  <c r="BP442" i="1"/>
  <c r="BN442" i="1"/>
  <c r="Z442" i="1"/>
  <c r="AA607" i="1"/>
  <c r="Y471" i="1"/>
  <c r="BP469" i="1"/>
  <c r="BN469" i="1"/>
  <c r="Z469" i="1"/>
  <c r="BP490" i="1"/>
  <c r="BN490" i="1"/>
  <c r="Z490" i="1"/>
  <c r="BP497" i="1"/>
  <c r="BN497" i="1"/>
  <c r="Z497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J9" i="1"/>
  <c r="X598" i="1"/>
  <c r="C607" i="1"/>
  <c r="D607" i="1"/>
  <c r="Y83" i="1"/>
  <c r="Y102" i="1"/>
  <c r="Y130" i="1"/>
  <c r="G607" i="1"/>
  <c r="Y168" i="1"/>
  <c r="Y311" i="1"/>
  <c r="V607" i="1"/>
  <c r="Y375" i="1"/>
  <c r="Y374" i="1"/>
  <c r="BP411" i="1"/>
  <c r="BN411" i="1"/>
  <c r="Z411" i="1"/>
  <c r="BP422" i="1"/>
  <c r="BN422" i="1"/>
  <c r="Z422" i="1"/>
  <c r="BP445" i="1"/>
  <c r="BN445" i="1"/>
  <c r="Z445" i="1"/>
  <c r="BP470" i="1"/>
  <c r="BN470" i="1"/>
  <c r="Z470" i="1"/>
  <c r="BN475" i="1"/>
  <c r="Z475" i="1"/>
  <c r="Z476" i="1" s="1"/>
  <c r="BP486" i="1"/>
  <c r="BN486" i="1"/>
  <c r="Z486" i="1"/>
  <c r="BP491" i="1"/>
  <c r="BN491" i="1"/>
  <c r="Z491" i="1"/>
  <c r="BP500" i="1"/>
  <c r="BN500" i="1"/>
  <c r="Z50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Z577" i="1" s="1"/>
  <c r="BP575" i="1"/>
  <c r="BN575" i="1"/>
  <c r="Z575" i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BP184" i="1"/>
  <c r="BN184" i="1"/>
  <c r="Z184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Y228" i="1"/>
  <c r="BP233" i="1"/>
  <c r="BN233" i="1"/>
  <c r="Z233" i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BP322" i="1"/>
  <c r="BN322" i="1"/>
  <c r="Z322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BP343" i="1"/>
  <c r="BN343" i="1"/>
  <c r="Z343" i="1"/>
  <c r="Y345" i="1"/>
  <c r="Y350" i="1"/>
  <c r="BP347" i="1"/>
  <c r="BN347" i="1"/>
  <c r="Z347" i="1"/>
  <c r="Y351" i="1"/>
  <c r="BP361" i="1"/>
  <c r="BN361" i="1"/>
  <c r="Z361" i="1"/>
  <c r="Z363" i="1" s="1"/>
  <c r="Y363" i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I607" i="1"/>
  <c r="H9" i="1"/>
  <c r="B607" i="1"/>
  <c r="X599" i="1"/>
  <c r="X600" i="1" s="1"/>
  <c r="Z23" i="1"/>
  <c r="BN23" i="1"/>
  <c r="Z25" i="1"/>
  <c r="BN25" i="1"/>
  <c r="Y26" i="1"/>
  <c r="X597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4" i="1"/>
  <c r="BN94" i="1"/>
  <c r="Z99" i="1"/>
  <c r="BN99" i="1"/>
  <c r="Z101" i="1"/>
  <c r="BN101" i="1"/>
  <c r="Z106" i="1"/>
  <c r="BN106" i="1"/>
  <c r="BP106" i="1"/>
  <c r="Z108" i="1"/>
  <c r="BN108" i="1"/>
  <c r="Z110" i="1"/>
  <c r="BN110" i="1"/>
  <c r="Y111" i="1"/>
  <c r="Z114" i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BN133" i="1"/>
  <c r="Z138" i="1"/>
  <c r="Z140" i="1" s="1"/>
  <c r="BN138" i="1"/>
  <c r="BP138" i="1"/>
  <c r="Y141" i="1"/>
  <c r="Z144" i="1"/>
  <c r="BN144" i="1"/>
  <c r="Z148" i="1"/>
  <c r="Z150" i="1" s="1"/>
  <c r="BN148" i="1"/>
  <c r="BP148" i="1"/>
  <c r="H60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Z177" i="1"/>
  <c r="BN177" i="1"/>
  <c r="BP177" i="1"/>
  <c r="Z179" i="1"/>
  <c r="BN179" i="1"/>
  <c r="Z181" i="1"/>
  <c r="BN181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Y301" i="1"/>
  <c r="BP310" i="1"/>
  <c r="BN310" i="1"/>
  <c r="Z310" i="1"/>
  <c r="Z311" i="1" s="1"/>
  <c r="Y312" i="1"/>
  <c r="T607" i="1"/>
  <c r="Y316" i="1"/>
  <c r="BP315" i="1"/>
  <c r="BN315" i="1"/>
  <c r="Z315" i="1"/>
  <c r="Z316" i="1" s="1"/>
  <c r="Y317" i="1"/>
  <c r="U607" i="1"/>
  <c r="Y328" i="1"/>
  <c r="BP320" i="1"/>
  <c r="BN320" i="1"/>
  <c r="Z320" i="1"/>
  <c r="BP324" i="1"/>
  <c r="BN324" i="1"/>
  <c r="Z324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Y394" i="1"/>
  <c r="BP425" i="1"/>
  <c r="BN425" i="1"/>
  <c r="Z425" i="1"/>
  <c r="Y427" i="1"/>
  <c r="Y607" i="1"/>
  <c r="Y447" i="1"/>
  <c r="BP435" i="1"/>
  <c r="BN435" i="1"/>
  <c r="Z435" i="1"/>
  <c r="Y448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J607" i="1"/>
  <c r="Y192" i="1"/>
  <c r="K607" i="1"/>
  <c r="Y242" i="1"/>
  <c r="L607" i="1"/>
  <c r="Y257" i="1"/>
  <c r="S607" i="1"/>
  <c r="Y307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BP355" i="1"/>
  <c r="BN355" i="1"/>
  <c r="Z355" i="1"/>
  <c r="Y364" i="1"/>
  <c r="BP372" i="1"/>
  <c r="BN372" i="1"/>
  <c r="Z372" i="1"/>
  <c r="Z374" i="1" s="1"/>
  <c r="BP382" i="1"/>
  <c r="BN382" i="1"/>
  <c r="Z382" i="1"/>
  <c r="BP386" i="1"/>
  <c r="BN386" i="1"/>
  <c r="Z386" i="1"/>
  <c r="Y399" i="1"/>
  <c r="BP397" i="1"/>
  <c r="BN397" i="1"/>
  <c r="Z397" i="1"/>
  <c r="BP410" i="1"/>
  <c r="BN410" i="1"/>
  <c r="Z410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53" i="1"/>
  <c r="BP450" i="1"/>
  <c r="BN450" i="1"/>
  <c r="Z450" i="1"/>
  <c r="Z452" i="1" s="1"/>
  <c r="Y458" i="1"/>
  <c r="Y466" i="1"/>
  <c r="BP463" i="1"/>
  <c r="BN463" i="1"/>
  <c r="Z463" i="1"/>
  <c r="Z465" i="1" s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413" i="1" l="1"/>
  <c r="Z545" i="1"/>
  <c r="Z426" i="1"/>
  <c r="Z399" i="1"/>
  <c r="Z301" i="1"/>
  <c r="Z163" i="1"/>
  <c r="Z26" i="1"/>
  <c r="Z562" i="1"/>
  <c r="Z529" i="1"/>
  <c r="Z583" i="1"/>
  <c r="Z534" i="1"/>
  <c r="Z357" i="1"/>
  <c r="Z389" i="1"/>
  <c r="Z257" i="1"/>
  <c r="Z208" i="1"/>
  <c r="Z186" i="1"/>
  <c r="Z145" i="1"/>
  <c r="Z134" i="1"/>
  <c r="Z117" i="1"/>
  <c r="Z111" i="1"/>
  <c r="Z83" i="1"/>
  <c r="Z77" i="1"/>
  <c r="Z68" i="1"/>
  <c r="Y599" i="1"/>
  <c r="Z40" i="1"/>
  <c r="Y598" i="1"/>
  <c r="Y600" i="1" s="1"/>
  <c r="Z344" i="1"/>
  <c r="Z335" i="1"/>
  <c r="Z241" i="1"/>
  <c r="Z471" i="1"/>
  <c r="Z570" i="1"/>
  <c r="Z501" i="1"/>
  <c r="Z328" i="1"/>
  <c r="Z523" i="1"/>
  <c r="Z221" i="1"/>
  <c r="Z350" i="1"/>
  <c r="Z552" i="1"/>
  <c r="Z447" i="1"/>
  <c r="Z129" i="1"/>
  <c r="Z102" i="1"/>
  <c r="Z90" i="1"/>
  <c r="Z62" i="1"/>
  <c r="Z55" i="1"/>
  <c r="Y601" i="1"/>
  <c r="Z278" i="1"/>
  <c r="Z228" i="1"/>
  <c r="Y597" i="1"/>
  <c r="Z602" i="1" l="1"/>
</calcChain>
</file>

<file path=xl/sharedStrings.xml><?xml version="1.0" encoding="utf-8"?>
<sst xmlns="http://schemas.openxmlformats.org/spreadsheetml/2006/main" count="2798" uniqueCount="993">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</sst>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7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1" t="s">
        <v>0</v>
      </c>
      <c r="E1" s="712"/>
      <c r="F1" s="712"/>
      <c r="G1" s="12" t="s">
        <v>1</v>
      </c>
      <c r="H1" s="761" t="s">
        <v>2</v>
      </c>
      <c r="I1" s="712"/>
      <c r="J1" s="712"/>
      <c r="K1" s="712"/>
      <c r="L1" s="712"/>
      <c r="M1" s="712"/>
      <c r="N1" s="712"/>
      <c r="O1" s="712"/>
      <c r="P1" s="712"/>
      <c r="Q1" s="712"/>
      <c r="R1" s="711" t="s">
        <v>3</v>
      </c>
      <c r="S1" s="712"/>
      <c r="T1" s="7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4"/>
      <c r="R2" s="704"/>
      <c r="S2" s="704"/>
      <c r="T2" s="704"/>
      <c r="U2" s="704"/>
      <c r="V2" s="704"/>
      <c r="W2" s="704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4"/>
      <c r="Q3" s="704"/>
      <c r="R3" s="704"/>
      <c r="S3" s="704"/>
      <c r="T3" s="704"/>
      <c r="U3" s="704"/>
      <c r="V3" s="704"/>
      <c r="W3" s="704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01" t="s">
        <v>8</v>
      </c>
      <c r="B5" s="775"/>
      <c r="C5" s="776"/>
      <c r="D5" s="766"/>
      <c r="E5" s="767"/>
      <c r="F5" s="1032" t="s">
        <v>9</v>
      </c>
      <c r="G5" s="776"/>
      <c r="H5" s="766" t="s">
        <v>992</v>
      </c>
      <c r="I5" s="960"/>
      <c r="J5" s="960"/>
      <c r="K5" s="960"/>
      <c r="L5" s="960"/>
      <c r="M5" s="767"/>
      <c r="N5" s="58"/>
      <c r="P5" s="24" t="s">
        <v>10</v>
      </c>
      <c r="Q5" s="1049">
        <v>45743</v>
      </c>
      <c r="R5" s="800"/>
      <c r="T5" s="861" t="s">
        <v>11</v>
      </c>
      <c r="U5" s="779"/>
      <c r="V5" s="865" t="s">
        <v>12</v>
      </c>
      <c r="W5" s="800"/>
      <c r="AB5" s="51"/>
      <c r="AC5" s="51"/>
      <c r="AD5" s="51"/>
      <c r="AE5" s="51"/>
    </row>
    <row r="6" spans="1:32" s="681" customFormat="1" ht="24" customHeight="1" x14ac:dyDescent="0.2">
      <c r="A6" s="801" t="s">
        <v>13</v>
      </c>
      <c r="B6" s="775"/>
      <c r="C6" s="776"/>
      <c r="D6" s="964" t="s">
        <v>14</v>
      </c>
      <c r="E6" s="965"/>
      <c r="F6" s="965"/>
      <c r="G6" s="965"/>
      <c r="H6" s="965"/>
      <c r="I6" s="965"/>
      <c r="J6" s="965"/>
      <c r="K6" s="965"/>
      <c r="L6" s="965"/>
      <c r="M6" s="800"/>
      <c r="N6" s="59"/>
      <c r="P6" s="24" t="s">
        <v>15</v>
      </c>
      <c r="Q6" s="1056" t="str">
        <f>IF(Q5=0," ",CHOOSE(WEEKDAY(Q5,2),"Понедельник","Вторник","Среда","Четверг","Пятница","Суббота","Воскресенье"))</f>
        <v>Четверг</v>
      </c>
      <c r="R6" s="702"/>
      <c r="T6" s="872" t="s">
        <v>16</v>
      </c>
      <c r="U6" s="779"/>
      <c r="V6" s="946" t="s">
        <v>17</v>
      </c>
      <c r="W6" s="720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22" t="str">
        <f>IFERROR(VLOOKUP(DeliveryAddress,Table,3,0),1)</f>
        <v>1</v>
      </c>
      <c r="E7" s="723"/>
      <c r="F7" s="723"/>
      <c r="G7" s="723"/>
      <c r="H7" s="723"/>
      <c r="I7" s="723"/>
      <c r="J7" s="723"/>
      <c r="K7" s="723"/>
      <c r="L7" s="723"/>
      <c r="M7" s="724"/>
      <c r="N7" s="60"/>
      <c r="P7" s="24"/>
      <c r="Q7" s="42"/>
      <c r="R7" s="42"/>
      <c r="T7" s="704"/>
      <c r="U7" s="779"/>
      <c r="V7" s="947"/>
      <c r="W7" s="948"/>
      <c r="AB7" s="51"/>
      <c r="AC7" s="51"/>
      <c r="AD7" s="51"/>
      <c r="AE7" s="51"/>
    </row>
    <row r="8" spans="1:32" s="681" customFormat="1" ht="25.5" customHeight="1" x14ac:dyDescent="0.2">
      <c r="A8" s="1074" t="s">
        <v>18</v>
      </c>
      <c r="B8" s="695"/>
      <c r="C8" s="696"/>
      <c r="D8" s="749" t="s">
        <v>19</v>
      </c>
      <c r="E8" s="750"/>
      <c r="F8" s="750"/>
      <c r="G8" s="750"/>
      <c r="H8" s="750"/>
      <c r="I8" s="750"/>
      <c r="J8" s="750"/>
      <c r="K8" s="750"/>
      <c r="L8" s="750"/>
      <c r="M8" s="751"/>
      <c r="N8" s="61"/>
      <c r="P8" s="24" t="s">
        <v>20</v>
      </c>
      <c r="Q8" s="837">
        <v>0.54166666666666663</v>
      </c>
      <c r="R8" s="724"/>
      <c r="T8" s="704"/>
      <c r="U8" s="779"/>
      <c r="V8" s="947"/>
      <c r="W8" s="948"/>
      <c r="AB8" s="51"/>
      <c r="AC8" s="51"/>
      <c r="AD8" s="51"/>
      <c r="AE8" s="51"/>
    </row>
    <row r="9" spans="1:32" s="681" customFormat="1" ht="39.950000000000003" customHeight="1" x14ac:dyDescent="0.2">
      <c r="A9" s="8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828"/>
      <c r="E9" s="698"/>
      <c r="F9" s="8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697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6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79"/>
      <c r="P9" s="26" t="s">
        <v>21</v>
      </c>
      <c r="Q9" s="794"/>
      <c r="R9" s="795"/>
      <c r="T9" s="704"/>
      <c r="U9" s="779"/>
      <c r="V9" s="949"/>
      <c r="W9" s="950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828"/>
      <c r="E10" s="698"/>
      <c r="F10" s="8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932" t="str">
        <f>IFERROR(VLOOKUP($D$10,Proxy,2,FALSE),"")</f>
        <v/>
      </c>
      <c r="I10" s="704"/>
      <c r="J10" s="704"/>
      <c r="K10" s="704"/>
      <c r="L10" s="704"/>
      <c r="M10" s="704"/>
      <c r="N10" s="680"/>
      <c r="P10" s="26" t="s">
        <v>22</v>
      </c>
      <c r="Q10" s="870"/>
      <c r="R10" s="871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996" t="s">
        <v>28</v>
      </c>
      <c r="W11" s="795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36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37"/>
      <c r="R12" s="724"/>
      <c r="S12" s="23"/>
      <c r="U12" s="24"/>
      <c r="V12" s="712"/>
      <c r="W12" s="704"/>
      <c r="AB12" s="51"/>
      <c r="AC12" s="51"/>
      <c r="AD12" s="51"/>
      <c r="AE12" s="51"/>
    </row>
    <row r="13" spans="1:32" s="681" customFormat="1" ht="23.25" customHeight="1" x14ac:dyDescent="0.2">
      <c r="A13" s="836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996"/>
      <c r="R13" s="7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36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897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42" t="s">
        <v>35</v>
      </c>
      <c r="Q15" s="712"/>
      <c r="R15" s="712"/>
      <c r="S15" s="712"/>
      <c r="T15" s="7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3"/>
      <c r="Q16" s="843"/>
      <c r="R16" s="843"/>
      <c r="S16" s="843"/>
      <c r="T16" s="8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1" t="s">
        <v>36</v>
      </c>
      <c r="B17" s="731" t="s">
        <v>37</v>
      </c>
      <c r="C17" s="851" t="s">
        <v>38</v>
      </c>
      <c r="D17" s="731" t="s">
        <v>39</v>
      </c>
      <c r="E17" s="790"/>
      <c r="F17" s="731" t="s">
        <v>40</v>
      </c>
      <c r="G17" s="731" t="s">
        <v>41</v>
      </c>
      <c r="H17" s="731" t="s">
        <v>42</v>
      </c>
      <c r="I17" s="731" t="s">
        <v>43</v>
      </c>
      <c r="J17" s="731" t="s">
        <v>44</v>
      </c>
      <c r="K17" s="731" t="s">
        <v>45</v>
      </c>
      <c r="L17" s="731" t="s">
        <v>46</v>
      </c>
      <c r="M17" s="731" t="s">
        <v>47</v>
      </c>
      <c r="N17" s="731" t="s">
        <v>48</v>
      </c>
      <c r="O17" s="731" t="s">
        <v>49</v>
      </c>
      <c r="P17" s="731" t="s">
        <v>50</v>
      </c>
      <c r="Q17" s="789"/>
      <c r="R17" s="789"/>
      <c r="S17" s="789"/>
      <c r="T17" s="790"/>
      <c r="U17" s="1073" t="s">
        <v>51</v>
      </c>
      <c r="V17" s="776"/>
      <c r="W17" s="731" t="s">
        <v>52</v>
      </c>
      <c r="X17" s="731" t="s">
        <v>53</v>
      </c>
      <c r="Y17" s="1070" t="s">
        <v>54</v>
      </c>
      <c r="Z17" s="958" t="s">
        <v>55</v>
      </c>
      <c r="AA17" s="930" t="s">
        <v>56</v>
      </c>
      <c r="AB17" s="930" t="s">
        <v>57</v>
      </c>
      <c r="AC17" s="930" t="s">
        <v>58</v>
      </c>
      <c r="AD17" s="930" t="s">
        <v>59</v>
      </c>
      <c r="AE17" s="1043"/>
      <c r="AF17" s="1044"/>
      <c r="AG17" s="66"/>
      <c r="BD17" s="65" t="s">
        <v>60</v>
      </c>
    </row>
    <row r="18" spans="1:68" ht="14.25" customHeight="1" x14ac:dyDescent="0.2">
      <c r="A18" s="732"/>
      <c r="B18" s="732"/>
      <c r="C18" s="732"/>
      <c r="D18" s="791"/>
      <c r="E18" s="793"/>
      <c r="F18" s="732"/>
      <c r="G18" s="732"/>
      <c r="H18" s="732"/>
      <c r="I18" s="732"/>
      <c r="J18" s="732"/>
      <c r="K18" s="732"/>
      <c r="L18" s="732"/>
      <c r="M18" s="732"/>
      <c r="N18" s="732"/>
      <c r="O18" s="732"/>
      <c r="P18" s="791"/>
      <c r="Q18" s="792"/>
      <c r="R18" s="792"/>
      <c r="S18" s="792"/>
      <c r="T18" s="793"/>
      <c r="U18" s="67" t="s">
        <v>61</v>
      </c>
      <c r="V18" s="67" t="s">
        <v>62</v>
      </c>
      <c r="W18" s="732"/>
      <c r="X18" s="732"/>
      <c r="Y18" s="1071"/>
      <c r="Z18" s="959"/>
      <c r="AA18" s="931"/>
      <c r="AB18" s="931"/>
      <c r="AC18" s="931"/>
      <c r="AD18" s="1045"/>
      <c r="AE18" s="1046"/>
      <c r="AF18" s="1047"/>
      <c r="AG18" s="66"/>
      <c r="BD18" s="65"/>
    </row>
    <row r="19" spans="1:68" ht="27.75" hidden="1" customHeight="1" x14ac:dyDescent="0.2">
      <c r="A19" s="796" t="s">
        <v>63</v>
      </c>
      <c r="B19" s="797"/>
      <c r="C19" s="797"/>
      <c r="D19" s="797"/>
      <c r="E19" s="797"/>
      <c r="F19" s="797"/>
      <c r="G19" s="797"/>
      <c r="H19" s="797"/>
      <c r="I19" s="797"/>
      <c r="J19" s="797"/>
      <c r="K19" s="797"/>
      <c r="L19" s="797"/>
      <c r="M19" s="797"/>
      <c r="N19" s="797"/>
      <c r="O19" s="797"/>
      <c r="P19" s="797"/>
      <c r="Q19" s="797"/>
      <c r="R19" s="797"/>
      <c r="S19" s="797"/>
      <c r="T19" s="797"/>
      <c r="U19" s="797"/>
      <c r="V19" s="797"/>
      <c r="W19" s="797"/>
      <c r="X19" s="797"/>
      <c r="Y19" s="797"/>
      <c r="Z19" s="797"/>
      <c r="AA19" s="48"/>
      <c r="AB19" s="48"/>
      <c r="AC19" s="48"/>
    </row>
    <row r="20" spans="1:68" ht="16.5" hidden="1" customHeight="1" x14ac:dyDescent="0.25">
      <c r="A20" s="725" t="s">
        <v>63</v>
      </c>
      <c r="B20" s="704"/>
      <c r="C20" s="704"/>
      <c r="D20" s="704"/>
      <c r="E20" s="704"/>
      <c r="F20" s="704"/>
      <c r="G20" s="704"/>
      <c r="H20" s="704"/>
      <c r="I20" s="704"/>
      <c r="J20" s="704"/>
      <c r="K20" s="704"/>
      <c r="L20" s="704"/>
      <c r="M20" s="704"/>
      <c r="N20" s="704"/>
      <c r="O20" s="704"/>
      <c r="P20" s="704"/>
      <c r="Q20" s="704"/>
      <c r="R20" s="704"/>
      <c r="S20" s="704"/>
      <c r="T20" s="704"/>
      <c r="U20" s="704"/>
      <c r="V20" s="704"/>
      <c r="W20" s="704"/>
      <c r="X20" s="704"/>
      <c r="Y20" s="704"/>
      <c r="Z20" s="704"/>
      <c r="AA20" s="682"/>
      <c r="AB20" s="682"/>
      <c r="AC20" s="682"/>
    </row>
    <row r="21" spans="1:68" ht="14.25" hidden="1" customHeight="1" x14ac:dyDescent="0.25">
      <c r="A21" s="703" t="s">
        <v>64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83"/>
      <c r="AB21" s="683"/>
      <c r="AC21" s="683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01">
        <v>4680115885912</v>
      </c>
      <c r="E22" s="70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2"/>
      <c r="R22" s="692"/>
      <c r="S22" s="692"/>
      <c r="T22" s="693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01">
        <v>4607091388237</v>
      </c>
      <c r="E23" s="70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2"/>
      <c r="R23" s="692"/>
      <c r="S23" s="692"/>
      <c r="T23" s="693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01">
        <v>4680115885905</v>
      </c>
      <c r="E24" s="70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2"/>
      <c r="R24" s="692"/>
      <c r="S24" s="692"/>
      <c r="T24" s="693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01">
        <v>4607091388244</v>
      </c>
      <c r="E25" s="70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2"/>
      <c r="R25" s="692"/>
      <c r="S25" s="692"/>
      <c r="T25" s="693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5"/>
      <c r="B26" s="704"/>
      <c r="C26" s="704"/>
      <c r="D26" s="704"/>
      <c r="E26" s="704"/>
      <c r="F26" s="704"/>
      <c r="G26" s="704"/>
      <c r="H26" s="704"/>
      <c r="I26" s="704"/>
      <c r="J26" s="704"/>
      <c r="K26" s="704"/>
      <c r="L26" s="704"/>
      <c r="M26" s="704"/>
      <c r="N26" s="704"/>
      <c r="O26" s="706"/>
      <c r="P26" s="694" t="s">
        <v>80</v>
      </c>
      <c r="Q26" s="695"/>
      <c r="R26" s="695"/>
      <c r="S26" s="695"/>
      <c r="T26" s="695"/>
      <c r="U26" s="695"/>
      <c r="V26" s="696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704"/>
      <c r="B27" s="704"/>
      <c r="C27" s="704"/>
      <c r="D27" s="704"/>
      <c r="E27" s="704"/>
      <c r="F27" s="704"/>
      <c r="G27" s="704"/>
      <c r="H27" s="704"/>
      <c r="I27" s="704"/>
      <c r="J27" s="704"/>
      <c r="K27" s="704"/>
      <c r="L27" s="704"/>
      <c r="M27" s="704"/>
      <c r="N27" s="704"/>
      <c r="O27" s="706"/>
      <c r="P27" s="694" t="s">
        <v>80</v>
      </c>
      <c r="Q27" s="695"/>
      <c r="R27" s="695"/>
      <c r="S27" s="695"/>
      <c r="T27" s="695"/>
      <c r="U27" s="695"/>
      <c r="V27" s="696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703" t="s">
        <v>82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83"/>
      <c r="AB28" s="683"/>
      <c r="AC28" s="683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01">
        <v>4607091388503</v>
      </c>
      <c r="E29" s="70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2"/>
      <c r="R29" s="692"/>
      <c r="S29" s="692"/>
      <c r="T29" s="693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5"/>
      <c r="B30" s="704"/>
      <c r="C30" s="704"/>
      <c r="D30" s="704"/>
      <c r="E30" s="704"/>
      <c r="F30" s="704"/>
      <c r="G30" s="704"/>
      <c r="H30" s="704"/>
      <c r="I30" s="704"/>
      <c r="J30" s="704"/>
      <c r="K30" s="704"/>
      <c r="L30" s="704"/>
      <c r="M30" s="704"/>
      <c r="N30" s="704"/>
      <c r="O30" s="706"/>
      <c r="P30" s="694" t="s">
        <v>80</v>
      </c>
      <c r="Q30" s="695"/>
      <c r="R30" s="695"/>
      <c r="S30" s="695"/>
      <c r="T30" s="695"/>
      <c r="U30" s="695"/>
      <c r="V30" s="696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704"/>
      <c r="B31" s="704"/>
      <c r="C31" s="704"/>
      <c r="D31" s="704"/>
      <c r="E31" s="704"/>
      <c r="F31" s="704"/>
      <c r="G31" s="704"/>
      <c r="H31" s="704"/>
      <c r="I31" s="704"/>
      <c r="J31" s="704"/>
      <c r="K31" s="704"/>
      <c r="L31" s="704"/>
      <c r="M31" s="704"/>
      <c r="N31" s="704"/>
      <c r="O31" s="706"/>
      <c r="P31" s="694" t="s">
        <v>80</v>
      </c>
      <c r="Q31" s="695"/>
      <c r="R31" s="695"/>
      <c r="S31" s="695"/>
      <c r="T31" s="695"/>
      <c r="U31" s="695"/>
      <c r="V31" s="696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96" t="s">
        <v>88</v>
      </c>
      <c r="B32" s="797"/>
      <c r="C32" s="797"/>
      <c r="D32" s="797"/>
      <c r="E32" s="797"/>
      <c r="F32" s="797"/>
      <c r="G32" s="797"/>
      <c r="H32" s="797"/>
      <c r="I32" s="797"/>
      <c r="J32" s="797"/>
      <c r="K32" s="797"/>
      <c r="L32" s="797"/>
      <c r="M32" s="797"/>
      <c r="N32" s="797"/>
      <c r="O32" s="797"/>
      <c r="P32" s="797"/>
      <c r="Q32" s="797"/>
      <c r="R32" s="797"/>
      <c r="S32" s="797"/>
      <c r="T32" s="797"/>
      <c r="U32" s="797"/>
      <c r="V32" s="797"/>
      <c r="W32" s="797"/>
      <c r="X32" s="797"/>
      <c r="Y32" s="797"/>
      <c r="Z32" s="797"/>
      <c r="AA32" s="48"/>
      <c r="AB32" s="48"/>
      <c r="AC32" s="48"/>
    </row>
    <row r="33" spans="1:68" ht="16.5" hidden="1" customHeight="1" x14ac:dyDescent="0.25">
      <c r="A33" s="725" t="s">
        <v>89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  <c r="L33" s="704"/>
      <c r="M33" s="704"/>
      <c r="N33" s="704"/>
      <c r="O33" s="704"/>
      <c r="P33" s="704"/>
      <c r="Q33" s="704"/>
      <c r="R33" s="704"/>
      <c r="S33" s="704"/>
      <c r="T33" s="704"/>
      <c r="U33" s="704"/>
      <c r="V33" s="704"/>
      <c r="W33" s="704"/>
      <c r="X33" s="704"/>
      <c r="Y33" s="704"/>
      <c r="Z33" s="704"/>
      <c r="AA33" s="682"/>
      <c r="AB33" s="682"/>
      <c r="AC33" s="682"/>
    </row>
    <row r="34" spans="1:68" ht="14.25" hidden="1" customHeight="1" x14ac:dyDescent="0.25">
      <c r="A34" s="703" t="s">
        <v>90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1">
        <v>4607091385670</v>
      </c>
      <c r="E35" s="70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2"/>
      <c r="R35" s="692"/>
      <c r="S35" s="692"/>
      <c r="T35" s="693"/>
      <c r="U35" s="34"/>
      <c r="V35" s="34"/>
      <c r="W35" s="35" t="s">
        <v>69</v>
      </c>
      <c r="X35" s="687">
        <v>40</v>
      </c>
      <c r="Y35" s="688">
        <f>IFERROR(IF(X35="",0,CEILING((X35/$H35),1)*$H35),"")</f>
        <v>43.2</v>
      </c>
      <c r="Z35" s="36">
        <f>IFERROR(IF(Y35=0,"",ROUNDUP(Y35/H35,0)*0.01898),"")</f>
        <v>7.5920000000000001E-2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41.611111111111107</v>
      </c>
      <c r="BN35" s="64">
        <f>IFERROR(Y35*I35/H35,"0")</f>
        <v>44.94</v>
      </c>
      <c r="BO35" s="64">
        <f>IFERROR(1/J35*(X35/H35),"0")</f>
        <v>5.7870370370370364E-2</v>
      </c>
      <c r="BP35" s="64">
        <f>IFERROR(1/J35*(Y35/H35),"0")</f>
        <v>6.25E-2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01">
        <v>4680115883956</v>
      </c>
      <c r="E36" s="70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2"/>
      <c r="R36" s="692"/>
      <c r="S36" s="692"/>
      <c r="T36" s="693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701">
        <v>4607091385687</v>
      </c>
      <c r="E37" s="70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2"/>
      <c r="R37" s="692"/>
      <c r="S37" s="692"/>
      <c r="T37" s="693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01">
        <v>4680115882539</v>
      </c>
      <c r="E38" s="70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2"/>
      <c r="R38" s="692"/>
      <c r="S38" s="692"/>
      <c r="T38" s="693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01">
        <v>4680115883949</v>
      </c>
      <c r="E39" s="70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2"/>
      <c r="R39" s="692"/>
      <c r="S39" s="692"/>
      <c r="T39" s="693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5"/>
      <c r="B40" s="704"/>
      <c r="C40" s="704"/>
      <c r="D40" s="704"/>
      <c r="E40" s="704"/>
      <c r="F40" s="704"/>
      <c r="G40" s="704"/>
      <c r="H40" s="704"/>
      <c r="I40" s="704"/>
      <c r="J40" s="704"/>
      <c r="K40" s="704"/>
      <c r="L40" s="704"/>
      <c r="M40" s="704"/>
      <c r="N40" s="704"/>
      <c r="O40" s="706"/>
      <c r="P40" s="694" t="s">
        <v>80</v>
      </c>
      <c r="Q40" s="695"/>
      <c r="R40" s="695"/>
      <c r="S40" s="695"/>
      <c r="T40" s="695"/>
      <c r="U40" s="695"/>
      <c r="V40" s="696"/>
      <c r="W40" s="37" t="s">
        <v>81</v>
      </c>
      <c r="X40" s="689">
        <f>IFERROR(X35/H35,"0")+IFERROR(X36/H36,"0")+IFERROR(X37/H37,"0")+IFERROR(X38/H38,"0")+IFERROR(X39/H39,"0")</f>
        <v>3.7037037037037033</v>
      </c>
      <c r="Y40" s="689">
        <f>IFERROR(Y35/H35,"0")+IFERROR(Y36/H36,"0")+IFERROR(Y37/H37,"0")+IFERROR(Y38/H38,"0")+IFERROR(Y39/H39,"0")</f>
        <v>4</v>
      </c>
      <c r="Z40" s="689">
        <f>IFERROR(IF(Z35="",0,Z35),"0")+IFERROR(IF(Z36="",0,Z36),"0")+IFERROR(IF(Z37="",0,Z37),"0")+IFERROR(IF(Z38="",0,Z38),"0")+IFERROR(IF(Z39="",0,Z39),"0")</f>
        <v>7.5920000000000001E-2</v>
      </c>
      <c r="AA40" s="690"/>
      <c r="AB40" s="690"/>
      <c r="AC40" s="690"/>
    </row>
    <row r="41" spans="1:68" x14ac:dyDescent="0.2">
      <c r="A41" s="704"/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06"/>
      <c r="P41" s="694" t="s">
        <v>80</v>
      </c>
      <c r="Q41" s="695"/>
      <c r="R41" s="695"/>
      <c r="S41" s="695"/>
      <c r="T41" s="695"/>
      <c r="U41" s="695"/>
      <c r="V41" s="696"/>
      <c r="W41" s="37" t="s">
        <v>69</v>
      </c>
      <c r="X41" s="689">
        <f>IFERROR(SUM(X35:X39),"0")</f>
        <v>40</v>
      </c>
      <c r="Y41" s="689">
        <f>IFERROR(SUM(Y35:Y39),"0")</f>
        <v>43.2</v>
      </c>
      <c r="Z41" s="37"/>
      <c r="AA41" s="690"/>
      <c r="AB41" s="690"/>
      <c r="AC41" s="690"/>
    </row>
    <row r="42" spans="1:68" ht="14.25" hidden="1" customHeight="1" x14ac:dyDescent="0.25">
      <c r="A42" s="703" t="s">
        <v>64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83"/>
      <c r="AB42" s="683"/>
      <c r="AC42" s="683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701">
        <v>4680115884915</v>
      </c>
      <c r="E43" s="70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2"/>
      <c r="R43" s="692"/>
      <c r="S43" s="692"/>
      <c r="T43" s="693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5"/>
      <c r="B44" s="704"/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  <c r="O44" s="706"/>
      <c r="P44" s="694" t="s">
        <v>80</v>
      </c>
      <c r="Q44" s="695"/>
      <c r="R44" s="695"/>
      <c r="S44" s="695"/>
      <c r="T44" s="695"/>
      <c r="U44" s="695"/>
      <c r="V44" s="696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704"/>
      <c r="B45" s="704"/>
      <c r="C45" s="704"/>
      <c r="D45" s="704"/>
      <c r="E45" s="704"/>
      <c r="F45" s="704"/>
      <c r="G45" s="704"/>
      <c r="H45" s="704"/>
      <c r="I45" s="704"/>
      <c r="J45" s="704"/>
      <c r="K45" s="704"/>
      <c r="L45" s="704"/>
      <c r="M45" s="704"/>
      <c r="N45" s="704"/>
      <c r="O45" s="706"/>
      <c r="P45" s="694" t="s">
        <v>80</v>
      </c>
      <c r="Q45" s="695"/>
      <c r="R45" s="695"/>
      <c r="S45" s="695"/>
      <c r="T45" s="695"/>
      <c r="U45" s="695"/>
      <c r="V45" s="696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25" t="s">
        <v>112</v>
      </c>
      <c r="B46" s="704"/>
      <c r="C46" s="704"/>
      <c r="D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  <c r="R46" s="704"/>
      <c r="S46" s="704"/>
      <c r="T46" s="704"/>
      <c r="U46" s="704"/>
      <c r="V46" s="704"/>
      <c r="W46" s="704"/>
      <c r="X46" s="704"/>
      <c r="Y46" s="704"/>
      <c r="Z46" s="704"/>
      <c r="AA46" s="682"/>
      <c r="AB46" s="682"/>
      <c r="AC46" s="682"/>
    </row>
    <row r="47" spans="1:68" ht="14.25" hidden="1" customHeight="1" x14ac:dyDescent="0.25">
      <c r="A47" s="703" t="s">
        <v>90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83"/>
      <c r="AB47" s="683"/>
      <c r="AC47" s="683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701">
        <v>4680115885882</v>
      </c>
      <c r="E48" s="70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2"/>
      <c r="R48" s="692"/>
      <c r="S48" s="692"/>
      <c r="T48" s="693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116</v>
      </c>
      <c r="B49" s="54" t="s">
        <v>117</v>
      </c>
      <c r="C49" s="31">
        <v>4301011816</v>
      </c>
      <c r="D49" s="701">
        <v>4680115881426</v>
      </c>
      <c r="E49" s="70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2"/>
      <c r="R49" s="692"/>
      <c r="S49" s="692"/>
      <c r="T49" s="693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701">
        <v>4680115880283</v>
      </c>
      <c r="E50" s="70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8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2"/>
      <c r="R50" s="692"/>
      <c r="S50" s="692"/>
      <c r="T50" s="693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701">
        <v>4680115882720</v>
      </c>
      <c r="E51" s="70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2"/>
      <c r="R51" s="692"/>
      <c r="S51" s="692"/>
      <c r="T51" s="693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701">
        <v>4680115881525</v>
      </c>
      <c r="E52" s="70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2"/>
      <c r="R52" s="692"/>
      <c r="S52" s="692"/>
      <c r="T52" s="693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701">
        <v>4680115885899</v>
      </c>
      <c r="E53" s="70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2"/>
      <c r="R53" s="692"/>
      <c r="S53" s="692"/>
      <c r="T53" s="693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4301011801</v>
      </c>
      <c r="D54" s="701">
        <v>4680115881419</v>
      </c>
      <c r="E54" s="70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2"/>
      <c r="R54" s="692"/>
      <c r="S54" s="692"/>
      <c r="T54" s="693"/>
      <c r="U54" s="34"/>
      <c r="V54" s="34"/>
      <c r="W54" s="35" t="s">
        <v>69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705"/>
      <c r="B55" s="704"/>
      <c r="C55" s="704"/>
      <c r="D55" s="704"/>
      <c r="E55" s="704"/>
      <c r="F55" s="704"/>
      <c r="G55" s="704"/>
      <c r="H55" s="704"/>
      <c r="I55" s="704"/>
      <c r="J55" s="704"/>
      <c r="K55" s="704"/>
      <c r="L55" s="704"/>
      <c r="M55" s="704"/>
      <c r="N55" s="704"/>
      <c r="O55" s="706"/>
      <c r="P55" s="694" t="s">
        <v>80</v>
      </c>
      <c r="Q55" s="695"/>
      <c r="R55" s="695"/>
      <c r="S55" s="695"/>
      <c r="T55" s="695"/>
      <c r="U55" s="695"/>
      <c r="V55" s="696"/>
      <c r="W55" s="37" t="s">
        <v>81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hidden="1" x14ac:dyDescent="0.2">
      <c r="A56" s="704"/>
      <c r="B56" s="704"/>
      <c r="C56" s="704"/>
      <c r="D56" s="704"/>
      <c r="E56" s="704"/>
      <c r="F56" s="704"/>
      <c r="G56" s="704"/>
      <c r="H56" s="704"/>
      <c r="I56" s="704"/>
      <c r="J56" s="704"/>
      <c r="K56" s="704"/>
      <c r="L56" s="704"/>
      <c r="M56" s="704"/>
      <c r="N56" s="704"/>
      <c r="O56" s="706"/>
      <c r="P56" s="694" t="s">
        <v>80</v>
      </c>
      <c r="Q56" s="695"/>
      <c r="R56" s="695"/>
      <c r="S56" s="695"/>
      <c r="T56" s="695"/>
      <c r="U56" s="695"/>
      <c r="V56" s="696"/>
      <c r="W56" s="37" t="s">
        <v>69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hidden="1" customHeight="1" x14ac:dyDescent="0.25">
      <c r="A57" s="703" t="s">
        <v>135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83"/>
      <c r="AB57" s="683"/>
      <c r="AC57" s="683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1">
        <v>4680115881440</v>
      </c>
      <c r="E58" s="70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2"/>
      <c r="R58" s="692"/>
      <c r="S58" s="692"/>
      <c r="T58" s="693"/>
      <c r="U58" s="34"/>
      <c r="V58" s="34"/>
      <c r="W58" s="35" t="s">
        <v>69</v>
      </c>
      <c r="X58" s="687">
        <v>100</v>
      </c>
      <c r="Y58" s="688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701">
        <v>4680115882751</v>
      </c>
      <c r="E59" s="70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2"/>
      <c r="R59" s="692"/>
      <c r="S59" s="692"/>
      <c r="T59" s="693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701">
        <v>4680115885950</v>
      </c>
      <c r="E60" s="70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2"/>
      <c r="R60" s="692"/>
      <c r="S60" s="692"/>
      <c r="T60" s="693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701">
        <v>4680115881433</v>
      </c>
      <c r="E61" s="70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2"/>
      <c r="R61" s="692"/>
      <c r="S61" s="692"/>
      <c r="T61" s="693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05"/>
      <c r="B62" s="704"/>
      <c r="C62" s="704"/>
      <c r="D62" s="704"/>
      <c r="E62" s="704"/>
      <c r="F62" s="704"/>
      <c r="G62" s="704"/>
      <c r="H62" s="704"/>
      <c r="I62" s="704"/>
      <c r="J62" s="704"/>
      <c r="K62" s="704"/>
      <c r="L62" s="704"/>
      <c r="M62" s="704"/>
      <c r="N62" s="704"/>
      <c r="O62" s="706"/>
      <c r="P62" s="694" t="s">
        <v>80</v>
      </c>
      <c r="Q62" s="695"/>
      <c r="R62" s="695"/>
      <c r="S62" s="695"/>
      <c r="T62" s="695"/>
      <c r="U62" s="695"/>
      <c r="V62" s="696"/>
      <c r="W62" s="37" t="s">
        <v>81</v>
      </c>
      <c r="X62" s="689">
        <f>IFERROR(X58/H58,"0")+IFERROR(X59/H59,"0")+IFERROR(X60/H60,"0")+IFERROR(X61/H61,"0")</f>
        <v>9.2592592592592595</v>
      </c>
      <c r="Y62" s="689">
        <f>IFERROR(Y58/H58,"0")+IFERROR(Y59/H59,"0")+IFERROR(Y60/H60,"0")+IFERROR(Y61/H61,"0")</f>
        <v>10</v>
      </c>
      <c r="Z62" s="689">
        <f>IFERROR(IF(Z58="",0,Z58),"0")+IFERROR(IF(Z59="",0,Z59),"0")+IFERROR(IF(Z60="",0,Z60),"0")+IFERROR(IF(Z61="",0,Z61),"0")</f>
        <v>0.1898</v>
      </c>
      <c r="AA62" s="690"/>
      <c r="AB62" s="690"/>
      <c r="AC62" s="690"/>
    </row>
    <row r="63" spans="1:68" x14ac:dyDescent="0.2">
      <c r="A63" s="704"/>
      <c r="B63" s="704"/>
      <c r="C63" s="704"/>
      <c r="D63" s="704"/>
      <c r="E63" s="704"/>
      <c r="F63" s="704"/>
      <c r="G63" s="704"/>
      <c r="H63" s="704"/>
      <c r="I63" s="704"/>
      <c r="J63" s="704"/>
      <c r="K63" s="704"/>
      <c r="L63" s="704"/>
      <c r="M63" s="704"/>
      <c r="N63" s="704"/>
      <c r="O63" s="706"/>
      <c r="P63" s="694" t="s">
        <v>80</v>
      </c>
      <c r="Q63" s="695"/>
      <c r="R63" s="695"/>
      <c r="S63" s="695"/>
      <c r="T63" s="695"/>
      <c r="U63" s="695"/>
      <c r="V63" s="696"/>
      <c r="W63" s="37" t="s">
        <v>69</v>
      </c>
      <c r="X63" s="689">
        <f>IFERROR(SUM(X58:X61),"0")</f>
        <v>100</v>
      </c>
      <c r="Y63" s="689">
        <f>IFERROR(SUM(Y58:Y61),"0")</f>
        <v>108</v>
      </c>
      <c r="Z63" s="37"/>
      <c r="AA63" s="690"/>
      <c r="AB63" s="690"/>
      <c r="AC63" s="690"/>
    </row>
    <row r="64" spans="1:68" ht="14.25" hidden="1" customHeight="1" x14ac:dyDescent="0.25">
      <c r="A64" s="703" t="s">
        <v>146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83"/>
      <c r="AB64" s="683"/>
      <c r="AC64" s="683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701">
        <v>4680115885073</v>
      </c>
      <c r="E65" s="70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2"/>
      <c r="R65" s="692"/>
      <c r="S65" s="692"/>
      <c r="T65" s="693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701">
        <v>4680115885059</v>
      </c>
      <c r="E66" s="70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2"/>
      <c r="R66" s="692"/>
      <c r="S66" s="692"/>
      <c r="T66" s="693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701">
        <v>4680115885097</v>
      </c>
      <c r="E67" s="70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2"/>
      <c r="R67" s="692"/>
      <c r="S67" s="692"/>
      <c r="T67" s="693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5"/>
      <c r="B68" s="704"/>
      <c r="C68" s="704"/>
      <c r="D68" s="704"/>
      <c r="E68" s="704"/>
      <c r="F68" s="704"/>
      <c r="G68" s="704"/>
      <c r="H68" s="704"/>
      <c r="I68" s="704"/>
      <c r="J68" s="704"/>
      <c r="K68" s="704"/>
      <c r="L68" s="704"/>
      <c r="M68" s="704"/>
      <c r="N68" s="704"/>
      <c r="O68" s="706"/>
      <c r="P68" s="694" t="s">
        <v>80</v>
      </c>
      <c r="Q68" s="695"/>
      <c r="R68" s="695"/>
      <c r="S68" s="695"/>
      <c r="T68" s="695"/>
      <c r="U68" s="695"/>
      <c r="V68" s="696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704"/>
      <c r="B69" s="704"/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4"/>
      <c r="N69" s="704"/>
      <c r="O69" s="706"/>
      <c r="P69" s="694" t="s">
        <v>80</v>
      </c>
      <c r="Q69" s="695"/>
      <c r="R69" s="695"/>
      <c r="S69" s="695"/>
      <c r="T69" s="695"/>
      <c r="U69" s="695"/>
      <c r="V69" s="696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703" t="s">
        <v>64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83"/>
      <c r="AB70" s="683"/>
      <c r="AC70" s="683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701">
        <v>4680115881891</v>
      </c>
      <c r="E71" s="70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2"/>
      <c r="R71" s="692"/>
      <c r="S71" s="692"/>
      <c r="T71" s="693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701">
        <v>4680115885769</v>
      </c>
      <c r="E72" s="70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2"/>
      <c r="R72" s="692"/>
      <c r="S72" s="692"/>
      <c r="T72" s="693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701">
        <v>4680115884410</v>
      </c>
      <c r="E73" s="70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7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2"/>
      <c r="R73" s="692"/>
      <c r="S73" s="692"/>
      <c r="T73" s="693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701">
        <v>4680115884311</v>
      </c>
      <c r="E74" s="70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2"/>
      <c r="R74" s="692"/>
      <c r="S74" s="692"/>
      <c r="T74" s="693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701">
        <v>4680115885929</v>
      </c>
      <c r="E75" s="70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2"/>
      <c r="R75" s="692"/>
      <c r="S75" s="692"/>
      <c r="T75" s="693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701">
        <v>4680115884403</v>
      </c>
      <c r="E76" s="70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2"/>
      <c r="R76" s="692"/>
      <c r="S76" s="692"/>
      <c r="T76" s="693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5"/>
      <c r="B77" s="704"/>
      <c r="C77" s="704"/>
      <c r="D77" s="704"/>
      <c r="E77" s="704"/>
      <c r="F77" s="704"/>
      <c r="G77" s="704"/>
      <c r="H77" s="704"/>
      <c r="I77" s="704"/>
      <c r="J77" s="704"/>
      <c r="K77" s="704"/>
      <c r="L77" s="704"/>
      <c r="M77" s="704"/>
      <c r="N77" s="704"/>
      <c r="O77" s="706"/>
      <c r="P77" s="694" t="s">
        <v>80</v>
      </c>
      <c r="Q77" s="695"/>
      <c r="R77" s="695"/>
      <c r="S77" s="695"/>
      <c r="T77" s="695"/>
      <c r="U77" s="695"/>
      <c r="V77" s="696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704"/>
      <c r="B78" s="704"/>
      <c r="C78" s="704"/>
      <c r="D78" s="704"/>
      <c r="E78" s="704"/>
      <c r="F78" s="704"/>
      <c r="G78" s="704"/>
      <c r="H78" s="704"/>
      <c r="I78" s="704"/>
      <c r="J78" s="704"/>
      <c r="K78" s="704"/>
      <c r="L78" s="704"/>
      <c r="M78" s="704"/>
      <c r="N78" s="704"/>
      <c r="O78" s="706"/>
      <c r="P78" s="694" t="s">
        <v>80</v>
      </c>
      <c r="Q78" s="695"/>
      <c r="R78" s="695"/>
      <c r="S78" s="695"/>
      <c r="T78" s="695"/>
      <c r="U78" s="695"/>
      <c r="V78" s="696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703" t="s">
        <v>172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83"/>
      <c r="AB79" s="683"/>
      <c r="AC79" s="683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701">
        <v>4680115881532</v>
      </c>
      <c r="E80" s="70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2"/>
      <c r="R80" s="692"/>
      <c r="S80" s="692"/>
      <c r="T80" s="693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701">
        <v>4680115881532</v>
      </c>
      <c r="E81" s="70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2"/>
      <c r="R81" s="692"/>
      <c r="S81" s="692"/>
      <c r="T81" s="693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701">
        <v>4680115881464</v>
      </c>
      <c r="E82" s="70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2"/>
      <c r="R82" s="692"/>
      <c r="S82" s="692"/>
      <c r="T82" s="693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5"/>
      <c r="B83" s="704"/>
      <c r="C83" s="704"/>
      <c r="D83" s="704"/>
      <c r="E83" s="704"/>
      <c r="F83" s="704"/>
      <c r="G83" s="704"/>
      <c r="H83" s="704"/>
      <c r="I83" s="704"/>
      <c r="J83" s="704"/>
      <c r="K83" s="704"/>
      <c r="L83" s="704"/>
      <c r="M83" s="704"/>
      <c r="N83" s="704"/>
      <c r="O83" s="706"/>
      <c r="P83" s="694" t="s">
        <v>80</v>
      </c>
      <c r="Q83" s="695"/>
      <c r="R83" s="695"/>
      <c r="S83" s="695"/>
      <c r="T83" s="695"/>
      <c r="U83" s="695"/>
      <c r="V83" s="696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704"/>
      <c r="B84" s="704"/>
      <c r="C84" s="704"/>
      <c r="D84" s="704"/>
      <c r="E84" s="704"/>
      <c r="F84" s="704"/>
      <c r="G84" s="704"/>
      <c r="H84" s="704"/>
      <c r="I84" s="704"/>
      <c r="J84" s="704"/>
      <c r="K84" s="704"/>
      <c r="L84" s="704"/>
      <c r="M84" s="704"/>
      <c r="N84" s="704"/>
      <c r="O84" s="706"/>
      <c r="P84" s="694" t="s">
        <v>80</v>
      </c>
      <c r="Q84" s="695"/>
      <c r="R84" s="695"/>
      <c r="S84" s="695"/>
      <c r="T84" s="695"/>
      <c r="U84" s="695"/>
      <c r="V84" s="696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25" t="s">
        <v>180</v>
      </c>
      <c r="B85" s="704"/>
      <c r="C85" s="704"/>
      <c r="D85" s="704"/>
      <c r="E85" s="704"/>
      <c r="F85" s="704"/>
      <c r="G85" s="704"/>
      <c r="H85" s="704"/>
      <c r="I85" s="704"/>
      <c r="J85" s="704"/>
      <c r="K85" s="704"/>
      <c r="L85" s="704"/>
      <c r="M85" s="704"/>
      <c r="N85" s="704"/>
      <c r="O85" s="704"/>
      <c r="P85" s="704"/>
      <c r="Q85" s="704"/>
      <c r="R85" s="704"/>
      <c r="S85" s="704"/>
      <c r="T85" s="704"/>
      <c r="U85" s="704"/>
      <c r="V85" s="704"/>
      <c r="W85" s="704"/>
      <c r="X85" s="704"/>
      <c r="Y85" s="704"/>
      <c r="Z85" s="704"/>
      <c r="AA85" s="682"/>
      <c r="AB85" s="682"/>
      <c r="AC85" s="682"/>
    </row>
    <row r="86" spans="1:68" ht="14.25" hidden="1" customHeight="1" x14ac:dyDescent="0.25">
      <c r="A86" s="703" t="s">
        <v>90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83"/>
      <c r="AB86" s="683"/>
      <c r="AC86" s="68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1">
        <v>4680115881327</v>
      </c>
      <c r="E87" s="70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2"/>
      <c r="R87" s="692"/>
      <c r="S87" s="692"/>
      <c r="T87" s="693"/>
      <c r="U87" s="34"/>
      <c r="V87" s="34"/>
      <c r="W87" s="35" t="s">
        <v>69</v>
      </c>
      <c r="X87" s="687">
        <v>20</v>
      </c>
      <c r="Y87" s="688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20.805555555555554</v>
      </c>
      <c r="BN87" s="64">
        <f>IFERROR(Y87*I87/H87,"0")</f>
        <v>22.47</v>
      </c>
      <c r="BO87" s="64">
        <f>IFERROR(1/J87*(X87/H87),"0")</f>
        <v>2.8935185185185182E-2</v>
      </c>
      <c r="BP87" s="64">
        <f>IFERROR(1/J87*(Y87/H87),"0")</f>
        <v>3.125E-2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701">
        <v>4680115881518</v>
      </c>
      <c r="E88" s="70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2"/>
      <c r="R88" s="692"/>
      <c r="S88" s="692"/>
      <c r="T88" s="693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701">
        <v>4680115881303</v>
      </c>
      <c r="E89" s="70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2"/>
      <c r="R89" s="692"/>
      <c r="S89" s="692"/>
      <c r="T89" s="693"/>
      <c r="U89" s="34"/>
      <c r="V89" s="34"/>
      <c r="W89" s="35" t="s">
        <v>69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05"/>
      <c r="B90" s="704"/>
      <c r="C90" s="704"/>
      <c r="D90" s="704"/>
      <c r="E90" s="704"/>
      <c r="F90" s="704"/>
      <c r="G90" s="704"/>
      <c r="H90" s="704"/>
      <c r="I90" s="704"/>
      <c r="J90" s="704"/>
      <c r="K90" s="704"/>
      <c r="L90" s="704"/>
      <c r="M90" s="704"/>
      <c r="N90" s="704"/>
      <c r="O90" s="706"/>
      <c r="P90" s="694" t="s">
        <v>80</v>
      </c>
      <c r="Q90" s="695"/>
      <c r="R90" s="695"/>
      <c r="S90" s="695"/>
      <c r="T90" s="695"/>
      <c r="U90" s="695"/>
      <c r="V90" s="696"/>
      <c r="W90" s="37" t="s">
        <v>81</v>
      </c>
      <c r="X90" s="689">
        <f>IFERROR(X87/H87,"0")+IFERROR(X88/H88,"0")+IFERROR(X89/H89,"0")</f>
        <v>1.8518518518518516</v>
      </c>
      <c r="Y90" s="689">
        <f>IFERROR(Y87/H87,"0")+IFERROR(Y88/H88,"0")+IFERROR(Y89/H89,"0")</f>
        <v>2</v>
      </c>
      <c r="Z90" s="689">
        <f>IFERROR(IF(Z87="",0,Z87),"0")+IFERROR(IF(Z88="",0,Z88),"0")+IFERROR(IF(Z89="",0,Z89),"0")</f>
        <v>3.7960000000000001E-2</v>
      </c>
      <c r="AA90" s="690"/>
      <c r="AB90" s="690"/>
      <c r="AC90" s="690"/>
    </row>
    <row r="91" spans="1:68" x14ac:dyDescent="0.2">
      <c r="A91" s="704"/>
      <c r="B91" s="704"/>
      <c r="C91" s="704"/>
      <c r="D91" s="704"/>
      <c r="E91" s="704"/>
      <c r="F91" s="704"/>
      <c r="G91" s="704"/>
      <c r="H91" s="704"/>
      <c r="I91" s="704"/>
      <c r="J91" s="704"/>
      <c r="K91" s="704"/>
      <c r="L91" s="704"/>
      <c r="M91" s="704"/>
      <c r="N91" s="704"/>
      <c r="O91" s="706"/>
      <c r="P91" s="694" t="s">
        <v>80</v>
      </c>
      <c r="Q91" s="695"/>
      <c r="R91" s="695"/>
      <c r="S91" s="695"/>
      <c r="T91" s="695"/>
      <c r="U91" s="695"/>
      <c r="V91" s="696"/>
      <c r="W91" s="37" t="s">
        <v>69</v>
      </c>
      <c r="X91" s="689">
        <f>IFERROR(SUM(X87:X89),"0")</f>
        <v>20</v>
      </c>
      <c r="Y91" s="689">
        <f>IFERROR(SUM(Y87:Y89),"0")</f>
        <v>21.6</v>
      </c>
      <c r="Z91" s="37"/>
      <c r="AA91" s="690"/>
      <c r="AB91" s="690"/>
      <c r="AC91" s="690"/>
    </row>
    <row r="92" spans="1:68" ht="14.25" hidden="1" customHeight="1" x14ac:dyDescent="0.25">
      <c r="A92" s="703" t="s">
        <v>64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83"/>
      <c r="AB92" s="683"/>
      <c r="AC92" s="683"/>
    </row>
    <row r="93" spans="1:68" ht="27" hidden="1" customHeight="1" x14ac:dyDescent="0.25">
      <c r="A93" s="54" t="s">
        <v>189</v>
      </c>
      <c r="B93" s="54" t="s">
        <v>190</v>
      </c>
      <c r="C93" s="31">
        <v>4301051546</v>
      </c>
      <c r="D93" s="701">
        <v>4607091386967</v>
      </c>
      <c r="E93" s="702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2"/>
      <c r="R93" s="692"/>
      <c r="S93" s="692"/>
      <c r="T93" s="693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hidden="1" customHeight="1" x14ac:dyDescent="0.25">
      <c r="A94" s="54" t="s">
        <v>189</v>
      </c>
      <c r="B94" s="54" t="s">
        <v>192</v>
      </c>
      <c r="C94" s="31">
        <v>4301051712</v>
      </c>
      <c r="D94" s="701">
        <v>4607091386967</v>
      </c>
      <c r="E94" s="702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48" t="s">
        <v>193</v>
      </c>
      <c r="Q94" s="692"/>
      <c r="R94" s="692"/>
      <c r="S94" s="692"/>
      <c r="T94" s="693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195</v>
      </c>
      <c r="C95" s="31">
        <v>4301051437</v>
      </c>
      <c r="D95" s="701">
        <v>4607091386967</v>
      </c>
      <c r="E95" s="70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5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2"/>
      <c r="R95" s="692"/>
      <c r="S95" s="692"/>
      <c r="T95" s="693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701">
        <v>4680115884953</v>
      </c>
      <c r="E96" s="70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0" t="s">
        <v>198</v>
      </c>
      <c r="Q96" s="692"/>
      <c r="R96" s="692"/>
      <c r="S96" s="692"/>
      <c r="T96" s="693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hidden="1" customHeight="1" x14ac:dyDescent="0.25">
      <c r="A97" s="54" t="s">
        <v>200</v>
      </c>
      <c r="B97" s="54" t="s">
        <v>201</v>
      </c>
      <c r="C97" s="31">
        <v>4301052039</v>
      </c>
      <c r="D97" s="701">
        <v>4607091385731</v>
      </c>
      <c r="E97" s="70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82" t="s">
        <v>202</v>
      </c>
      <c r="Q97" s="692"/>
      <c r="R97" s="692"/>
      <c r="S97" s="692"/>
      <c r="T97" s="693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200</v>
      </c>
      <c r="B98" s="54" t="s">
        <v>203</v>
      </c>
      <c r="C98" s="31">
        <v>4301051718</v>
      </c>
      <c r="D98" s="701">
        <v>4607091385731</v>
      </c>
      <c r="E98" s="70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961" t="s">
        <v>204</v>
      </c>
      <c r="Q98" s="692"/>
      <c r="R98" s="692"/>
      <c r="S98" s="692"/>
      <c r="T98" s="693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701">
        <v>4680115880894</v>
      </c>
      <c r="E99" s="70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2"/>
      <c r="R99" s="692"/>
      <c r="S99" s="692"/>
      <c r="T99" s="693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4301051687</v>
      </c>
      <c r="D100" s="701">
        <v>4680115880214</v>
      </c>
      <c r="E100" s="702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4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2"/>
      <c r="R100" s="692"/>
      <c r="S100" s="692"/>
      <c r="T100" s="693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4301051439</v>
      </c>
      <c r="D101" s="701">
        <v>4680115880214</v>
      </c>
      <c r="E101" s="702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10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2"/>
      <c r="R101" s="692"/>
      <c r="S101" s="692"/>
      <c r="T101" s="693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705"/>
      <c r="B102" s="704"/>
      <c r="C102" s="704"/>
      <c r="D102" s="704"/>
      <c r="E102" s="704"/>
      <c r="F102" s="704"/>
      <c r="G102" s="704"/>
      <c r="H102" s="704"/>
      <c r="I102" s="704"/>
      <c r="J102" s="704"/>
      <c r="K102" s="704"/>
      <c r="L102" s="704"/>
      <c r="M102" s="704"/>
      <c r="N102" s="704"/>
      <c r="O102" s="706"/>
      <c r="P102" s="694" t="s">
        <v>80</v>
      </c>
      <c r="Q102" s="695"/>
      <c r="R102" s="695"/>
      <c r="S102" s="695"/>
      <c r="T102" s="695"/>
      <c r="U102" s="695"/>
      <c r="V102" s="696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hidden="1" x14ac:dyDescent="0.2">
      <c r="A103" s="704"/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6"/>
      <c r="P103" s="694" t="s">
        <v>80</v>
      </c>
      <c r="Q103" s="695"/>
      <c r="R103" s="695"/>
      <c r="S103" s="695"/>
      <c r="T103" s="695"/>
      <c r="U103" s="695"/>
      <c r="V103" s="696"/>
      <c r="W103" s="37" t="s">
        <v>69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hidden="1" customHeight="1" x14ac:dyDescent="0.25">
      <c r="A104" s="725" t="s">
        <v>211</v>
      </c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704"/>
      <c r="AA104" s="682"/>
      <c r="AB104" s="682"/>
      <c r="AC104" s="682"/>
    </row>
    <row r="105" spans="1:68" ht="14.25" hidden="1" customHeight="1" x14ac:dyDescent="0.25">
      <c r="A105" s="703" t="s">
        <v>90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83"/>
      <c r="AB105" s="683"/>
      <c r="AC105" s="683"/>
    </row>
    <row r="106" spans="1:68" ht="16.5" hidden="1" customHeight="1" x14ac:dyDescent="0.25">
      <c r="A106" s="54" t="s">
        <v>212</v>
      </c>
      <c r="B106" s="54" t="s">
        <v>213</v>
      </c>
      <c r="C106" s="31">
        <v>4301011703</v>
      </c>
      <c r="D106" s="701">
        <v>4680115882133</v>
      </c>
      <c r="E106" s="702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2"/>
      <c r="R106" s="692"/>
      <c r="S106" s="692"/>
      <c r="T106" s="693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212</v>
      </c>
      <c r="B107" s="54" t="s">
        <v>215</v>
      </c>
      <c r="C107" s="31">
        <v>4301011514</v>
      </c>
      <c r="D107" s="701">
        <v>4680115882133</v>
      </c>
      <c r="E107" s="702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2"/>
      <c r="R107" s="692"/>
      <c r="S107" s="692"/>
      <c r="T107" s="693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4301011417</v>
      </c>
      <c r="D108" s="701">
        <v>4680115880269</v>
      </c>
      <c r="E108" s="70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2"/>
      <c r="R108" s="692"/>
      <c r="S108" s="692"/>
      <c r="T108" s="693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218</v>
      </c>
      <c r="B109" s="54" t="s">
        <v>219</v>
      </c>
      <c r="C109" s="31">
        <v>4301011415</v>
      </c>
      <c r="D109" s="701">
        <v>4680115880429</v>
      </c>
      <c r="E109" s="70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2"/>
      <c r="R109" s="692"/>
      <c r="S109" s="692"/>
      <c r="T109" s="693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220</v>
      </c>
      <c r="B110" s="54" t="s">
        <v>221</v>
      </c>
      <c r="C110" s="31">
        <v>4301011462</v>
      </c>
      <c r="D110" s="701">
        <v>4680115881457</v>
      </c>
      <c r="E110" s="70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2"/>
      <c r="R110" s="692"/>
      <c r="S110" s="692"/>
      <c r="T110" s="693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05"/>
      <c r="B111" s="704"/>
      <c r="C111" s="704"/>
      <c r="D111" s="704"/>
      <c r="E111" s="704"/>
      <c r="F111" s="704"/>
      <c r="G111" s="704"/>
      <c r="H111" s="704"/>
      <c r="I111" s="704"/>
      <c r="J111" s="704"/>
      <c r="K111" s="704"/>
      <c r="L111" s="704"/>
      <c r="M111" s="704"/>
      <c r="N111" s="704"/>
      <c r="O111" s="706"/>
      <c r="P111" s="694" t="s">
        <v>80</v>
      </c>
      <c r="Q111" s="695"/>
      <c r="R111" s="695"/>
      <c r="S111" s="695"/>
      <c r="T111" s="695"/>
      <c r="U111" s="695"/>
      <c r="V111" s="696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hidden="1" x14ac:dyDescent="0.2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06"/>
      <c r="P112" s="694" t="s">
        <v>80</v>
      </c>
      <c r="Q112" s="695"/>
      <c r="R112" s="695"/>
      <c r="S112" s="695"/>
      <c r="T112" s="695"/>
      <c r="U112" s="695"/>
      <c r="V112" s="696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hidden="1" customHeight="1" x14ac:dyDescent="0.25">
      <c r="A113" s="703" t="s">
        <v>135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83"/>
      <c r="AB113" s="683"/>
      <c r="AC113" s="683"/>
    </row>
    <row r="114" spans="1:68" ht="16.5" hidden="1" customHeight="1" x14ac:dyDescent="0.25">
      <c r="A114" s="54" t="s">
        <v>222</v>
      </c>
      <c r="B114" s="54" t="s">
        <v>223</v>
      </c>
      <c r="C114" s="31">
        <v>4301020345</v>
      </c>
      <c r="D114" s="701">
        <v>4680115881488</v>
      </c>
      <c r="E114" s="70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9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2"/>
      <c r="R114" s="692"/>
      <c r="S114" s="692"/>
      <c r="T114" s="693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225</v>
      </c>
      <c r="B115" s="54" t="s">
        <v>226</v>
      </c>
      <c r="C115" s="31">
        <v>4301020346</v>
      </c>
      <c r="D115" s="701">
        <v>4680115882775</v>
      </c>
      <c r="E115" s="70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2"/>
      <c r="R115" s="692"/>
      <c r="S115" s="692"/>
      <c r="T115" s="693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228</v>
      </c>
      <c r="C116" s="31">
        <v>4301020344</v>
      </c>
      <c r="D116" s="701">
        <v>4680115880658</v>
      </c>
      <c r="E116" s="70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2"/>
      <c r="R116" s="692"/>
      <c r="S116" s="692"/>
      <c r="T116" s="693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5"/>
      <c r="B117" s="704"/>
      <c r="C117" s="704"/>
      <c r="D117" s="704"/>
      <c r="E117" s="704"/>
      <c r="F117" s="704"/>
      <c r="G117" s="704"/>
      <c r="H117" s="704"/>
      <c r="I117" s="704"/>
      <c r="J117" s="704"/>
      <c r="K117" s="704"/>
      <c r="L117" s="704"/>
      <c r="M117" s="704"/>
      <c r="N117" s="704"/>
      <c r="O117" s="706"/>
      <c r="P117" s="694" t="s">
        <v>80</v>
      </c>
      <c r="Q117" s="695"/>
      <c r="R117" s="695"/>
      <c r="S117" s="695"/>
      <c r="T117" s="695"/>
      <c r="U117" s="695"/>
      <c r="V117" s="696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704"/>
      <c r="B118" s="704"/>
      <c r="C118" s="704"/>
      <c r="D118" s="704"/>
      <c r="E118" s="704"/>
      <c r="F118" s="704"/>
      <c r="G118" s="704"/>
      <c r="H118" s="704"/>
      <c r="I118" s="704"/>
      <c r="J118" s="704"/>
      <c r="K118" s="704"/>
      <c r="L118" s="704"/>
      <c r="M118" s="704"/>
      <c r="N118" s="704"/>
      <c r="O118" s="706"/>
      <c r="P118" s="694" t="s">
        <v>80</v>
      </c>
      <c r="Q118" s="695"/>
      <c r="R118" s="695"/>
      <c r="S118" s="695"/>
      <c r="T118" s="695"/>
      <c r="U118" s="695"/>
      <c r="V118" s="696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703" t="s">
        <v>64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83"/>
      <c r="AB119" s="683"/>
      <c r="AC119" s="683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1">
        <v>4607091385168</v>
      </c>
      <c r="E120" s="70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2"/>
      <c r="R120" s="692"/>
      <c r="S120" s="692"/>
      <c r="T120" s="693"/>
      <c r="U120" s="34"/>
      <c r="V120" s="34"/>
      <c r="W120" s="35" t="s">
        <v>69</v>
      </c>
      <c r="X120" s="687">
        <v>50</v>
      </c>
      <c r="Y120" s="688">
        <f t="shared" ref="Y120:Y128" si="15">IFERROR(IF(X120="",0,CEILING((X120/$H120),1)*$H120),"")</f>
        <v>50.400000000000006</v>
      </c>
      <c r="Z120" s="36">
        <f>IFERROR(IF(Y120=0,"",ROUNDUP(Y120/H120,0)*0.01898),"")</f>
        <v>0.11388000000000001</v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53.053571428571431</v>
      </c>
      <c r="BN120" s="64">
        <f t="shared" ref="BN120:BN128" si="17">IFERROR(Y120*I120/H120,"0")</f>
        <v>53.478000000000002</v>
      </c>
      <c r="BO120" s="64">
        <f t="shared" ref="BO120:BO128" si="18">IFERROR(1/J120*(X120/H120),"0")</f>
        <v>9.3005952380952384E-2</v>
      </c>
      <c r="BP120" s="64">
        <f t="shared" ref="BP120:BP128" si="19">IFERROR(1/J120*(Y120/H120),"0")</f>
        <v>9.375E-2</v>
      </c>
    </row>
    <row r="121" spans="1:68" ht="16.5" hidden="1" customHeight="1" x14ac:dyDescent="0.25">
      <c r="A121" s="54" t="s">
        <v>229</v>
      </c>
      <c r="B121" s="54" t="s">
        <v>232</v>
      </c>
      <c r="C121" s="31">
        <v>4301051724</v>
      </c>
      <c r="D121" s="701">
        <v>4607091385168</v>
      </c>
      <c r="E121" s="70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0" t="s">
        <v>233</v>
      </c>
      <c r="Q121" s="692"/>
      <c r="R121" s="692"/>
      <c r="S121" s="692"/>
      <c r="T121" s="693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235</v>
      </c>
      <c r="C122" s="31">
        <v>4301051360</v>
      </c>
      <c r="D122" s="701">
        <v>4607091385168</v>
      </c>
      <c r="E122" s="70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2"/>
      <c r="R122" s="692"/>
      <c r="S122" s="692"/>
      <c r="T122" s="693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237</v>
      </c>
      <c r="B123" s="54" t="s">
        <v>238</v>
      </c>
      <c r="C123" s="31">
        <v>4301051730</v>
      </c>
      <c r="D123" s="701">
        <v>4607091383256</v>
      </c>
      <c r="E123" s="70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84" t="s">
        <v>239</v>
      </c>
      <c r="Q123" s="692"/>
      <c r="R123" s="692"/>
      <c r="S123" s="692"/>
      <c r="T123" s="693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237</v>
      </c>
      <c r="B124" s="54" t="s">
        <v>240</v>
      </c>
      <c r="C124" s="31">
        <v>4301051362</v>
      </c>
      <c r="D124" s="701">
        <v>4607091383256</v>
      </c>
      <c r="E124" s="70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2"/>
      <c r="R124" s="692"/>
      <c r="S124" s="692"/>
      <c r="T124" s="693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241</v>
      </c>
      <c r="B125" s="54" t="s">
        <v>242</v>
      </c>
      <c r="C125" s="31">
        <v>4301051721</v>
      </c>
      <c r="D125" s="701">
        <v>4607091385748</v>
      </c>
      <c r="E125" s="70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2" t="s">
        <v>243</v>
      </c>
      <c r="Q125" s="692"/>
      <c r="R125" s="692"/>
      <c r="S125" s="692"/>
      <c r="T125" s="693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241</v>
      </c>
      <c r="B126" s="54" t="s">
        <v>244</v>
      </c>
      <c r="C126" s="31">
        <v>4301051358</v>
      </c>
      <c r="D126" s="701">
        <v>4607091385748</v>
      </c>
      <c r="E126" s="70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2"/>
      <c r="R126" s="692"/>
      <c r="S126" s="692"/>
      <c r="T126" s="693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245</v>
      </c>
      <c r="B127" s="54" t="s">
        <v>246</v>
      </c>
      <c r="C127" s="31">
        <v>4301051740</v>
      </c>
      <c r="D127" s="701">
        <v>4680115884533</v>
      </c>
      <c r="E127" s="70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2"/>
      <c r="R127" s="692"/>
      <c r="S127" s="692"/>
      <c r="T127" s="693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248</v>
      </c>
      <c r="B128" s="54" t="s">
        <v>249</v>
      </c>
      <c r="C128" s="31">
        <v>4301051480</v>
      </c>
      <c r="D128" s="701">
        <v>4680115882645</v>
      </c>
      <c r="E128" s="70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2"/>
      <c r="R128" s="692"/>
      <c r="S128" s="692"/>
      <c r="T128" s="693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5"/>
      <c r="B129" s="704"/>
      <c r="C129" s="704"/>
      <c r="D129" s="704"/>
      <c r="E129" s="704"/>
      <c r="F129" s="704"/>
      <c r="G129" s="704"/>
      <c r="H129" s="704"/>
      <c r="I129" s="704"/>
      <c r="J129" s="704"/>
      <c r="K129" s="704"/>
      <c r="L129" s="704"/>
      <c r="M129" s="704"/>
      <c r="N129" s="704"/>
      <c r="O129" s="706"/>
      <c r="P129" s="694" t="s">
        <v>80</v>
      </c>
      <c r="Q129" s="695"/>
      <c r="R129" s="695"/>
      <c r="S129" s="695"/>
      <c r="T129" s="695"/>
      <c r="U129" s="695"/>
      <c r="V129" s="696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5.9523809523809526</v>
      </c>
      <c r="Y129" s="689">
        <f>IFERROR(Y120/H120,"0")+IFERROR(Y121/H121,"0")+IFERROR(Y122/H122,"0")+IFERROR(Y123/H123,"0")+IFERROR(Y124/H124,"0")+IFERROR(Y125/H125,"0")+IFERROR(Y126/H126,"0")+IFERROR(Y127/H127,"0")+IFERROR(Y128/H128,"0")</f>
        <v>6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0.11388000000000001</v>
      </c>
      <c r="AA129" s="690"/>
      <c r="AB129" s="690"/>
      <c r="AC129" s="690"/>
    </row>
    <row r="130" spans="1:68" x14ac:dyDescent="0.2">
      <c r="A130" s="704"/>
      <c r="B130" s="704"/>
      <c r="C130" s="704"/>
      <c r="D130" s="704"/>
      <c r="E130" s="704"/>
      <c r="F130" s="704"/>
      <c r="G130" s="704"/>
      <c r="H130" s="704"/>
      <c r="I130" s="704"/>
      <c r="J130" s="704"/>
      <c r="K130" s="704"/>
      <c r="L130" s="704"/>
      <c r="M130" s="704"/>
      <c r="N130" s="704"/>
      <c r="O130" s="706"/>
      <c r="P130" s="694" t="s">
        <v>80</v>
      </c>
      <c r="Q130" s="695"/>
      <c r="R130" s="695"/>
      <c r="S130" s="695"/>
      <c r="T130" s="695"/>
      <c r="U130" s="695"/>
      <c r="V130" s="696"/>
      <c r="W130" s="37" t="s">
        <v>69</v>
      </c>
      <c r="X130" s="689">
        <f>IFERROR(SUM(X120:X128),"0")</f>
        <v>50</v>
      </c>
      <c r="Y130" s="689">
        <f>IFERROR(SUM(Y120:Y128),"0")</f>
        <v>50.400000000000006</v>
      </c>
      <c r="Z130" s="37"/>
      <c r="AA130" s="690"/>
      <c r="AB130" s="690"/>
      <c r="AC130" s="690"/>
    </row>
    <row r="131" spans="1:68" ht="14.25" hidden="1" customHeight="1" x14ac:dyDescent="0.25">
      <c r="A131" s="703" t="s">
        <v>172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83"/>
      <c r="AB131" s="683"/>
      <c r="AC131" s="683"/>
    </row>
    <row r="132" spans="1:68" ht="37.5" hidden="1" customHeight="1" x14ac:dyDescent="0.25">
      <c r="A132" s="54" t="s">
        <v>251</v>
      </c>
      <c r="B132" s="54" t="s">
        <v>252</v>
      </c>
      <c r="C132" s="31">
        <v>4301060356</v>
      </c>
      <c r="D132" s="701">
        <v>4680115882652</v>
      </c>
      <c r="E132" s="70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2"/>
      <c r="R132" s="692"/>
      <c r="S132" s="692"/>
      <c r="T132" s="693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254</v>
      </c>
      <c r="B133" s="54" t="s">
        <v>255</v>
      </c>
      <c r="C133" s="31">
        <v>4301060317</v>
      </c>
      <c r="D133" s="701">
        <v>4680115880238</v>
      </c>
      <c r="E133" s="70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2"/>
      <c r="R133" s="692"/>
      <c r="S133" s="692"/>
      <c r="T133" s="693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5"/>
      <c r="B134" s="704"/>
      <c r="C134" s="704"/>
      <c r="D134" s="704"/>
      <c r="E134" s="704"/>
      <c r="F134" s="704"/>
      <c r="G134" s="704"/>
      <c r="H134" s="704"/>
      <c r="I134" s="704"/>
      <c r="J134" s="704"/>
      <c r="K134" s="704"/>
      <c r="L134" s="704"/>
      <c r="M134" s="704"/>
      <c r="N134" s="704"/>
      <c r="O134" s="706"/>
      <c r="P134" s="694" t="s">
        <v>80</v>
      </c>
      <c r="Q134" s="695"/>
      <c r="R134" s="695"/>
      <c r="S134" s="695"/>
      <c r="T134" s="695"/>
      <c r="U134" s="695"/>
      <c r="V134" s="696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704"/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6"/>
      <c r="P135" s="694" t="s">
        <v>80</v>
      </c>
      <c r="Q135" s="695"/>
      <c r="R135" s="695"/>
      <c r="S135" s="695"/>
      <c r="T135" s="695"/>
      <c r="U135" s="695"/>
      <c r="V135" s="696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25" t="s">
        <v>257</v>
      </c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704"/>
      <c r="Z136" s="704"/>
      <c r="AA136" s="682"/>
      <c r="AB136" s="682"/>
      <c r="AC136" s="682"/>
    </row>
    <row r="137" spans="1:68" ht="14.25" hidden="1" customHeight="1" x14ac:dyDescent="0.25">
      <c r="A137" s="703" t="s">
        <v>90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83"/>
      <c r="AB137" s="683"/>
      <c r="AC137" s="683"/>
    </row>
    <row r="138" spans="1:68" ht="27" hidden="1" customHeight="1" x14ac:dyDescent="0.25">
      <c r="A138" s="54" t="s">
        <v>258</v>
      </c>
      <c r="B138" s="54" t="s">
        <v>259</v>
      </c>
      <c r="C138" s="31">
        <v>4301011564</v>
      </c>
      <c r="D138" s="701">
        <v>4680115882577</v>
      </c>
      <c r="E138" s="70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2"/>
      <c r="R138" s="692"/>
      <c r="S138" s="692"/>
      <c r="T138" s="693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258</v>
      </c>
      <c r="B139" s="54" t="s">
        <v>261</v>
      </c>
      <c r="C139" s="31">
        <v>4301011562</v>
      </c>
      <c r="D139" s="701">
        <v>4680115882577</v>
      </c>
      <c r="E139" s="70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2"/>
      <c r="R139" s="692"/>
      <c r="S139" s="692"/>
      <c r="T139" s="693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5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06"/>
      <c r="P140" s="694" t="s">
        <v>80</v>
      </c>
      <c r="Q140" s="695"/>
      <c r="R140" s="695"/>
      <c r="S140" s="695"/>
      <c r="T140" s="695"/>
      <c r="U140" s="695"/>
      <c r="V140" s="696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06"/>
      <c r="P141" s="694" t="s">
        <v>80</v>
      </c>
      <c r="Q141" s="695"/>
      <c r="R141" s="695"/>
      <c r="S141" s="695"/>
      <c r="T141" s="695"/>
      <c r="U141" s="695"/>
      <c r="V141" s="696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703" t="s">
        <v>146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83"/>
      <c r="AB142" s="683"/>
      <c r="AC142" s="683"/>
    </row>
    <row r="143" spans="1:68" ht="27" hidden="1" customHeight="1" x14ac:dyDescent="0.25">
      <c r="A143" s="54" t="s">
        <v>262</v>
      </c>
      <c r="B143" s="54" t="s">
        <v>263</v>
      </c>
      <c r="C143" s="31">
        <v>4301031235</v>
      </c>
      <c r="D143" s="701">
        <v>4680115883444</v>
      </c>
      <c r="E143" s="70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2"/>
      <c r="R143" s="692"/>
      <c r="S143" s="692"/>
      <c r="T143" s="693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262</v>
      </c>
      <c r="B144" s="54" t="s">
        <v>265</v>
      </c>
      <c r="C144" s="31">
        <v>4301031234</v>
      </c>
      <c r="D144" s="701">
        <v>4680115883444</v>
      </c>
      <c r="E144" s="70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2"/>
      <c r="R144" s="692"/>
      <c r="S144" s="692"/>
      <c r="T144" s="693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5"/>
      <c r="B145" s="704"/>
      <c r="C145" s="704"/>
      <c r="D145" s="704"/>
      <c r="E145" s="704"/>
      <c r="F145" s="704"/>
      <c r="G145" s="704"/>
      <c r="H145" s="704"/>
      <c r="I145" s="704"/>
      <c r="J145" s="704"/>
      <c r="K145" s="704"/>
      <c r="L145" s="704"/>
      <c r="M145" s="704"/>
      <c r="N145" s="704"/>
      <c r="O145" s="706"/>
      <c r="P145" s="694" t="s">
        <v>80</v>
      </c>
      <c r="Q145" s="695"/>
      <c r="R145" s="695"/>
      <c r="S145" s="695"/>
      <c r="T145" s="695"/>
      <c r="U145" s="695"/>
      <c r="V145" s="696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704"/>
      <c r="B146" s="704"/>
      <c r="C146" s="704"/>
      <c r="D146" s="704"/>
      <c r="E146" s="704"/>
      <c r="F146" s="704"/>
      <c r="G146" s="704"/>
      <c r="H146" s="704"/>
      <c r="I146" s="704"/>
      <c r="J146" s="704"/>
      <c r="K146" s="704"/>
      <c r="L146" s="704"/>
      <c r="M146" s="704"/>
      <c r="N146" s="704"/>
      <c r="O146" s="706"/>
      <c r="P146" s="694" t="s">
        <v>80</v>
      </c>
      <c r="Q146" s="695"/>
      <c r="R146" s="695"/>
      <c r="S146" s="695"/>
      <c r="T146" s="695"/>
      <c r="U146" s="695"/>
      <c r="V146" s="696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703" t="s">
        <v>64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83"/>
      <c r="AB147" s="683"/>
      <c r="AC147" s="683"/>
    </row>
    <row r="148" spans="1:68" ht="16.5" hidden="1" customHeight="1" x14ac:dyDescent="0.25">
      <c r="A148" s="54" t="s">
        <v>266</v>
      </c>
      <c r="B148" s="54" t="s">
        <v>267</v>
      </c>
      <c r="C148" s="31">
        <v>4301051477</v>
      </c>
      <c r="D148" s="701">
        <v>4680115882584</v>
      </c>
      <c r="E148" s="70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2"/>
      <c r="R148" s="692"/>
      <c r="S148" s="692"/>
      <c r="T148" s="693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266</v>
      </c>
      <c r="B149" s="54" t="s">
        <v>268</v>
      </c>
      <c r="C149" s="31">
        <v>4301051476</v>
      </c>
      <c r="D149" s="701">
        <v>4680115882584</v>
      </c>
      <c r="E149" s="70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2"/>
      <c r="R149" s="692"/>
      <c r="S149" s="692"/>
      <c r="T149" s="693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5"/>
      <c r="B150" s="704"/>
      <c r="C150" s="704"/>
      <c r="D150" s="704"/>
      <c r="E150" s="704"/>
      <c r="F150" s="704"/>
      <c r="G150" s="704"/>
      <c r="H150" s="704"/>
      <c r="I150" s="704"/>
      <c r="J150" s="704"/>
      <c r="K150" s="704"/>
      <c r="L150" s="704"/>
      <c r="M150" s="704"/>
      <c r="N150" s="704"/>
      <c r="O150" s="706"/>
      <c r="P150" s="694" t="s">
        <v>80</v>
      </c>
      <c r="Q150" s="695"/>
      <c r="R150" s="695"/>
      <c r="S150" s="695"/>
      <c r="T150" s="695"/>
      <c r="U150" s="695"/>
      <c r="V150" s="696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704"/>
      <c r="B151" s="704"/>
      <c r="C151" s="704"/>
      <c r="D151" s="704"/>
      <c r="E151" s="704"/>
      <c r="F151" s="704"/>
      <c r="G151" s="704"/>
      <c r="H151" s="704"/>
      <c r="I151" s="704"/>
      <c r="J151" s="704"/>
      <c r="K151" s="704"/>
      <c r="L151" s="704"/>
      <c r="M151" s="704"/>
      <c r="N151" s="704"/>
      <c r="O151" s="706"/>
      <c r="P151" s="694" t="s">
        <v>80</v>
      </c>
      <c r="Q151" s="695"/>
      <c r="R151" s="695"/>
      <c r="S151" s="695"/>
      <c r="T151" s="695"/>
      <c r="U151" s="695"/>
      <c r="V151" s="696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25" t="s">
        <v>88</v>
      </c>
      <c r="B152" s="704"/>
      <c r="C152" s="704"/>
      <c r="D152" s="704"/>
      <c r="E152" s="704"/>
      <c r="F152" s="704"/>
      <c r="G152" s="704"/>
      <c r="H152" s="704"/>
      <c r="I152" s="704"/>
      <c r="J152" s="704"/>
      <c r="K152" s="704"/>
      <c r="L152" s="704"/>
      <c r="M152" s="704"/>
      <c r="N152" s="704"/>
      <c r="O152" s="704"/>
      <c r="P152" s="704"/>
      <c r="Q152" s="704"/>
      <c r="R152" s="704"/>
      <c r="S152" s="704"/>
      <c r="T152" s="704"/>
      <c r="U152" s="704"/>
      <c r="V152" s="704"/>
      <c r="W152" s="704"/>
      <c r="X152" s="704"/>
      <c r="Y152" s="704"/>
      <c r="Z152" s="704"/>
      <c r="AA152" s="682"/>
      <c r="AB152" s="682"/>
      <c r="AC152" s="682"/>
    </row>
    <row r="153" spans="1:68" ht="14.25" hidden="1" customHeight="1" x14ac:dyDescent="0.25">
      <c r="A153" s="703" t="s">
        <v>90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83"/>
      <c r="AB153" s="683"/>
      <c r="AC153" s="683"/>
    </row>
    <row r="154" spans="1:68" ht="27" hidden="1" customHeight="1" x14ac:dyDescent="0.25">
      <c r="A154" s="54" t="s">
        <v>269</v>
      </c>
      <c r="B154" s="54" t="s">
        <v>270</v>
      </c>
      <c r="C154" s="31">
        <v>4301011705</v>
      </c>
      <c r="D154" s="701">
        <v>4607091384604</v>
      </c>
      <c r="E154" s="70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2"/>
      <c r="R154" s="692"/>
      <c r="S154" s="692"/>
      <c r="T154" s="693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5"/>
      <c r="B155" s="704"/>
      <c r="C155" s="704"/>
      <c r="D155" s="704"/>
      <c r="E155" s="704"/>
      <c r="F155" s="704"/>
      <c r="G155" s="704"/>
      <c r="H155" s="704"/>
      <c r="I155" s="704"/>
      <c r="J155" s="704"/>
      <c r="K155" s="704"/>
      <c r="L155" s="704"/>
      <c r="M155" s="704"/>
      <c r="N155" s="704"/>
      <c r="O155" s="706"/>
      <c r="P155" s="694" t="s">
        <v>80</v>
      </c>
      <c r="Q155" s="695"/>
      <c r="R155" s="695"/>
      <c r="S155" s="695"/>
      <c r="T155" s="695"/>
      <c r="U155" s="695"/>
      <c r="V155" s="696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704"/>
      <c r="B156" s="704"/>
      <c r="C156" s="704"/>
      <c r="D156" s="704"/>
      <c r="E156" s="704"/>
      <c r="F156" s="704"/>
      <c r="G156" s="704"/>
      <c r="H156" s="704"/>
      <c r="I156" s="704"/>
      <c r="J156" s="704"/>
      <c r="K156" s="704"/>
      <c r="L156" s="704"/>
      <c r="M156" s="704"/>
      <c r="N156" s="704"/>
      <c r="O156" s="706"/>
      <c r="P156" s="694" t="s">
        <v>80</v>
      </c>
      <c r="Q156" s="695"/>
      <c r="R156" s="695"/>
      <c r="S156" s="695"/>
      <c r="T156" s="695"/>
      <c r="U156" s="695"/>
      <c r="V156" s="696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703" t="s">
        <v>146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83"/>
      <c r="AB157" s="683"/>
      <c r="AC157" s="683"/>
    </row>
    <row r="158" spans="1:68" ht="16.5" hidden="1" customHeight="1" x14ac:dyDescent="0.25">
      <c r="A158" s="54" t="s">
        <v>272</v>
      </c>
      <c r="B158" s="54" t="s">
        <v>273</v>
      </c>
      <c r="C158" s="31">
        <v>4301030895</v>
      </c>
      <c r="D158" s="701">
        <v>4607091387667</v>
      </c>
      <c r="E158" s="70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2"/>
      <c r="R158" s="692"/>
      <c r="S158" s="692"/>
      <c r="T158" s="693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275</v>
      </c>
      <c r="B159" s="54" t="s">
        <v>276</v>
      </c>
      <c r="C159" s="31">
        <v>4301030961</v>
      </c>
      <c r="D159" s="701">
        <v>4607091387636</v>
      </c>
      <c r="E159" s="70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2"/>
      <c r="R159" s="692"/>
      <c r="S159" s="692"/>
      <c r="T159" s="693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278</v>
      </c>
      <c r="B160" s="54" t="s">
        <v>279</v>
      </c>
      <c r="C160" s="31">
        <v>4301030963</v>
      </c>
      <c r="D160" s="701">
        <v>4607091382426</v>
      </c>
      <c r="E160" s="70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2"/>
      <c r="R160" s="692"/>
      <c r="S160" s="692"/>
      <c r="T160" s="693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4301030962</v>
      </c>
      <c r="D161" s="701">
        <v>4607091386547</v>
      </c>
      <c r="E161" s="70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2"/>
      <c r="R161" s="692"/>
      <c r="S161" s="692"/>
      <c r="T161" s="693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4301030964</v>
      </c>
      <c r="D162" s="701">
        <v>4607091382464</v>
      </c>
      <c r="E162" s="70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2"/>
      <c r="R162" s="692"/>
      <c r="S162" s="692"/>
      <c r="T162" s="693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5"/>
      <c r="B163" s="704"/>
      <c r="C163" s="704"/>
      <c r="D163" s="704"/>
      <c r="E163" s="704"/>
      <c r="F163" s="704"/>
      <c r="G163" s="704"/>
      <c r="H163" s="704"/>
      <c r="I163" s="704"/>
      <c r="J163" s="704"/>
      <c r="K163" s="704"/>
      <c r="L163" s="704"/>
      <c r="M163" s="704"/>
      <c r="N163" s="704"/>
      <c r="O163" s="706"/>
      <c r="P163" s="694" t="s">
        <v>80</v>
      </c>
      <c r="Q163" s="695"/>
      <c r="R163" s="695"/>
      <c r="S163" s="695"/>
      <c r="T163" s="695"/>
      <c r="U163" s="695"/>
      <c r="V163" s="696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704"/>
      <c r="B164" s="704"/>
      <c r="C164" s="704"/>
      <c r="D164" s="704"/>
      <c r="E164" s="704"/>
      <c r="F164" s="704"/>
      <c r="G164" s="704"/>
      <c r="H164" s="704"/>
      <c r="I164" s="704"/>
      <c r="J164" s="704"/>
      <c r="K164" s="704"/>
      <c r="L164" s="704"/>
      <c r="M164" s="704"/>
      <c r="N164" s="704"/>
      <c r="O164" s="706"/>
      <c r="P164" s="694" t="s">
        <v>80</v>
      </c>
      <c r="Q164" s="695"/>
      <c r="R164" s="695"/>
      <c r="S164" s="695"/>
      <c r="T164" s="695"/>
      <c r="U164" s="695"/>
      <c r="V164" s="696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703" t="s">
        <v>64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83"/>
      <c r="AB165" s="683"/>
      <c r="AC165" s="683"/>
    </row>
    <row r="166" spans="1:68" ht="16.5" hidden="1" customHeight="1" x14ac:dyDescent="0.25">
      <c r="A166" s="54" t="s">
        <v>285</v>
      </c>
      <c r="B166" s="54" t="s">
        <v>286</v>
      </c>
      <c r="C166" s="31">
        <v>4301051653</v>
      </c>
      <c r="D166" s="701">
        <v>4607091386264</v>
      </c>
      <c r="E166" s="70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8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2"/>
      <c r="R166" s="692"/>
      <c r="S166" s="692"/>
      <c r="T166" s="693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288</v>
      </c>
      <c r="B167" s="54" t="s">
        <v>289</v>
      </c>
      <c r="C167" s="31">
        <v>4301051313</v>
      </c>
      <c r="D167" s="701">
        <v>4607091385427</v>
      </c>
      <c r="E167" s="70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0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2"/>
      <c r="R167" s="692"/>
      <c r="S167" s="692"/>
      <c r="T167" s="693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5"/>
      <c r="B168" s="704"/>
      <c r="C168" s="704"/>
      <c r="D168" s="704"/>
      <c r="E168" s="704"/>
      <c r="F168" s="704"/>
      <c r="G168" s="704"/>
      <c r="H168" s="704"/>
      <c r="I168" s="704"/>
      <c r="J168" s="704"/>
      <c r="K168" s="704"/>
      <c r="L168" s="704"/>
      <c r="M168" s="704"/>
      <c r="N168" s="704"/>
      <c r="O168" s="706"/>
      <c r="P168" s="694" t="s">
        <v>80</v>
      </c>
      <c r="Q168" s="695"/>
      <c r="R168" s="695"/>
      <c r="S168" s="695"/>
      <c r="T168" s="695"/>
      <c r="U168" s="695"/>
      <c r="V168" s="696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704"/>
      <c r="B169" s="704"/>
      <c r="C169" s="704"/>
      <c r="D169" s="704"/>
      <c r="E169" s="704"/>
      <c r="F169" s="704"/>
      <c r="G169" s="704"/>
      <c r="H169" s="704"/>
      <c r="I169" s="704"/>
      <c r="J169" s="704"/>
      <c r="K169" s="704"/>
      <c r="L169" s="704"/>
      <c r="M169" s="704"/>
      <c r="N169" s="704"/>
      <c r="O169" s="706"/>
      <c r="P169" s="694" t="s">
        <v>80</v>
      </c>
      <c r="Q169" s="695"/>
      <c r="R169" s="695"/>
      <c r="S169" s="695"/>
      <c r="T169" s="695"/>
      <c r="U169" s="695"/>
      <c r="V169" s="696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96" t="s">
        <v>291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48"/>
      <c r="AB170" s="48"/>
      <c r="AC170" s="48"/>
    </row>
    <row r="171" spans="1:68" ht="16.5" hidden="1" customHeight="1" x14ac:dyDescent="0.25">
      <c r="A171" s="725" t="s">
        <v>292</v>
      </c>
      <c r="B171" s="704"/>
      <c r="C171" s="704"/>
      <c r="D171" s="704"/>
      <c r="E171" s="704"/>
      <c r="F171" s="704"/>
      <c r="G171" s="704"/>
      <c r="H171" s="704"/>
      <c r="I171" s="704"/>
      <c r="J171" s="704"/>
      <c r="K171" s="704"/>
      <c r="L171" s="704"/>
      <c r="M171" s="704"/>
      <c r="N171" s="704"/>
      <c r="O171" s="704"/>
      <c r="P171" s="704"/>
      <c r="Q171" s="704"/>
      <c r="R171" s="704"/>
      <c r="S171" s="704"/>
      <c r="T171" s="704"/>
      <c r="U171" s="704"/>
      <c r="V171" s="704"/>
      <c r="W171" s="704"/>
      <c r="X171" s="704"/>
      <c r="Y171" s="704"/>
      <c r="Z171" s="704"/>
      <c r="AA171" s="682"/>
      <c r="AB171" s="682"/>
      <c r="AC171" s="682"/>
    </row>
    <row r="172" spans="1:68" ht="14.25" hidden="1" customHeight="1" x14ac:dyDescent="0.25">
      <c r="A172" s="703" t="s">
        <v>135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83"/>
      <c r="AB172" s="683"/>
      <c r="AC172" s="683"/>
    </row>
    <row r="173" spans="1:68" ht="27" hidden="1" customHeight="1" x14ac:dyDescent="0.25">
      <c r="A173" s="54" t="s">
        <v>293</v>
      </c>
      <c r="B173" s="54" t="s">
        <v>294</v>
      </c>
      <c r="C173" s="31">
        <v>4301020323</v>
      </c>
      <c r="D173" s="701">
        <v>4680115886223</v>
      </c>
      <c r="E173" s="70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2"/>
      <c r="R173" s="692"/>
      <c r="S173" s="692"/>
      <c r="T173" s="693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5"/>
      <c r="B174" s="704"/>
      <c r="C174" s="704"/>
      <c r="D174" s="704"/>
      <c r="E174" s="704"/>
      <c r="F174" s="704"/>
      <c r="G174" s="704"/>
      <c r="H174" s="704"/>
      <c r="I174" s="704"/>
      <c r="J174" s="704"/>
      <c r="K174" s="704"/>
      <c r="L174" s="704"/>
      <c r="M174" s="704"/>
      <c r="N174" s="704"/>
      <c r="O174" s="706"/>
      <c r="P174" s="694" t="s">
        <v>80</v>
      </c>
      <c r="Q174" s="695"/>
      <c r="R174" s="695"/>
      <c r="S174" s="695"/>
      <c r="T174" s="695"/>
      <c r="U174" s="695"/>
      <c r="V174" s="696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704"/>
      <c r="B175" s="704"/>
      <c r="C175" s="704"/>
      <c r="D175" s="704"/>
      <c r="E175" s="704"/>
      <c r="F175" s="704"/>
      <c r="G175" s="704"/>
      <c r="H175" s="704"/>
      <c r="I175" s="704"/>
      <c r="J175" s="704"/>
      <c r="K175" s="704"/>
      <c r="L175" s="704"/>
      <c r="M175" s="704"/>
      <c r="N175" s="704"/>
      <c r="O175" s="706"/>
      <c r="P175" s="694" t="s">
        <v>80</v>
      </c>
      <c r="Q175" s="695"/>
      <c r="R175" s="695"/>
      <c r="S175" s="695"/>
      <c r="T175" s="695"/>
      <c r="U175" s="695"/>
      <c r="V175" s="696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703" t="s">
        <v>146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83"/>
      <c r="AB176" s="683"/>
      <c r="AC176" s="683"/>
    </row>
    <row r="177" spans="1:68" ht="27" hidden="1" customHeight="1" x14ac:dyDescent="0.25">
      <c r="A177" s="54" t="s">
        <v>296</v>
      </c>
      <c r="B177" s="54" t="s">
        <v>297</v>
      </c>
      <c r="C177" s="31">
        <v>4301031191</v>
      </c>
      <c r="D177" s="701">
        <v>4680115880993</v>
      </c>
      <c r="E177" s="70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2"/>
      <c r="R177" s="692"/>
      <c r="S177" s="692"/>
      <c r="T177" s="693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4301031204</v>
      </c>
      <c r="D178" s="701">
        <v>4680115881761</v>
      </c>
      <c r="E178" s="70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2"/>
      <c r="R178" s="692"/>
      <c r="S178" s="692"/>
      <c r="T178" s="693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4301031201</v>
      </c>
      <c r="D179" s="701">
        <v>4680115881563</v>
      </c>
      <c r="E179" s="70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2"/>
      <c r="R179" s="692"/>
      <c r="S179" s="692"/>
      <c r="T179" s="693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4301031199</v>
      </c>
      <c r="D180" s="701">
        <v>4680115880986</v>
      </c>
      <c r="E180" s="70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2"/>
      <c r="R180" s="692"/>
      <c r="S180" s="692"/>
      <c r="T180" s="693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4301031205</v>
      </c>
      <c r="D181" s="701">
        <v>4680115881785</v>
      </c>
      <c r="E181" s="70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2"/>
      <c r="R181" s="692"/>
      <c r="S181" s="692"/>
      <c r="T181" s="693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4301031399</v>
      </c>
      <c r="D182" s="701">
        <v>4680115886537</v>
      </c>
      <c r="E182" s="70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783" t="s">
        <v>311</v>
      </c>
      <c r="Q182" s="692"/>
      <c r="R182" s="692"/>
      <c r="S182" s="692"/>
      <c r="T182" s="693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4301031202</v>
      </c>
      <c r="D183" s="701">
        <v>4680115881679</v>
      </c>
      <c r="E183" s="70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2"/>
      <c r="R183" s="692"/>
      <c r="S183" s="692"/>
      <c r="T183" s="693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315</v>
      </c>
      <c r="B184" s="54" t="s">
        <v>316</v>
      </c>
      <c r="C184" s="31">
        <v>4301031158</v>
      </c>
      <c r="D184" s="701">
        <v>4680115880191</v>
      </c>
      <c r="E184" s="70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2"/>
      <c r="R184" s="692"/>
      <c r="S184" s="692"/>
      <c r="T184" s="693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317</v>
      </c>
      <c r="B185" s="54" t="s">
        <v>318</v>
      </c>
      <c r="C185" s="31">
        <v>4301031245</v>
      </c>
      <c r="D185" s="701">
        <v>4680115883963</v>
      </c>
      <c r="E185" s="70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2"/>
      <c r="R185" s="692"/>
      <c r="S185" s="692"/>
      <c r="T185" s="693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idden="1" x14ac:dyDescent="0.2">
      <c r="A186" s="705"/>
      <c r="B186" s="704"/>
      <c r="C186" s="704"/>
      <c r="D186" s="704"/>
      <c r="E186" s="704"/>
      <c r="F186" s="704"/>
      <c r="G186" s="704"/>
      <c r="H186" s="704"/>
      <c r="I186" s="704"/>
      <c r="J186" s="704"/>
      <c r="K186" s="704"/>
      <c r="L186" s="704"/>
      <c r="M186" s="704"/>
      <c r="N186" s="704"/>
      <c r="O186" s="706"/>
      <c r="P186" s="694" t="s">
        <v>80</v>
      </c>
      <c r="Q186" s="695"/>
      <c r="R186" s="695"/>
      <c r="S186" s="695"/>
      <c r="T186" s="695"/>
      <c r="U186" s="695"/>
      <c r="V186" s="696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hidden="1" x14ac:dyDescent="0.2">
      <c r="A187" s="704"/>
      <c r="B187" s="704"/>
      <c r="C187" s="704"/>
      <c r="D187" s="704"/>
      <c r="E187" s="704"/>
      <c r="F187" s="704"/>
      <c r="G187" s="704"/>
      <c r="H187" s="704"/>
      <c r="I187" s="704"/>
      <c r="J187" s="704"/>
      <c r="K187" s="704"/>
      <c r="L187" s="704"/>
      <c r="M187" s="704"/>
      <c r="N187" s="704"/>
      <c r="O187" s="706"/>
      <c r="P187" s="694" t="s">
        <v>80</v>
      </c>
      <c r="Q187" s="695"/>
      <c r="R187" s="695"/>
      <c r="S187" s="695"/>
      <c r="T187" s="695"/>
      <c r="U187" s="695"/>
      <c r="V187" s="696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hidden="1" customHeight="1" x14ac:dyDescent="0.25">
      <c r="A188" s="725" t="s">
        <v>320</v>
      </c>
      <c r="B188" s="704"/>
      <c r="C188" s="704"/>
      <c r="D188" s="704"/>
      <c r="E188" s="704"/>
      <c r="F188" s="704"/>
      <c r="G188" s="704"/>
      <c r="H188" s="704"/>
      <c r="I188" s="704"/>
      <c r="J188" s="704"/>
      <c r="K188" s="704"/>
      <c r="L188" s="704"/>
      <c r="M188" s="704"/>
      <c r="N188" s="704"/>
      <c r="O188" s="704"/>
      <c r="P188" s="704"/>
      <c r="Q188" s="704"/>
      <c r="R188" s="704"/>
      <c r="S188" s="704"/>
      <c r="T188" s="704"/>
      <c r="U188" s="704"/>
      <c r="V188" s="704"/>
      <c r="W188" s="704"/>
      <c r="X188" s="704"/>
      <c r="Y188" s="704"/>
      <c r="Z188" s="704"/>
      <c r="AA188" s="682"/>
      <c r="AB188" s="682"/>
      <c r="AC188" s="682"/>
    </row>
    <row r="189" spans="1:68" ht="14.25" hidden="1" customHeight="1" x14ac:dyDescent="0.25">
      <c r="A189" s="703" t="s">
        <v>90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83"/>
      <c r="AB189" s="683"/>
      <c r="AC189" s="683"/>
    </row>
    <row r="190" spans="1:68" ht="16.5" hidden="1" customHeight="1" x14ac:dyDescent="0.25">
      <c r="A190" s="54" t="s">
        <v>321</v>
      </c>
      <c r="B190" s="54" t="s">
        <v>322</v>
      </c>
      <c r="C190" s="31">
        <v>4301011450</v>
      </c>
      <c r="D190" s="701">
        <v>4680115881402</v>
      </c>
      <c r="E190" s="70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2"/>
      <c r="R190" s="692"/>
      <c r="S190" s="692"/>
      <c r="T190" s="693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324</v>
      </c>
      <c r="B191" s="54" t="s">
        <v>325</v>
      </c>
      <c r="C191" s="31">
        <v>4301011768</v>
      </c>
      <c r="D191" s="701">
        <v>4680115881396</v>
      </c>
      <c r="E191" s="70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2"/>
      <c r="R191" s="692"/>
      <c r="S191" s="692"/>
      <c r="T191" s="693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5"/>
      <c r="B192" s="704"/>
      <c r="C192" s="704"/>
      <c r="D192" s="704"/>
      <c r="E192" s="704"/>
      <c r="F192" s="704"/>
      <c r="G192" s="704"/>
      <c r="H192" s="704"/>
      <c r="I192" s="704"/>
      <c r="J192" s="704"/>
      <c r="K192" s="704"/>
      <c r="L192" s="704"/>
      <c r="M192" s="704"/>
      <c r="N192" s="704"/>
      <c r="O192" s="706"/>
      <c r="P192" s="694" t="s">
        <v>80</v>
      </c>
      <c r="Q192" s="695"/>
      <c r="R192" s="695"/>
      <c r="S192" s="695"/>
      <c r="T192" s="695"/>
      <c r="U192" s="695"/>
      <c r="V192" s="696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704"/>
      <c r="B193" s="704"/>
      <c r="C193" s="704"/>
      <c r="D193" s="704"/>
      <c r="E193" s="704"/>
      <c r="F193" s="704"/>
      <c r="G193" s="704"/>
      <c r="H193" s="704"/>
      <c r="I193" s="704"/>
      <c r="J193" s="704"/>
      <c r="K193" s="704"/>
      <c r="L193" s="704"/>
      <c r="M193" s="704"/>
      <c r="N193" s="704"/>
      <c r="O193" s="706"/>
      <c r="P193" s="694" t="s">
        <v>80</v>
      </c>
      <c r="Q193" s="695"/>
      <c r="R193" s="695"/>
      <c r="S193" s="695"/>
      <c r="T193" s="695"/>
      <c r="U193" s="695"/>
      <c r="V193" s="696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703" t="s">
        <v>135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83"/>
      <c r="AB194" s="683"/>
      <c r="AC194" s="683"/>
    </row>
    <row r="195" spans="1:68" ht="16.5" hidden="1" customHeight="1" x14ac:dyDescent="0.25">
      <c r="A195" s="54" t="s">
        <v>326</v>
      </c>
      <c r="B195" s="54" t="s">
        <v>327</v>
      </c>
      <c r="C195" s="31">
        <v>4301020262</v>
      </c>
      <c r="D195" s="701">
        <v>4680115882935</v>
      </c>
      <c r="E195" s="70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2"/>
      <c r="R195" s="692"/>
      <c r="S195" s="692"/>
      <c r="T195" s="693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329</v>
      </c>
      <c r="B196" s="54" t="s">
        <v>330</v>
      </c>
      <c r="C196" s="31">
        <v>4301020220</v>
      </c>
      <c r="D196" s="701">
        <v>4680115880764</v>
      </c>
      <c r="E196" s="70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2"/>
      <c r="R196" s="692"/>
      <c r="S196" s="692"/>
      <c r="T196" s="693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5"/>
      <c r="B197" s="704"/>
      <c r="C197" s="704"/>
      <c r="D197" s="704"/>
      <c r="E197" s="704"/>
      <c r="F197" s="704"/>
      <c r="G197" s="704"/>
      <c r="H197" s="704"/>
      <c r="I197" s="704"/>
      <c r="J197" s="704"/>
      <c r="K197" s="704"/>
      <c r="L197" s="704"/>
      <c r="M197" s="704"/>
      <c r="N197" s="704"/>
      <c r="O197" s="706"/>
      <c r="P197" s="694" t="s">
        <v>80</v>
      </c>
      <c r="Q197" s="695"/>
      <c r="R197" s="695"/>
      <c r="S197" s="695"/>
      <c r="T197" s="695"/>
      <c r="U197" s="695"/>
      <c r="V197" s="696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704"/>
      <c r="B198" s="704"/>
      <c r="C198" s="704"/>
      <c r="D198" s="704"/>
      <c r="E198" s="704"/>
      <c r="F198" s="704"/>
      <c r="G198" s="704"/>
      <c r="H198" s="704"/>
      <c r="I198" s="704"/>
      <c r="J198" s="704"/>
      <c r="K198" s="704"/>
      <c r="L198" s="704"/>
      <c r="M198" s="704"/>
      <c r="N198" s="704"/>
      <c r="O198" s="706"/>
      <c r="P198" s="694" t="s">
        <v>80</v>
      </c>
      <c r="Q198" s="695"/>
      <c r="R198" s="695"/>
      <c r="S198" s="695"/>
      <c r="T198" s="695"/>
      <c r="U198" s="695"/>
      <c r="V198" s="696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703" t="s">
        <v>146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83"/>
      <c r="AB199" s="683"/>
      <c r="AC199" s="683"/>
    </row>
    <row r="200" spans="1:68" ht="27" hidden="1" customHeight="1" x14ac:dyDescent="0.25">
      <c r="A200" s="54" t="s">
        <v>331</v>
      </c>
      <c r="B200" s="54" t="s">
        <v>332</v>
      </c>
      <c r="C200" s="31">
        <v>4301031224</v>
      </c>
      <c r="D200" s="701">
        <v>4680115882683</v>
      </c>
      <c r="E200" s="70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2"/>
      <c r="R200" s="692"/>
      <c r="S200" s="692"/>
      <c r="T200" s="693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hidden="1" customHeight="1" x14ac:dyDescent="0.25">
      <c r="A201" s="54" t="s">
        <v>334</v>
      </c>
      <c r="B201" s="54" t="s">
        <v>335</v>
      </c>
      <c r="C201" s="31">
        <v>4301031230</v>
      </c>
      <c r="D201" s="701">
        <v>4680115882690</v>
      </c>
      <c r="E201" s="70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2"/>
      <c r="R201" s="692"/>
      <c r="S201" s="692"/>
      <c r="T201" s="693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337</v>
      </c>
      <c r="B202" s="54" t="s">
        <v>338</v>
      </c>
      <c r="C202" s="31">
        <v>4301031220</v>
      </c>
      <c r="D202" s="701">
        <v>4680115882669</v>
      </c>
      <c r="E202" s="70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2"/>
      <c r="R202" s="692"/>
      <c r="S202" s="692"/>
      <c r="T202" s="693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4301031221</v>
      </c>
      <c r="D203" s="701">
        <v>4680115882676</v>
      </c>
      <c r="E203" s="70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2"/>
      <c r="R203" s="692"/>
      <c r="S203" s="692"/>
      <c r="T203" s="693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343</v>
      </c>
      <c r="B204" s="54" t="s">
        <v>344</v>
      </c>
      <c r="C204" s="31">
        <v>4301031223</v>
      </c>
      <c r="D204" s="701">
        <v>4680115884014</v>
      </c>
      <c r="E204" s="70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2"/>
      <c r="R204" s="692"/>
      <c r="S204" s="692"/>
      <c r="T204" s="693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4301031222</v>
      </c>
      <c r="D205" s="701">
        <v>4680115884007</v>
      </c>
      <c r="E205" s="70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2"/>
      <c r="R205" s="692"/>
      <c r="S205" s="692"/>
      <c r="T205" s="693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4301031229</v>
      </c>
      <c r="D206" s="701">
        <v>4680115884038</v>
      </c>
      <c r="E206" s="70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2"/>
      <c r="R206" s="692"/>
      <c r="S206" s="692"/>
      <c r="T206" s="693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4301031225</v>
      </c>
      <c r="D207" s="701">
        <v>4680115884021</v>
      </c>
      <c r="E207" s="70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10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2"/>
      <c r="R207" s="692"/>
      <c r="S207" s="692"/>
      <c r="T207" s="693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idden="1" x14ac:dyDescent="0.2">
      <c r="A208" s="705"/>
      <c r="B208" s="704"/>
      <c r="C208" s="704"/>
      <c r="D208" s="704"/>
      <c r="E208" s="704"/>
      <c r="F208" s="704"/>
      <c r="G208" s="704"/>
      <c r="H208" s="704"/>
      <c r="I208" s="704"/>
      <c r="J208" s="704"/>
      <c r="K208" s="704"/>
      <c r="L208" s="704"/>
      <c r="M208" s="704"/>
      <c r="N208" s="704"/>
      <c r="O208" s="706"/>
      <c r="P208" s="694" t="s">
        <v>80</v>
      </c>
      <c r="Q208" s="695"/>
      <c r="R208" s="695"/>
      <c r="S208" s="695"/>
      <c r="T208" s="695"/>
      <c r="U208" s="695"/>
      <c r="V208" s="696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hidden="1" x14ac:dyDescent="0.2">
      <c r="A209" s="704"/>
      <c r="B209" s="704"/>
      <c r="C209" s="704"/>
      <c r="D209" s="704"/>
      <c r="E209" s="704"/>
      <c r="F209" s="704"/>
      <c r="G209" s="704"/>
      <c r="H209" s="704"/>
      <c r="I209" s="704"/>
      <c r="J209" s="704"/>
      <c r="K209" s="704"/>
      <c r="L209" s="704"/>
      <c r="M209" s="704"/>
      <c r="N209" s="704"/>
      <c r="O209" s="706"/>
      <c r="P209" s="694" t="s">
        <v>80</v>
      </c>
      <c r="Q209" s="695"/>
      <c r="R209" s="695"/>
      <c r="S209" s="695"/>
      <c r="T209" s="695"/>
      <c r="U209" s="695"/>
      <c r="V209" s="696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hidden="1" customHeight="1" x14ac:dyDescent="0.25">
      <c r="A210" s="703" t="s">
        <v>64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83"/>
      <c r="AB210" s="683"/>
      <c r="AC210" s="683"/>
    </row>
    <row r="211" spans="1:68" ht="27" hidden="1" customHeight="1" x14ac:dyDescent="0.25">
      <c r="A211" s="54" t="s">
        <v>351</v>
      </c>
      <c r="B211" s="54" t="s">
        <v>352</v>
      </c>
      <c r="C211" s="31">
        <v>4301051408</v>
      </c>
      <c r="D211" s="701">
        <v>4680115881594</v>
      </c>
      <c r="E211" s="70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2"/>
      <c r="R211" s="692"/>
      <c r="S211" s="692"/>
      <c r="T211" s="693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354</v>
      </c>
      <c r="B212" s="54" t="s">
        <v>355</v>
      </c>
      <c r="C212" s="31">
        <v>4301051411</v>
      </c>
      <c r="D212" s="701">
        <v>4680115881617</v>
      </c>
      <c r="E212" s="70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2"/>
      <c r="R212" s="692"/>
      <c r="S212" s="692"/>
      <c r="T212" s="693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357</v>
      </c>
      <c r="B213" s="54" t="s">
        <v>358</v>
      </c>
      <c r="C213" s="31">
        <v>4301051656</v>
      </c>
      <c r="D213" s="701">
        <v>4680115880573</v>
      </c>
      <c r="E213" s="70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2"/>
      <c r="R213" s="692"/>
      <c r="S213" s="692"/>
      <c r="T213" s="693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360</v>
      </c>
      <c r="B214" s="54" t="s">
        <v>361</v>
      </c>
      <c r="C214" s="31">
        <v>4301051407</v>
      </c>
      <c r="D214" s="701">
        <v>4680115882195</v>
      </c>
      <c r="E214" s="70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2"/>
      <c r="R214" s="692"/>
      <c r="S214" s="692"/>
      <c r="T214" s="693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4301051752</v>
      </c>
      <c r="D215" s="701">
        <v>4680115882607</v>
      </c>
      <c r="E215" s="70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2"/>
      <c r="R215" s="692"/>
      <c r="S215" s="692"/>
      <c r="T215" s="693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4301051666</v>
      </c>
      <c r="D216" s="701">
        <v>4680115880092</v>
      </c>
      <c r="E216" s="70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2"/>
      <c r="R216" s="692"/>
      <c r="S216" s="692"/>
      <c r="T216" s="693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4301051668</v>
      </c>
      <c r="D217" s="701">
        <v>4680115880221</v>
      </c>
      <c r="E217" s="70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2"/>
      <c r="R217" s="692"/>
      <c r="S217" s="692"/>
      <c r="T217" s="693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4301051749</v>
      </c>
      <c r="D218" s="701">
        <v>4680115882942</v>
      </c>
      <c r="E218" s="70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2"/>
      <c r="R218" s="692"/>
      <c r="S218" s="692"/>
      <c r="T218" s="693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4301051753</v>
      </c>
      <c r="D219" s="701">
        <v>4680115880504</v>
      </c>
      <c r="E219" s="70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2"/>
      <c r="R219" s="692"/>
      <c r="S219" s="692"/>
      <c r="T219" s="693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4301051410</v>
      </c>
      <c r="D220" s="701">
        <v>4680115882164</v>
      </c>
      <c r="E220" s="70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2"/>
      <c r="R220" s="692"/>
      <c r="S220" s="692"/>
      <c r="T220" s="693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705"/>
      <c r="B221" s="704"/>
      <c r="C221" s="704"/>
      <c r="D221" s="704"/>
      <c r="E221" s="704"/>
      <c r="F221" s="704"/>
      <c r="G221" s="704"/>
      <c r="H221" s="704"/>
      <c r="I221" s="704"/>
      <c r="J221" s="704"/>
      <c r="K221" s="704"/>
      <c r="L221" s="704"/>
      <c r="M221" s="704"/>
      <c r="N221" s="704"/>
      <c r="O221" s="706"/>
      <c r="P221" s="694" t="s">
        <v>80</v>
      </c>
      <c r="Q221" s="695"/>
      <c r="R221" s="695"/>
      <c r="S221" s="695"/>
      <c r="T221" s="695"/>
      <c r="U221" s="695"/>
      <c r="V221" s="696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hidden="1" x14ac:dyDescent="0.2">
      <c r="A222" s="704"/>
      <c r="B222" s="704"/>
      <c r="C222" s="704"/>
      <c r="D222" s="704"/>
      <c r="E222" s="704"/>
      <c r="F222" s="704"/>
      <c r="G222" s="704"/>
      <c r="H222" s="704"/>
      <c r="I222" s="704"/>
      <c r="J222" s="704"/>
      <c r="K222" s="704"/>
      <c r="L222" s="704"/>
      <c r="M222" s="704"/>
      <c r="N222" s="704"/>
      <c r="O222" s="706"/>
      <c r="P222" s="694" t="s">
        <v>80</v>
      </c>
      <c r="Q222" s="695"/>
      <c r="R222" s="695"/>
      <c r="S222" s="695"/>
      <c r="T222" s="695"/>
      <c r="U222" s="695"/>
      <c r="V222" s="696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hidden="1" customHeight="1" x14ac:dyDescent="0.25">
      <c r="A223" s="703" t="s">
        <v>172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83"/>
      <c r="AB223" s="683"/>
      <c r="AC223" s="683"/>
    </row>
    <row r="224" spans="1:68" ht="27" hidden="1" customHeight="1" x14ac:dyDescent="0.25">
      <c r="A224" s="54" t="s">
        <v>377</v>
      </c>
      <c r="B224" s="54" t="s">
        <v>378</v>
      </c>
      <c r="C224" s="31">
        <v>4301060460</v>
      </c>
      <c r="D224" s="701">
        <v>4680115882874</v>
      </c>
      <c r="E224" s="70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913" t="s">
        <v>379</v>
      </c>
      <c r="Q224" s="692"/>
      <c r="R224" s="692"/>
      <c r="S224" s="692"/>
      <c r="T224" s="693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381</v>
      </c>
      <c r="B225" s="54" t="s">
        <v>382</v>
      </c>
      <c r="C225" s="31">
        <v>4301060516</v>
      </c>
      <c r="D225" s="701">
        <v>4680115884434</v>
      </c>
      <c r="E225" s="70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2"/>
      <c r="R225" s="692"/>
      <c r="S225" s="692"/>
      <c r="T225" s="693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4301060463</v>
      </c>
      <c r="D226" s="701">
        <v>4680115880818</v>
      </c>
      <c r="E226" s="70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2"/>
      <c r="R226" s="692"/>
      <c r="S226" s="692"/>
      <c r="T226" s="693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387</v>
      </c>
      <c r="B227" s="54" t="s">
        <v>388</v>
      </c>
      <c r="C227" s="31">
        <v>4301060389</v>
      </c>
      <c r="D227" s="701">
        <v>4680115880801</v>
      </c>
      <c r="E227" s="70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2"/>
      <c r="R227" s="692"/>
      <c r="S227" s="692"/>
      <c r="T227" s="693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5"/>
      <c r="B228" s="704"/>
      <c r="C228" s="704"/>
      <c r="D228" s="704"/>
      <c r="E228" s="704"/>
      <c r="F228" s="704"/>
      <c r="G228" s="704"/>
      <c r="H228" s="704"/>
      <c r="I228" s="704"/>
      <c r="J228" s="704"/>
      <c r="K228" s="704"/>
      <c r="L228" s="704"/>
      <c r="M228" s="704"/>
      <c r="N228" s="704"/>
      <c r="O228" s="706"/>
      <c r="P228" s="694" t="s">
        <v>80</v>
      </c>
      <c r="Q228" s="695"/>
      <c r="R228" s="695"/>
      <c r="S228" s="695"/>
      <c r="T228" s="695"/>
      <c r="U228" s="695"/>
      <c r="V228" s="696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704"/>
      <c r="B229" s="704"/>
      <c r="C229" s="704"/>
      <c r="D229" s="704"/>
      <c r="E229" s="704"/>
      <c r="F229" s="704"/>
      <c r="G229" s="704"/>
      <c r="H229" s="704"/>
      <c r="I229" s="704"/>
      <c r="J229" s="704"/>
      <c r="K229" s="704"/>
      <c r="L229" s="704"/>
      <c r="M229" s="704"/>
      <c r="N229" s="704"/>
      <c r="O229" s="706"/>
      <c r="P229" s="694" t="s">
        <v>80</v>
      </c>
      <c r="Q229" s="695"/>
      <c r="R229" s="695"/>
      <c r="S229" s="695"/>
      <c r="T229" s="695"/>
      <c r="U229" s="695"/>
      <c r="V229" s="696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25" t="s">
        <v>389</v>
      </c>
      <c r="B230" s="704"/>
      <c r="C230" s="704"/>
      <c r="D230" s="704"/>
      <c r="E230" s="704"/>
      <c r="F230" s="704"/>
      <c r="G230" s="704"/>
      <c r="H230" s="704"/>
      <c r="I230" s="704"/>
      <c r="J230" s="704"/>
      <c r="K230" s="704"/>
      <c r="L230" s="704"/>
      <c r="M230" s="704"/>
      <c r="N230" s="704"/>
      <c r="O230" s="704"/>
      <c r="P230" s="704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682"/>
      <c r="AB230" s="682"/>
      <c r="AC230" s="682"/>
    </row>
    <row r="231" spans="1:68" ht="14.25" hidden="1" customHeight="1" x14ac:dyDescent="0.25">
      <c r="A231" s="703" t="s">
        <v>90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83"/>
      <c r="AB231" s="683"/>
      <c r="AC231" s="683"/>
    </row>
    <row r="232" spans="1:68" ht="27" hidden="1" customHeight="1" x14ac:dyDescent="0.25">
      <c r="A232" s="54" t="s">
        <v>390</v>
      </c>
      <c r="B232" s="54" t="s">
        <v>391</v>
      </c>
      <c r="C232" s="31">
        <v>4301011826</v>
      </c>
      <c r="D232" s="701">
        <v>4680115884137</v>
      </c>
      <c r="E232" s="70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2"/>
      <c r="R232" s="692"/>
      <c r="S232" s="692"/>
      <c r="T232" s="693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390</v>
      </c>
      <c r="B233" s="54" t="s">
        <v>393</v>
      </c>
      <c r="C233" s="31">
        <v>4301011942</v>
      </c>
      <c r="D233" s="701">
        <v>4680115884137</v>
      </c>
      <c r="E233" s="70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8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2"/>
      <c r="R233" s="692"/>
      <c r="S233" s="692"/>
      <c r="T233" s="693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4301011724</v>
      </c>
      <c r="D234" s="701">
        <v>4680115884236</v>
      </c>
      <c r="E234" s="70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2"/>
      <c r="R234" s="692"/>
      <c r="S234" s="692"/>
      <c r="T234" s="693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399</v>
      </c>
      <c r="B235" s="54" t="s">
        <v>400</v>
      </c>
      <c r="C235" s="31">
        <v>4301011721</v>
      </c>
      <c r="D235" s="701">
        <v>4680115884175</v>
      </c>
      <c r="E235" s="70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2"/>
      <c r="R235" s="692"/>
      <c r="S235" s="692"/>
      <c r="T235" s="693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399</v>
      </c>
      <c r="B236" s="54" t="s">
        <v>402</v>
      </c>
      <c r="C236" s="31">
        <v>4301011941</v>
      </c>
      <c r="D236" s="701">
        <v>4680115884175</v>
      </c>
      <c r="E236" s="70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2"/>
      <c r="R236" s="692"/>
      <c r="S236" s="692"/>
      <c r="T236" s="693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4301011824</v>
      </c>
      <c r="D237" s="701">
        <v>4680115884144</v>
      </c>
      <c r="E237" s="70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2"/>
      <c r="R237" s="692"/>
      <c r="S237" s="692"/>
      <c r="T237" s="693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4301011963</v>
      </c>
      <c r="D238" s="701">
        <v>4680115885288</v>
      </c>
      <c r="E238" s="70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8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2"/>
      <c r="R238" s="692"/>
      <c r="S238" s="692"/>
      <c r="T238" s="693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408</v>
      </c>
      <c r="B239" s="54" t="s">
        <v>409</v>
      </c>
      <c r="C239" s="31">
        <v>4301011726</v>
      </c>
      <c r="D239" s="701">
        <v>4680115884182</v>
      </c>
      <c r="E239" s="70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2"/>
      <c r="R239" s="692"/>
      <c r="S239" s="692"/>
      <c r="T239" s="693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4301011722</v>
      </c>
      <c r="D240" s="701">
        <v>4680115884205</v>
      </c>
      <c r="E240" s="70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2"/>
      <c r="R240" s="692"/>
      <c r="S240" s="692"/>
      <c r="T240" s="693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5"/>
      <c r="B241" s="704"/>
      <c r="C241" s="704"/>
      <c r="D241" s="704"/>
      <c r="E241" s="704"/>
      <c r="F241" s="704"/>
      <c r="G241" s="704"/>
      <c r="H241" s="704"/>
      <c r="I241" s="704"/>
      <c r="J241" s="704"/>
      <c r="K241" s="704"/>
      <c r="L241" s="704"/>
      <c r="M241" s="704"/>
      <c r="N241" s="704"/>
      <c r="O241" s="706"/>
      <c r="P241" s="694" t="s">
        <v>80</v>
      </c>
      <c r="Q241" s="695"/>
      <c r="R241" s="695"/>
      <c r="S241" s="695"/>
      <c r="T241" s="695"/>
      <c r="U241" s="695"/>
      <c r="V241" s="696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704"/>
      <c r="B242" s="704"/>
      <c r="C242" s="704"/>
      <c r="D242" s="704"/>
      <c r="E242" s="704"/>
      <c r="F242" s="704"/>
      <c r="G242" s="704"/>
      <c r="H242" s="704"/>
      <c r="I242" s="704"/>
      <c r="J242" s="704"/>
      <c r="K242" s="704"/>
      <c r="L242" s="704"/>
      <c r="M242" s="704"/>
      <c r="N242" s="704"/>
      <c r="O242" s="706"/>
      <c r="P242" s="694" t="s">
        <v>80</v>
      </c>
      <c r="Q242" s="695"/>
      <c r="R242" s="695"/>
      <c r="S242" s="695"/>
      <c r="T242" s="695"/>
      <c r="U242" s="695"/>
      <c r="V242" s="696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703" t="s">
        <v>135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83"/>
      <c r="AB243" s="683"/>
      <c r="AC243" s="683"/>
    </row>
    <row r="244" spans="1:68" ht="27" hidden="1" customHeight="1" x14ac:dyDescent="0.25">
      <c r="A244" s="54" t="s">
        <v>412</v>
      </c>
      <c r="B244" s="54" t="s">
        <v>413</v>
      </c>
      <c r="C244" s="31">
        <v>4301020340</v>
      </c>
      <c r="D244" s="701">
        <v>4680115885721</v>
      </c>
      <c r="E244" s="70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72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2"/>
      <c r="R244" s="692"/>
      <c r="S244" s="692"/>
      <c r="T244" s="693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5"/>
      <c r="B245" s="704"/>
      <c r="C245" s="704"/>
      <c r="D245" s="704"/>
      <c r="E245" s="704"/>
      <c r="F245" s="704"/>
      <c r="G245" s="704"/>
      <c r="H245" s="704"/>
      <c r="I245" s="704"/>
      <c r="J245" s="704"/>
      <c r="K245" s="704"/>
      <c r="L245" s="704"/>
      <c r="M245" s="704"/>
      <c r="N245" s="704"/>
      <c r="O245" s="706"/>
      <c r="P245" s="694" t="s">
        <v>80</v>
      </c>
      <c r="Q245" s="695"/>
      <c r="R245" s="695"/>
      <c r="S245" s="695"/>
      <c r="T245" s="695"/>
      <c r="U245" s="695"/>
      <c r="V245" s="696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704"/>
      <c r="B246" s="704"/>
      <c r="C246" s="704"/>
      <c r="D246" s="704"/>
      <c r="E246" s="704"/>
      <c r="F246" s="704"/>
      <c r="G246" s="704"/>
      <c r="H246" s="704"/>
      <c r="I246" s="704"/>
      <c r="J246" s="704"/>
      <c r="K246" s="704"/>
      <c r="L246" s="704"/>
      <c r="M246" s="704"/>
      <c r="N246" s="704"/>
      <c r="O246" s="706"/>
      <c r="P246" s="694" t="s">
        <v>80</v>
      </c>
      <c r="Q246" s="695"/>
      <c r="R246" s="695"/>
      <c r="S246" s="695"/>
      <c r="T246" s="695"/>
      <c r="U246" s="695"/>
      <c r="V246" s="696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25" t="s">
        <v>415</v>
      </c>
      <c r="B247" s="704"/>
      <c r="C247" s="704"/>
      <c r="D247" s="704"/>
      <c r="E247" s="704"/>
      <c r="F247" s="704"/>
      <c r="G247" s="704"/>
      <c r="H247" s="704"/>
      <c r="I247" s="704"/>
      <c r="J247" s="704"/>
      <c r="K247" s="704"/>
      <c r="L247" s="704"/>
      <c r="M247" s="704"/>
      <c r="N247" s="704"/>
      <c r="O247" s="704"/>
      <c r="P247" s="704"/>
      <c r="Q247" s="704"/>
      <c r="R247" s="704"/>
      <c r="S247" s="704"/>
      <c r="T247" s="704"/>
      <c r="U247" s="704"/>
      <c r="V247" s="704"/>
      <c r="W247" s="704"/>
      <c r="X247" s="704"/>
      <c r="Y247" s="704"/>
      <c r="Z247" s="704"/>
      <c r="AA247" s="682"/>
      <c r="AB247" s="682"/>
      <c r="AC247" s="682"/>
    </row>
    <row r="248" spans="1:68" ht="14.25" hidden="1" customHeight="1" x14ac:dyDescent="0.25">
      <c r="A248" s="703" t="s">
        <v>90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83"/>
      <c r="AB248" s="683"/>
      <c r="AC248" s="683"/>
    </row>
    <row r="249" spans="1:68" ht="27" hidden="1" customHeight="1" x14ac:dyDescent="0.25">
      <c r="A249" s="54" t="s">
        <v>416</v>
      </c>
      <c r="B249" s="54" t="s">
        <v>417</v>
      </c>
      <c r="C249" s="31">
        <v>4301011855</v>
      </c>
      <c r="D249" s="701">
        <v>4680115885837</v>
      </c>
      <c r="E249" s="70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2"/>
      <c r="R249" s="692"/>
      <c r="S249" s="692"/>
      <c r="T249" s="693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4301011910</v>
      </c>
      <c r="D250" s="701">
        <v>4680115885806</v>
      </c>
      <c r="E250" s="702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2"/>
      <c r="R250" s="692"/>
      <c r="S250" s="692"/>
      <c r="T250" s="693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4301011850</v>
      </c>
      <c r="D251" s="701">
        <v>4680115885806</v>
      </c>
      <c r="E251" s="702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3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2"/>
      <c r="R251" s="692"/>
      <c r="S251" s="692"/>
      <c r="T251" s="693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424</v>
      </c>
      <c r="B252" s="54" t="s">
        <v>425</v>
      </c>
      <c r="C252" s="31">
        <v>4301011853</v>
      </c>
      <c r="D252" s="701">
        <v>4680115885851</v>
      </c>
      <c r="E252" s="70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2"/>
      <c r="R252" s="692"/>
      <c r="S252" s="692"/>
      <c r="T252" s="693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4301011852</v>
      </c>
      <c r="D253" s="701">
        <v>4680115885844</v>
      </c>
      <c r="E253" s="70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2"/>
      <c r="R253" s="692"/>
      <c r="S253" s="692"/>
      <c r="T253" s="693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430</v>
      </c>
      <c r="B254" s="54" t="s">
        <v>431</v>
      </c>
      <c r="C254" s="31">
        <v>4301011319</v>
      </c>
      <c r="D254" s="701">
        <v>4607091387469</v>
      </c>
      <c r="E254" s="70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3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2"/>
      <c r="R254" s="692"/>
      <c r="S254" s="692"/>
      <c r="T254" s="693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4301011851</v>
      </c>
      <c r="D255" s="701">
        <v>4680115885820</v>
      </c>
      <c r="E255" s="70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2"/>
      <c r="R255" s="692"/>
      <c r="S255" s="692"/>
      <c r="T255" s="693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436</v>
      </c>
      <c r="B256" s="54" t="s">
        <v>437</v>
      </c>
      <c r="C256" s="31">
        <v>4301011316</v>
      </c>
      <c r="D256" s="701">
        <v>4607091387438</v>
      </c>
      <c r="E256" s="70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2"/>
      <c r="R256" s="692"/>
      <c r="S256" s="692"/>
      <c r="T256" s="693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5"/>
      <c r="B257" s="704"/>
      <c r="C257" s="704"/>
      <c r="D257" s="704"/>
      <c r="E257" s="704"/>
      <c r="F257" s="704"/>
      <c r="G257" s="704"/>
      <c r="H257" s="704"/>
      <c r="I257" s="704"/>
      <c r="J257" s="704"/>
      <c r="K257" s="704"/>
      <c r="L257" s="704"/>
      <c r="M257" s="704"/>
      <c r="N257" s="704"/>
      <c r="O257" s="706"/>
      <c r="P257" s="694" t="s">
        <v>80</v>
      </c>
      <c r="Q257" s="695"/>
      <c r="R257" s="695"/>
      <c r="S257" s="695"/>
      <c r="T257" s="695"/>
      <c r="U257" s="695"/>
      <c r="V257" s="696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704"/>
      <c r="B258" s="704"/>
      <c r="C258" s="704"/>
      <c r="D258" s="704"/>
      <c r="E258" s="704"/>
      <c r="F258" s="704"/>
      <c r="G258" s="704"/>
      <c r="H258" s="704"/>
      <c r="I258" s="704"/>
      <c r="J258" s="704"/>
      <c r="K258" s="704"/>
      <c r="L258" s="704"/>
      <c r="M258" s="704"/>
      <c r="N258" s="704"/>
      <c r="O258" s="706"/>
      <c r="P258" s="694" t="s">
        <v>80</v>
      </c>
      <c r="Q258" s="695"/>
      <c r="R258" s="695"/>
      <c r="S258" s="695"/>
      <c r="T258" s="695"/>
      <c r="U258" s="695"/>
      <c r="V258" s="696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25" t="s">
        <v>439</v>
      </c>
      <c r="B259" s="704"/>
      <c r="C259" s="704"/>
      <c r="D259" s="704"/>
      <c r="E259" s="704"/>
      <c r="F259" s="704"/>
      <c r="G259" s="704"/>
      <c r="H259" s="704"/>
      <c r="I259" s="704"/>
      <c r="J259" s="704"/>
      <c r="K259" s="704"/>
      <c r="L259" s="704"/>
      <c r="M259" s="704"/>
      <c r="N259" s="704"/>
      <c r="O259" s="704"/>
      <c r="P259" s="704"/>
      <c r="Q259" s="704"/>
      <c r="R259" s="704"/>
      <c r="S259" s="704"/>
      <c r="T259" s="704"/>
      <c r="U259" s="704"/>
      <c r="V259" s="704"/>
      <c r="W259" s="704"/>
      <c r="X259" s="704"/>
      <c r="Y259" s="704"/>
      <c r="Z259" s="704"/>
      <c r="AA259" s="682"/>
      <c r="AB259" s="682"/>
      <c r="AC259" s="682"/>
    </row>
    <row r="260" spans="1:68" ht="14.25" hidden="1" customHeight="1" x14ac:dyDescent="0.25">
      <c r="A260" s="703" t="s">
        <v>90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83"/>
      <c r="AB260" s="683"/>
      <c r="AC260" s="683"/>
    </row>
    <row r="261" spans="1:68" ht="37.5" hidden="1" customHeight="1" x14ac:dyDescent="0.25">
      <c r="A261" s="54" t="s">
        <v>440</v>
      </c>
      <c r="B261" s="54" t="s">
        <v>441</v>
      </c>
      <c r="C261" s="31">
        <v>4301011876</v>
      </c>
      <c r="D261" s="701">
        <v>4680115885707</v>
      </c>
      <c r="E261" s="70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2"/>
      <c r="R261" s="692"/>
      <c r="S261" s="692"/>
      <c r="T261" s="693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5"/>
      <c r="B262" s="704"/>
      <c r="C262" s="704"/>
      <c r="D262" s="704"/>
      <c r="E262" s="704"/>
      <c r="F262" s="704"/>
      <c r="G262" s="704"/>
      <c r="H262" s="704"/>
      <c r="I262" s="704"/>
      <c r="J262" s="704"/>
      <c r="K262" s="704"/>
      <c r="L262" s="704"/>
      <c r="M262" s="704"/>
      <c r="N262" s="704"/>
      <c r="O262" s="706"/>
      <c r="P262" s="694" t="s">
        <v>80</v>
      </c>
      <c r="Q262" s="695"/>
      <c r="R262" s="695"/>
      <c r="S262" s="695"/>
      <c r="T262" s="695"/>
      <c r="U262" s="695"/>
      <c r="V262" s="696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704"/>
      <c r="B263" s="704"/>
      <c r="C263" s="704"/>
      <c r="D263" s="704"/>
      <c r="E263" s="704"/>
      <c r="F263" s="704"/>
      <c r="G263" s="704"/>
      <c r="H263" s="704"/>
      <c r="I263" s="704"/>
      <c r="J263" s="704"/>
      <c r="K263" s="704"/>
      <c r="L263" s="704"/>
      <c r="M263" s="704"/>
      <c r="N263" s="704"/>
      <c r="O263" s="706"/>
      <c r="P263" s="694" t="s">
        <v>80</v>
      </c>
      <c r="Q263" s="695"/>
      <c r="R263" s="695"/>
      <c r="S263" s="695"/>
      <c r="T263" s="695"/>
      <c r="U263" s="695"/>
      <c r="V263" s="696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25" t="s">
        <v>443</v>
      </c>
      <c r="B264" s="704"/>
      <c r="C264" s="704"/>
      <c r="D264" s="704"/>
      <c r="E264" s="704"/>
      <c r="F264" s="704"/>
      <c r="G264" s="704"/>
      <c r="H264" s="704"/>
      <c r="I264" s="704"/>
      <c r="J264" s="704"/>
      <c r="K264" s="704"/>
      <c r="L264" s="704"/>
      <c r="M264" s="704"/>
      <c r="N264" s="704"/>
      <c r="O264" s="704"/>
      <c r="P264" s="704"/>
      <c r="Q264" s="704"/>
      <c r="R264" s="704"/>
      <c r="S264" s="704"/>
      <c r="T264" s="704"/>
      <c r="U264" s="704"/>
      <c r="V264" s="704"/>
      <c r="W264" s="704"/>
      <c r="X264" s="704"/>
      <c r="Y264" s="704"/>
      <c r="Z264" s="704"/>
      <c r="AA264" s="682"/>
      <c r="AB264" s="682"/>
      <c r="AC264" s="682"/>
    </row>
    <row r="265" spans="1:68" ht="14.25" hidden="1" customHeight="1" x14ac:dyDescent="0.25">
      <c r="A265" s="703" t="s">
        <v>90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83"/>
      <c r="AB265" s="683"/>
      <c r="AC265" s="683"/>
    </row>
    <row r="266" spans="1:68" ht="27" hidden="1" customHeight="1" x14ac:dyDescent="0.25">
      <c r="A266" s="54" t="s">
        <v>444</v>
      </c>
      <c r="B266" s="54" t="s">
        <v>445</v>
      </c>
      <c r="C266" s="31">
        <v>4301011223</v>
      </c>
      <c r="D266" s="701">
        <v>4607091383423</v>
      </c>
      <c r="E266" s="70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2"/>
      <c r="R266" s="692"/>
      <c r="S266" s="692"/>
      <c r="T266" s="693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4301012099</v>
      </c>
      <c r="D267" s="701">
        <v>4680115885691</v>
      </c>
      <c r="E267" s="70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2"/>
      <c r="R267" s="692"/>
      <c r="S267" s="692"/>
      <c r="T267" s="693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4301012098</v>
      </c>
      <c r="D268" s="701">
        <v>4680115885660</v>
      </c>
      <c r="E268" s="70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2"/>
      <c r="R268" s="692"/>
      <c r="S268" s="692"/>
      <c r="T268" s="693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5"/>
      <c r="B269" s="704"/>
      <c r="C269" s="704"/>
      <c r="D269" s="704"/>
      <c r="E269" s="704"/>
      <c r="F269" s="704"/>
      <c r="G269" s="704"/>
      <c r="H269" s="704"/>
      <c r="I269" s="704"/>
      <c r="J269" s="704"/>
      <c r="K269" s="704"/>
      <c r="L269" s="704"/>
      <c r="M269" s="704"/>
      <c r="N269" s="704"/>
      <c r="O269" s="706"/>
      <c r="P269" s="694" t="s">
        <v>80</v>
      </c>
      <c r="Q269" s="695"/>
      <c r="R269" s="695"/>
      <c r="S269" s="695"/>
      <c r="T269" s="695"/>
      <c r="U269" s="695"/>
      <c r="V269" s="696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704"/>
      <c r="B270" s="704"/>
      <c r="C270" s="704"/>
      <c r="D270" s="704"/>
      <c r="E270" s="704"/>
      <c r="F270" s="704"/>
      <c r="G270" s="704"/>
      <c r="H270" s="704"/>
      <c r="I270" s="704"/>
      <c r="J270" s="704"/>
      <c r="K270" s="704"/>
      <c r="L270" s="704"/>
      <c r="M270" s="704"/>
      <c r="N270" s="704"/>
      <c r="O270" s="706"/>
      <c r="P270" s="694" t="s">
        <v>80</v>
      </c>
      <c r="Q270" s="695"/>
      <c r="R270" s="695"/>
      <c r="S270" s="695"/>
      <c r="T270" s="695"/>
      <c r="U270" s="695"/>
      <c r="V270" s="696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25" t="s">
        <v>452</v>
      </c>
      <c r="B271" s="704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682"/>
      <c r="AB271" s="682"/>
      <c r="AC271" s="682"/>
    </row>
    <row r="272" spans="1:68" ht="14.25" hidden="1" customHeight="1" x14ac:dyDescent="0.25">
      <c r="A272" s="703" t="s">
        <v>64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83"/>
      <c r="AB272" s="683"/>
      <c r="AC272" s="683"/>
    </row>
    <row r="273" spans="1:68" ht="37.5" hidden="1" customHeight="1" x14ac:dyDescent="0.25">
      <c r="A273" s="54" t="s">
        <v>453</v>
      </c>
      <c r="B273" s="54" t="s">
        <v>454</v>
      </c>
      <c r="C273" s="31">
        <v>4301051506</v>
      </c>
      <c r="D273" s="701">
        <v>4680115881037</v>
      </c>
      <c r="E273" s="70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2"/>
      <c r="R273" s="692"/>
      <c r="S273" s="692"/>
      <c r="T273" s="693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456</v>
      </c>
      <c r="B274" s="54" t="s">
        <v>457</v>
      </c>
      <c r="C274" s="31">
        <v>4301051893</v>
      </c>
      <c r="D274" s="701">
        <v>4680115886186</v>
      </c>
      <c r="E274" s="70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2"/>
      <c r="R274" s="692"/>
      <c r="S274" s="692"/>
      <c r="T274" s="693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459</v>
      </c>
      <c r="B275" s="54" t="s">
        <v>460</v>
      </c>
      <c r="C275" s="31">
        <v>4301051795</v>
      </c>
      <c r="D275" s="701">
        <v>4680115881228</v>
      </c>
      <c r="E275" s="70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2"/>
      <c r="R275" s="692"/>
      <c r="S275" s="692"/>
      <c r="T275" s="693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462</v>
      </c>
      <c r="B276" s="54" t="s">
        <v>463</v>
      </c>
      <c r="C276" s="31">
        <v>4301051388</v>
      </c>
      <c r="D276" s="701">
        <v>4680115881211</v>
      </c>
      <c r="E276" s="70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2"/>
      <c r="R276" s="692"/>
      <c r="S276" s="692"/>
      <c r="T276" s="693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465</v>
      </c>
      <c r="B277" s="54" t="s">
        <v>466</v>
      </c>
      <c r="C277" s="31">
        <v>4301051378</v>
      </c>
      <c r="D277" s="701">
        <v>4680115881020</v>
      </c>
      <c r="E277" s="70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2"/>
      <c r="R277" s="692"/>
      <c r="S277" s="692"/>
      <c r="T277" s="693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5"/>
      <c r="B278" s="704"/>
      <c r="C278" s="704"/>
      <c r="D278" s="704"/>
      <c r="E278" s="704"/>
      <c r="F278" s="704"/>
      <c r="G278" s="704"/>
      <c r="H278" s="704"/>
      <c r="I278" s="704"/>
      <c r="J278" s="704"/>
      <c r="K278" s="704"/>
      <c r="L278" s="704"/>
      <c r="M278" s="704"/>
      <c r="N278" s="704"/>
      <c r="O278" s="706"/>
      <c r="P278" s="694" t="s">
        <v>80</v>
      </c>
      <c r="Q278" s="695"/>
      <c r="R278" s="695"/>
      <c r="S278" s="695"/>
      <c r="T278" s="695"/>
      <c r="U278" s="695"/>
      <c r="V278" s="696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704"/>
      <c r="B279" s="704"/>
      <c r="C279" s="704"/>
      <c r="D279" s="704"/>
      <c r="E279" s="704"/>
      <c r="F279" s="704"/>
      <c r="G279" s="704"/>
      <c r="H279" s="704"/>
      <c r="I279" s="704"/>
      <c r="J279" s="704"/>
      <c r="K279" s="704"/>
      <c r="L279" s="704"/>
      <c r="M279" s="704"/>
      <c r="N279" s="704"/>
      <c r="O279" s="706"/>
      <c r="P279" s="694" t="s">
        <v>80</v>
      </c>
      <c r="Q279" s="695"/>
      <c r="R279" s="695"/>
      <c r="S279" s="695"/>
      <c r="T279" s="695"/>
      <c r="U279" s="695"/>
      <c r="V279" s="696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25" t="s">
        <v>468</v>
      </c>
      <c r="B280" s="704"/>
      <c r="C280" s="704"/>
      <c r="D280" s="704"/>
      <c r="E280" s="704"/>
      <c r="F280" s="704"/>
      <c r="G280" s="704"/>
      <c r="H280" s="704"/>
      <c r="I280" s="704"/>
      <c r="J280" s="704"/>
      <c r="K280" s="704"/>
      <c r="L280" s="704"/>
      <c r="M280" s="704"/>
      <c r="N280" s="704"/>
      <c r="O280" s="704"/>
      <c r="P280" s="704"/>
      <c r="Q280" s="704"/>
      <c r="R280" s="704"/>
      <c r="S280" s="704"/>
      <c r="T280" s="704"/>
      <c r="U280" s="704"/>
      <c r="V280" s="704"/>
      <c r="W280" s="704"/>
      <c r="X280" s="704"/>
      <c r="Y280" s="704"/>
      <c r="Z280" s="704"/>
      <c r="AA280" s="682"/>
      <c r="AB280" s="682"/>
      <c r="AC280" s="682"/>
    </row>
    <row r="281" spans="1:68" ht="14.25" hidden="1" customHeight="1" x14ac:dyDescent="0.25">
      <c r="A281" s="703" t="s">
        <v>90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83"/>
      <c r="AB281" s="683"/>
      <c r="AC281" s="683"/>
    </row>
    <row r="282" spans="1:68" ht="27" hidden="1" customHeight="1" x14ac:dyDescent="0.25">
      <c r="A282" s="54" t="s">
        <v>469</v>
      </c>
      <c r="B282" s="54" t="s">
        <v>470</v>
      </c>
      <c r="C282" s="31">
        <v>4301011306</v>
      </c>
      <c r="D282" s="701">
        <v>4607091389296</v>
      </c>
      <c r="E282" s="70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2"/>
      <c r="R282" s="692"/>
      <c r="S282" s="692"/>
      <c r="T282" s="693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5"/>
      <c r="B283" s="704"/>
      <c r="C283" s="704"/>
      <c r="D283" s="704"/>
      <c r="E283" s="704"/>
      <c r="F283" s="704"/>
      <c r="G283" s="704"/>
      <c r="H283" s="704"/>
      <c r="I283" s="704"/>
      <c r="J283" s="704"/>
      <c r="K283" s="704"/>
      <c r="L283" s="704"/>
      <c r="M283" s="704"/>
      <c r="N283" s="704"/>
      <c r="O283" s="706"/>
      <c r="P283" s="694" t="s">
        <v>80</v>
      </c>
      <c r="Q283" s="695"/>
      <c r="R283" s="695"/>
      <c r="S283" s="695"/>
      <c r="T283" s="695"/>
      <c r="U283" s="695"/>
      <c r="V283" s="696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704"/>
      <c r="B284" s="704"/>
      <c r="C284" s="704"/>
      <c r="D284" s="704"/>
      <c r="E284" s="704"/>
      <c r="F284" s="704"/>
      <c r="G284" s="704"/>
      <c r="H284" s="704"/>
      <c r="I284" s="704"/>
      <c r="J284" s="704"/>
      <c r="K284" s="704"/>
      <c r="L284" s="704"/>
      <c r="M284" s="704"/>
      <c r="N284" s="704"/>
      <c r="O284" s="706"/>
      <c r="P284" s="694" t="s">
        <v>80</v>
      </c>
      <c r="Q284" s="695"/>
      <c r="R284" s="695"/>
      <c r="S284" s="695"/>
      <c r="T284" s="695"/>
      <c r="U284" s="695"/>
      <c r="V284" s="696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703" t="s">
        <v>146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83"/>
      <c r="AB285" s="683"/>
      <c r="AC285" s="683"/>
    </row>
    <row r="286" spans="1:68" ht="27" hidden="1" customHeight="1" x14ac:dyDescent="0.25">
      <c r="A286" s="54" t="s">
        <v>472</v>
      </c>
      <c r="B286" s="54" t="s">
        <v>473</v>
      </c>
      <c r="C286" s="31">
        <v>4301031307</v>
      </c>
      <c r="D286" s="701">
        <v>4680115880344</v>
      </c>
      <c r="E286" s="70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2"/>
      <c r="R286" s="692"/>
      <c r="S286" s="692"/>
      <c r="T286" s="693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5"/>
      <c r="B287" s="704"/>
      <c r="C287" s="704"/>
      <c r="D287" s="704"/>
      <c r="E287" s="704"/>
      <c r="F287" s="704"/>
      <c r="G287" s="704"/>
      <c r="H287" s="704"/>
      <c r="I287" s="704"/>
      <c r="J287" s="704"/>
      <c r="K287" s="704"/>
      <c r="L287" s="704"/>
      <c r="M287" s="704"/>
      <c r="N287" s="704"/>
      <c r="O287" s="706"/>
      <c r="P287" s="694" t="s">
        <v>80</v>
      </c>
      <c r="Q287" s="695"/>
      <c r="R287" s="695"/>
      <c r="S287" s="695"/>
      <c r="T287" s="695"/>
      <c r="U287" s="695"/>
      <c r="V287" s="696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704"/>
      <c r="B288" s="704"/>
      <c r="C288" s="704"/>
      <c r="D288" s="704"/>
      <c r="E288" s="704"/>
      <c r="F288" s="704"/>
      <c r="G288" s="704"/>
      <c r="H288" s="704"/>
      <c r="I288" s="704"/>
      <c r="J288" s="704"/>
      <c r="K288" s="704"/>
      <c r="L288" s="704"/>
      <c r="M288" s="704"/>
      <c r="N288" s="704"/>
      <c r="O288" s="706"/>
      <c r="P288" s="694" t="s">
        <v>80</v>
      </c>
      <c r="Q288" s="695"/>
      <c r="R288" s="695"/>
      <c r="S288" s="695"/>
      <c r="T288" s="695"/>
      <c r="U288" s="695"/>
      <c r="V288" s="696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703" t="s">
        <v>64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83"/>
      <c r="AB289" s="683"/>
      <c r="AC289" s="683"/>
    </row>
    <row r="290" spans="1:68" ht="27" hidden="1" customHeight="1" x14ac:dyDescent="0.25">
      <c r="A290" s="54" t="s">
        <v>475</v>
      </c>
      <c r="B290" s="54" t="s">
        <v>476</v>
      </c>
      <c r="C290" s="31">
        <v>4301051782</v>
      </c>
      <c r="D290" s="701">
        <v>4680115884618</v>
      </c>
      <c r="E290" s="70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2"/>
      <c r="R290" s="692"/>
      <c r="S290" s="692"/>
      <c r="T290" s="693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5"/>
      <c r="B291" s="704"/>
      <c r="C291" s="704"/>
      <c r="D291" s="704"/>
      <c r="E291" s="704"/>
      <c r="F291" s="704"/>
      <c r="G291" s="704"/>
      <c r="H291" s="704"/>
      <c r="I291" s="704"/>
      <c r="J291" s="704"/>
      <c r="K291" s="704"/>
      <c r="L291" s="704"/>
      <c r="M291" s="704"/>
      <c r="N291" s="704"/>
      <c r="O291" s="706"/>
      <c r="P291" s="694" t="s">
        <v>80</v>
      </c>
      <c r="Q291" s="695"/>
      <c r="R291" s="695"/>
      <c r="S291" s="695"/>
      <c r="T291" s="695"/>
      <c r="U291" s="695"/>
      <c r="V291" s="696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704"/>
      <c r="B292" s="704"/>
      <c r="C292" s="704"/>
      <c r="D292" s="704"/>
      <c r="E292" s="704"/>
      <c r="F292" s="704"/>
      <c r="G292" s="704"/>
      <c r="H292" s="704"/>
      <c r="I292" s="704"/>
      <c r="J292" s="704"/>
      <c r="K292" s="704"/>
      <c r="L292" s="704"/>
      <c r="M292" s="704"/>
      <c r="N292" s="704"/>
      <c r="O292" s="706"/>
      <c r="P292" s="694" t="s">
        <v>80</v>
      </c>
      <c r="Q292" s="695"/>
      <c r="R292" s="695"/>
      <c r="S292" s="695"/>
      <c r="T292" s="695"/>
      <c r="U292" s="695"/>
      <c r="V292" s="696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25" t="s">
        <v>478</v>
      </c>
      <c r="B293" s="704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  <c r="U293" s="704"/>
      <c r="V293" s="704"/>
      <c r="W293" s="704"/>
      <c r="X293" s="704"/>
      <c r="Y293" s="704"/>
      <c r="Z293" s="704"/>
      <c r="AA293" s="682"/>
      <c r="AB293" s="682"/>
      <c r="AC293" s="682"/>
    </row>
    <row r="294" spans="1:68" ht="14.25" hidden="1" customHeight="1" x14ac:dyDescent="0.25">
      <c r="A294" s="703" t="s">
        <v>146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83"/>
      <c r="AB294" s="683"/>
      <c r="AC294" s="683"/>
    </row>
    <row r="295" spans="1:68" ht="27" hidden="1" customHeight="1" x14ac:dyDescent="0.25">
      <c r="A295" s="54" t="s">
        <v>479</v>
      </c>
      <c r="B295" s="54" t="s">
        <v>480</v>
      </c>
      <c r="C295" s="31">
        <v>4301031164</v>
      </c>
      <c r="D295" s="701">
        <v>4680115880481</v>
      </c>
      <c r="E295" s="70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2"/>
      <c r="R295" s="692"/>
      <c r="S295" s="692"/>
      <c r="T295" s="693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5"/>
      <c r="B296" s="704"/>
      <c r="C296" s="704"/>
      <c r="D296" s="704"/>
      <c r="E296" s="704"/>
      <c r="F296" s="704"/>
      <c r="G296" s="704"/>
      <c r="H296" s="704"/>
      <c r="I296" s="704"/>
      <c r="J296" s="704"/>
      <c r="K296" s="704"/>
      <c r="L296" s="704"/>
      <c r="M296" s="704"/>
      <c r="N296" s="704"/>
      <c r="O296" s="706"/>
      <c r="P296" s="694" t="s">
        <v>80</v>
      </c>
      <c r="Q296" s="695"/>
      <c r="R296" s="695"/>
      <c r="S296" s="695"/>
      <c r="T296" s="695"/>
      <c r="U296" s="695"/>
      <c r="V296" s="696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704"/>
      <c r="B297" s="704"/>
      <c r="C297" s="704"/>
      <c r="D297" s="704"/>
      <c r="E297" s="704"/>
      <c r="F297" s="704"/>
      <c r="G297" s="704"/>
      <c r="H297" s="704"/>
      <c r="I297" s="704"/>
      <c r="J297" s="704"/>
      <c r="K297" s="704"/>
      <c r="L297" s="704"/>
      <c r="M297" s="704"/>
      <c r="N297" s="704"/>
      <c r="O297" s="706"/>
      <c r="P297" s="694" t="s">
        <v>80</v>
      </c>
      <c r="Q297" s="695"/>
      <c r="R297" s="695"/>
      <c r="S297" s="695"/>
      <c r="T297" s="695"/>
      <c r="U297" s="695"/>
      <c r="V297" s="696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703" t="s">
        <v>64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83"/>
      <c r="AB298" s="683"/>
      <c r="AC298" s="683"/>
    </row>
    <row r="299" spans="1:68" ht="27" hidden="1" customHeight="1" x14ac:dyDescent="0.25">
      <c r="A299" s="54" t="s">
        <v>482</v>
      </c>
      <c r="B299" s="54" t="s">
        <v>483</v>
      </c>
      <c r="C299" s="31">
        <v>4301051344</v>
      </c>
      <c r="D299" s="701">
        <v>4680115880412</v>
      </c>
      <c r="E299" s="70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102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2"/>
      <c r="R299" s="692"/>
      <c r="S299" s="692"/>
      <c r="T299" s="693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485</v>
      </c>
      <c r="B300" s="54" t="s">
        <v>486</v>
      </c>
      <c r="C300" s="31">
        <v>4301051277</v>
      </c>
      <c r="D300" s="701">
        <v>4680115880511</v>
      </c>
      <c r="E300" s="70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2"/>
      <c r="R300" s="692"/>
      <c r="S300" s="692"/>
      <c r="T300" s="693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5"/>
      <c r="B301" s="704"/>
      <c r="C301" s="704"/>
      <c r="D301" s="704"/>
      <c r="E301" s="704"/>
      <c r="F301" s="704"/>
      <c r="G301" s="704"/>
      <c r="H301" s="704"/>
      <c r="I301" s="704"/>
      <c r="J301" s="704"/>
      <c r="K301" s="704"/>
      <c r="L301" s="704"/>
      <c r="M301" s="704"/>
      <c r="N301" s="704"/>
      <c r="O301" s="706"/>
      <c r="P301" s="694" t="s">
        <v>80</v>
      </c>
      <c r="Q301" s="695"/>
      <c r="R301" s="695"/>
      <c r="S301" s="695"/>
      <c r="T301" s="695"/>
      <c r="U301" s="695"/>
      <c r="V301" s="696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704"/>
      <c r="B302" s="704"/>
      <c r="C302" s="704"/>
      <c r="D302" s="704"/>
      <c r="E302" s="704"/>
      <c r="F302" s="704"/>
      <c r="G302" s="704"/>
      <c r="H302" s="704"/>
      <c r="I302" s="704"/>
      <c r="J302" s="704"/>
      <c r="K302" s="704"/>
      <c r="L302" s="704"/>
      <c r="M302" s="704"/>
      <c r="N302" s="704"/>
      <c r="O302" s="706"/>
      <c r="P302" s="694" t="s">
        <v>80</v>
      </c>
      <c r="Q302" s="695"/>
      <c r="R302" s="695"/>
      <c r="S302" s="695"/>
      <c r="T302" s="695"/>
      <c r="U302" s="695"/>
      <c r="V302" s="696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25" t="s">
        <v>488</v>
      </c>
      <c r="B303" s="704"/>
      <c r="C303" s="704"/>
      <c r="D303" s="704"/>
      <c r="E303" s="704"/>
      <c r="F303" s="704"/>
      <c r="G303" s="704"/>
      <c r="H303" s="704"/>
      <c r="I303" s="704"/>
      <c r="J303" s="704"/>
      <c r="K303" s="704"/>
      <c r="L303" s="704"/>
      <c r="M303" s="704"/>
      <c r="N303" s="704"/>
      <c r="O303" s="704"/>
      <c r="P303" s="704"/>
      <c r="Q303" s="704"/>
      <c r="R303" s="704"/>
      <c r="S303" s="704"/>
      <c r="T303" s="704"/>
      <c r="U303" s="704"/>
      <c r="V303" s="704"/>
      <c r="W303" s="704"/>
      <c r="X303" s="704"/>
      <c r="Y303" s="704"/>
      <c r="Z303" s="704"/>
      <c r="AA303" s="682"/>
      <c r="AB303" s="682"/>
      <c r="AC303" s="682"/>
    </row>
    <row r="304" spans="1:68" ht="14.25" hidden="1" customHeight="1" x14ac:dyDescent="0.25">
      <c r="A304" s="703" t="s">
        <v>90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83"/>
      <c r="AB304" s="683"/>
      <c r="AC304" s="683"/>
    </row>
    <row r="305" spans="1:68" ht="27" hidden="1" customHeight="1" x14ac:dyDescent="0.25">
      <c r="A305" s="54" t="s">
        <v>489</v>
      </c>
      <c r="B305" s="54" t="s">
        <v>490</v>
      </c>
      <c r="C305" s="31">
        <v>4301011594</v>
      </c>
      <c r="D305" s="701">
        <v>4680115883413</v>
      </c>
      <c r="E305" s="70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5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2"/>
      <c r="R305" s="692"/>
      <c r="S305" s="692"/>
      <c r="T305" s="693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5"/>
      <c r="B306" s="704"/>
      <c r="C306" s="704"/>
      <c r="D306" s="704"/>
      <c r="E306" s="704"/>
      <c r="F306" s="704"/>
      <c r="G306" s="704"/>
      <c r="H306" s="704"/>
      <c r="I306" s="704"/>
      <c r="J306" s="704"/>
      <c r="K306" s="704"/>
      <c r="L306" s="704"/>
      <c r="M306" s="704"/>
      <c r="N306" s="704"/>
      <c r="O306" s="706"/>
      <c r="P306" s="694" t="s">
        <v>80</v>
      </c>
      <c r="Q306" s="695"/>
      <c r="R306" s="695"/>
      <c r="S306" s="695"/>
      <c r="T306" s="695"/>
      <c r="U306" s="695"/>
      <c r="V306" s="696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704"/>
      <c r="B307" s="704"/>
      <c r="C307" s="704"/>
      <c r="D307" s="704"/>
      <c r="E307" s="704"/>
      <c r="F307" s="704"/>
      <c r="G307" s="704"/>
      <c r="H307" s="704"/>
      <c r="I307" s="704"/>
      <c r="J307" s="704"/>
      <c r="K307" s="704"/>
      <c r="L307" s="704"/>
      <c r="M307" s="704"/>
      <c r="N307" s="704"/>
      <c r="O307" s="706"/>
      <c r="P307" s="694" t="s">
        <v>80</v>
      </c>
      <c r="Q307" s="695"/>
      <c r="R307" s="695"/>
      <c r="S307" s="695"/>
      <c r="T307" s="695"/>
      <c r="U307" s="695"/>
      <c r="V307" s="696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703" t="s">
        <v>146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83"/>
      <c r="AB308" s="683"/>
      <c r="AC308" s="683"/>
    </row>
    <row r="309" spans="1:68" ht="27" hidden="1" customHeight="1" x14ac:dyDescent="0.25">
      <c r="A309" s="54" t="s">
        <v>491</v>
      </c>
      <c r="B309" s="54" t="s">
        <v>492</v>
      </c>
      <c r="C309" s="31">
        <v>4301031305</v>
      </c>
      <c r="D309" s="701">
        <v>4607091389845</v>
      </c>
      <c r="E309" s="70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8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2"/>
      <c r="R309" s="692"/>
      <c r="S309" s="692"/>
      <c r="T309" s="693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4301031306</v>
      </c>
      <c r="D310" s="701">
        <v>4680115882881</v>
      </c>
      <c r="E310" s="70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2"/>
      <c r="R310" s="692"/>
      <c r="S310" s="692"/>
      <c r="T310" s="693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5"/>
      <c r="B311" s="704"/>
      <c r="C311" s="704"/>
      <c r="D311" s="704"/>
      <c r="E311" s="704"/>
      <c r="F311" s="704"/>
      <c r="G311" s="704"/>
      <c r="H311" s="704"/>
      <c r="I311" s="704"/>
      <c r="J311" s="704"/>
      <c r="K311" s="704"/>
      <c r="L311" s="704"/>
      <c r="M311" s="704"/>
      <c r="N311" s="704"/>
      <c r="O311" s="706"/>
      <c r="P311" s="694" t="s">
        <v>80</v>
      </c>
      <c r="Q311" s="695"/>
      <c r="R311" s="695"/>
      <c r="S311" s="695"/>
      <c r="T311" s="695"/>
      <c r="U311" s="695"/>
      <c r="V311" s="696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704"/>
      <c r="B312" s="704"/>
      <c r="C312" s="704"/>
      <c r="D312" s="704"/>
      <c r="E312" s="704"/>
      <c r="F312" s="704"/>
      <c r="G312" s="704"/>
      <c r="H312" s="704"/>
      <c r="I312" s="704"/>
      <c r="J312" s="704"/>
      <c r="K312" s="704"/>
      <c r="L312" s="704"/>
      <c r="M312" s="704"/>
      <c r="N312" s="704"/>
      <c r="O312" s="706"/>
      <c r="P312" s="694" t="s">
        <v>80</v>
      </c>
      <c r="Q312" s="695"/>
      <c r="R312" s="695"/>
      <c r="S312" s="695"/>
      <c r="T312" s="695"/>
      <c r="U312" s="695"/>
      <c r="V312" s="696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25" t="s">
        <v>496</v>
      </c>
      <c r="B313" s="704"/>
      <c r="C313" s="704"/>
      <c r="D313" s="704"/>
      <c r="E313" s="704"/>
      <c r="F313" s="704"/>
      <c r="G313" s="704"/>
      <c r="H313" s="704"/>
      <c r="I313" s="704"/>
      <c r="J313" s="704"/>
      <c r="K313" s="704"/>
      <c r="L313" s="704"/>
      <c r="M313" s="704"/>
      <c r="N313" s="704"/>
      <c r="O313" s="704"/>
      <c r="P313" s="704"/>
      <c r="Q313" s="704"/>
      <c r="R313" s="704"/>
      <c r="S313" s="704"/>
      <c r="T313" s="704"/>
      <c r="U313" s="704"/>
      <c r="V313" s="704"/>
      <c r="W313" s="704"/>
      <c r="X313" s="704"/>
      <c r="Y313" s="704"/>
      <c r="Z313" s="704"/>
      <c r="AA313" s="682"/>
      <c r="AB313" s="682"/>
      <c r="AC313" s="682"/>
    </row>
    <row r="314" spans="1:68" ht="14.25" hidden="1" customHeight="1" x14ac:dyDescent="0.25">
      <c r="A314" s="703" t="s">
        <v>90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83"/>
      <c r="AB314" s="683"/>
      <c r="AC314" s="683"/>
    </row>
    <row r="315" spans="1:68" ht="16.5" hidden="1" customHeight="1" x14ac:dyDescent="0.25">
      <c r="A315" s="54" t="s">
        <v>497</v>
      </c>
      <c r="B315" s="54" t="s">
        <v>498</v>
      </c>
      <c r="C315" s="31">
        <v>4301011728</v>
      </c>
      <c r="D315" s="701">
        <v>4680115885141</v>
      </c>
      <c r="E315" s="70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2"/>
      <c r="R315" s="692"/>
      <c r="S315" s="692"/>
      <c r="T315" s="693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5"/>
      <c r="B316" s="704"/>
      <c r="C316" s="704"/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06"/>
      <c r="P316" s="694" t="s">
        <v>80</v>
      </c>
      <c r="Q316" s="695"/>
      <c r="R316" s="695"/>
      <c r="S316" s="695"/>
      <c r="T316" s="695"/>
      <c r="U316" s="695"/>
      <c r="V316" s="696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704"/>
      <c r="B317" s="704"/>
      <c r="C317" s="704"/>
      <c r="D317" s="704"/>
      <c r="E317" s="704"/>
      <c r="F317" s="704"/>
      <c r="G317" s="704"/>
      <c r="H317" s="704"/>
      <c r="I317" s="704"/>
      <c r="J317" s="704"/>
      <c r="K317" s="704"/>
      <c r="L317" s="704"/>
      <c r="M317" s="704"/>
      <c r="N317" s="704"/>
      <c r="O317" s="706"/>
      <c r="P317" s="694" t="s">
        <v>80</v>
      </c>
      <c r="Q317" s="695"/>
      <c r="R317" s="695"/>
      <c r="S317" s="695"/>
      <c r="T317" s="695"/>
      <c r="U317" s="695"/>
      <c r="V317" s="696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25" t="s">
        <v>500</v>
      </c>
      <c r="B318" s="704"/>
      <c r="C318" s="704"/>
      <c r="D318" s="704"/>
      <c r="E318" s="704"/>
      <c r="F318" s="704"/>
      <c r="G318" s="704"/>
      <c r="H318" s="704"/>
      <c r="I318" s="704"/>
      <c r="J318" s="704"/>
      <c r="K318" s="704"/>
      <c r="L318" s="704"/>
      <c r="M318" s="704"/>
      <c r="N318" s="704"/>
      <c r="O318" s="704"/>
      <c r="P318" s="704"/>
      <c r="Q318" s="704"/>
      <c r="R318" s="704"/>
      <c r="S318" s="704"/>
      <c r="T318" s="704"/>
      <c r="U318" s="704"/>
      <c r="V318" s="704"/>
      <c r="W318" s="704"/>
      <c r="X318" s="704"/>
      <c r="Y318" s="704"/>
      <c r="Z318" s="704"/>
      <c r="AA318" s="682"/>
      <c r="AB318" s="682"/>
      <c r="AC318" s="682"/>
    </row>
    <row r="319" spans="1:68" ht="14.25" hidden="1" customHeight="1" x14ac:dyDescent="0.25">
      <c r="A319" s="703" t="s">
        <v>90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83"/>
      <c r="AB319" s="683"/>
      <c r="AC319" s="683"/>
    </row>
    <row r="320" spans="1:68" ht="27" hidden="1" customHeight="1" x14ac:dyDescent="0.25">
      <c r="A320" s="54" t="s">
        <v>501</v>
      </c>
      <c r="B320" s="54" t="s">
        <v>502</v>
      </c>
      <c r="C320" s="31">
        <v>4301012024</v>
      </c>
      <c r="D320" s="701">
        <v>4680115885615</v>
      </c>
      <c r="E320" s="70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2"/>
      <c r="R320" s="692"/>
      <c r="S320" s="692"/>
      <c r="T320" s="693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1">
        <v>4680115885554</v>
      </c>
      <c r="E321" s="702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2"/>
      <c r="R321" s="692"/>
      <c r="S321" s="692"/>
      <c r="T321" s="693"/>
      <c r="U321" s="34"/>
      <c r="V321" s="34"/>
      <c r="W321" s="35" t="s">
        <v>69</v>
      </c>
      <c r="X321" s="687">
        <v>100</v>
      </c>
      <c r="Y321" s="688">
        <f t="shared" si="47"/>
        <v>108</v>
      </c>
      <c r="Z321" s="36">
        <f>IFERROR(IF(Y321=0,"",ROUNDUP(Y321/H321,0)*0.01898),"")</f>
        <v>0.1898</v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104.02777777777777</v>
      </c>
      <c r="BN321" s="64">
        <f t="shared" si="49"/>
        <v>112.34999999999998</v>
      </c>
      <c r="BO321" s="64">
        <f t="shared" si="50"/>
        <v>0.14467592592592593</v>
      </c>
      <c r="BP321" s="64">
        <f t="shared" si="51"/>
        <v>0.15625</v>
      </c>
    </row>
    <row r="322" spans="1:68" ht="27" hidden="1" customHeight="1" x14ac:dyDescent="0.25">
      <c r="A322" s="54" t="s">
        <v>504</v>
      </c>
      <c r="B322" s="54" t="s">
        <v>507</v>
      </c>
      <c r="C322" s="31">
        <v>4301011911</v>
      </c>
      <c r="D322" s="701">
        <v>4680115885554</v>
      </c>
      <c r="E322" s="702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2"/>
      <c r="R322" s="692"/>
      <c r="S322" s="692"/>
      <c r="T322" s="693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701">
        <v>4680115885646</v>
      </c>
      <c r="E323" s="70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2"/>
      <c r="R323" s="692"/>
      <c r="S323" s="692"/>
      <c r="T323" s="693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701">
        <v>4680115885622</v>
      </c>
      <c r="E324" s="70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2"/>
      <c r="R324" s="692"/>
      <c r="S324" s="692"/>
      <c r="T324" s="693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701">
        <v>4680115881938</v>
      </c>
      <c r="E325" s="70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2"/>
      <c r="R325" s="692"/>
      <c r="S325" s="692"/>
      <c r="T325" s="693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4301011859</v>
      </c>
      <c r="D326" s="701">
        <v>4680115885608</v>
      </c>
      <c r="E326" s="702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2"/>
      <c r="R326" s="692"/>
      <c r="S326" s="692"/>
      <c r="T326" s="693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4301011337</v>
      </c>
      <c r="D327" s="701">
        <v>4607091386011</v>
      </c>
      <c r="E327" s="702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2"/>
      <c r="R327" s="692"/>
      <c r="S327" s="692"/>
      <c r="T327" s="693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05"/>
      <c r="B328" s="704"/>
      <c r="C328" s="704"/>
      <c r="D328" s="704"/>
      <c r="E328" s="704"/>
      <c r="F328" s="704"/>
      <c r="G328" s="704"/>
      <c r="H328" s="704"/>
      <c r="I328" s="704"/>
      <c r="J328" s="704"/>
      <c r="K328" s="704"/>
      <c r="L328" s="704"/>
      <c r="M328" s="704"/>
      <c r="N328" s="704"/>
      <c r="O328" s="706"/>
      <c r="P328" s="694" t="s">
        <v>80</v>
      </c>
      <c r="Q328" s="695"/>
      <c r="R328" s="695"/>
      <c r="S328" s="695"/>
      <c r="T328" s="695"/>
      <c r="U328" s="695"/>
      <c r="V328" s="696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9.2592592592592595</v>
      </c>
      <c r="Y328" s="689">
        <f>IFERROR(Y320/H320,"0")+IFERROR(Y321/H321,"0")+IFERROR(Y322/H322,"0")+IFERROR(Y323/H323,"0")+IFERROR(Y324/H324,"0")+IFERROR(Y325/H325,"0")+IFERROR(Y326/H326,"0")+IFERROR(Y327/H327,"0")</f>
        <v>10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0.1898</v>
      </c>
      <c r="AA328" s="690"/>
      <c r="AB328" s="690"/>
      <c r="AC328" s="690"/>
    </row>
    <row r="329" spans="1:68" x14ac:dyDescent="0.2">
      <c r="A329" s="704"/>
      <c r="B329" s="704"/>
      <c r="C329" s="704"/>
      <c r="D329" s="704"/>
      <c r="E329" s="704"/>
      <c r="F329" s="704"/>
      <c r="G329" s="704"/>
      <c r="H329" s="704"/>
      <c r="I329" s="704"/>
      <c r="J329" s="704"/>
      <c r="K329" s="704"/>
      <c r="L329" s="704"/>
      <c r="M329" s="704"/>
      <c r="N329" s="704"/>
      <c r="O329" s="706"/>
      <c r="P329" s="694" t="s">
        <v>80</v>
      </c>
      <c r="Q329" s="695"/>
      <c r="R329" s="695"/>
      <c r="S329" s="695"/>
      <c r="T329" s="695"/>
      <c r="U329" s="695"/>
      <c r="V329" s="696"/>
      <c r="W329" s="37" t="s">
        <v>69</v>
      </c>
      <c r="X329" s="689">
        <f>IFERROR(SUM(X320:X327),"0")</f>
        <v>100</v>
      </c>
      <c r="Y329" s="689">
        <f>IFERROR(SUM(Y320:Y327),"0")</f>
        <v>108</v>
      </c>
      <c r="Z329" s="37"/>
      <c r="AA329" s="690"/>
      <c r="AB329" s="690"/>
      <c r="AC329" s="690"/>
    </row>
    <row r="330" spans="1:68" ht="14.25" hidden="1" customHeight="1" x14ac:dyDescent="0.25">
      <c r="A330" s="703" t="s">
        <v>146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1">
        <v>4607091387193</v>
      </c>
      <c r="E331" s="70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2"/>
      <c r="R331" s="692"/>
      <c r="S331" s="692"/>
      <c r="T331" s="693"/>
      <c r="U331" s="34"/>
      <c r="V331" s="34"/>
      <c r="W331" s="35" t="s">
        <v>69</v>
      </c>
      <c r="X331" s="687">
        <v>70</v>
      </c>
      <c r="Y331" s="688">
        <f>IFERROR(IF(X331="",0,CEILING((X331/$H331),1)*$H331),"")</f>
        <v>71.400000000000006</v>
      </c>
      <c r="Z331" s="36">
        <f>IFERROR(IF(Y331=0,"",ROUNDUP(Y331/H331,0)*0.00902),"")</f>
        <v>0.15334</v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74.499999999999986</v>
      </c>
      <c r="BN331" s="64">
        <f>IFERROR(Y331*I331/H331,"0")</f>
        <v>75.989999999999995</v>
      </c>
      <c r="BO331" s="64">
        <f>IFERROR(1/J331*(X331/H331),"0")</f>
        <v>0.12626262626262624</v>
      </c>
      <c r="BP331" s="64">
        <f>IFERROR(1/J331*(Y331/H331),"0")</f>
        <v>0.12878787878787878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1">
        <v>4607091387230</v>
      </c>
      <c r="E332" s="70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2"/>
      <c r="R332" s="692"/>
      <c r="S332" s="692"/>
      <c r="T332" s="693"/>
      <c r="U332" s="34"/>
      <c r="V332" s="34"/>
      <c r="W332" s="35" t="s">
        <v>69</v>
      </c>
      <c r="X332" s="687">
        <v>50</v>
      </c>
      <c r="Y332" s="688">
        <f>IFERROR(IF(X332="",0,CEILING((X332/$H332),1)*$H332),"")</f>
        <v>50.400000000000006</v>
      </c>
      <c r="Z332" s="36">
        <f>IFERROR(IF(Y332=0,"",ROUNDUP(Y332/H332,0)*0.00902),"")</f>
        <v>0.10824</v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53.214285714285715</v>
      </c>
      <c r="BN332" s="64">
        <f>IFERROR(Y332*I332/H332,"0")</f>
        <v>53.64</v>
      </c>
      <c r="BO332" s="64">
        <f>IFERROR(1/J332*(X332/H332),"0")</f>
        <v>9.0187590187590191E-2</v>
      </c>
      <c r="BP332" s="64">
        <f>IFERROR(1/J332*(Y332/H332),"0")</f>
        <v>9.0909090909090912E-2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701">
        <v>4607091387292</v>
      </c>
      <c r="E333" s="70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2"/>
      <c r="R333" s="692"/>
      <c r="S333" s="692"/>
      <c r="T333" s="693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701">
        <v>4607091387285</v>
      </c>
      <c r="E334" s="70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2"/>
      <c r="R334" s="692"/>
      <c r="S334" s="692"/>
      <c r="T334" s="693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05"/>
      <c r="B335" s="704"/>
      <c r="C335" s="704"/>
      <c r="D335" s="704"/>
      <c r="E335" s="704"/>
      <c r="F335" s="704"/>
      <c r="G335" s="704"/>
      <c r="H335" s="704"/>
      <c r="I335" s="704"/>
      <c r="J335" s="704"/>
      <c r="K335" s="704"/>
      <c r="L335" s="704"/>
      <c r="M335" s="704"/>
      <c r="N335" s="704"/>
      <c r="O335" s="706"/>
      <c r="P335" s="694" t="s">
        <v>80</v>
      </c>
      <c r="Q335" s="695"/>
      <c r="R335" s="695"/>
      <c r="S335" s="695"/>
      <c r="T335" s="695"/>
      <c r="U335" s="695"/>
      <c r="V335" s="696"/>
      <c r="W335" s="37" t="s">
        <v>81</v>
      </c>
      <c r="X335" s="689">
        <f>IFERROR(X331/H331,"0")+IFERROR(X332/H332,"0")+IFERROR(X333/H333,"0")+IFERROR(X334/H334,"0")</f>
        <v>28.571428571428569</v>
      </c>
      <c r="Y335" s="689">
        <f>IFERROR(Y331/H331,"0")+IFERROR(Y332/H332,"0")+IFERROR(Y333/H333,"0")+IFERROR(Y334/H334,"0")</f>
        <v>29</v>
      </c>
      <c r="Z335" s="689">
        <f>IFERROR(IF(Z331="",0,Z331),"0")+IFERROR(IF(Z332="",0,Z332),"0")+IFERROR(IF(Z333="",0,Z333),"0")+IFERROR(IF(Z334="",0,Z334),"0")</f>
        <v>0.26158000000000003</v>
      </c>
      <c r="AA335" s="690"/>
      <c r="AB335" s="690"/>
      <c r="AC335" s="690"/>
    </row>
    <row r="336" spans="1:68" x14ac:dyDescent="0.2">
      <c r="A336" s="704"/>
      <c r="B336" s="704"/>
      <c r="C336" s="704"/>
      <c r="D336" s="704"/>
      <c r="E336" s="704"/>
      <c r="F336" s="704"/>
      <c r="G336" s="704"/>
      <c r="H336" s="704"/>
      <c r="I336" s="704"/>
      <c r="J336" s="704"/>
      <c r="K336" s="704"/>
      <c r="L336" s="704"/>
      <c r="M336" s="704"/>
      <c r="N336" s="704"/>
      <c r="O336" s="706"/>
      <c r="P336" s="694" t="s">
        <v>80</v>
      </c>
      <c r="Q336" s="695"/>
      <c r="R336" s="695"/>
      <c r="S336" s="695"/>
      <c r="T336" s="695"/>
      <c r="U336" s="695"/>
      <c r="V336" s="696"/>
      <c r="W336" s="37" t="s">
        <v>69</v>
      </c>
      <c r="X336" s="689">
        <f>IFERROR(SUM(X331:X334),"0")</f>
        <v>120</v>
      </c>
      <c r="Y336" s="689">
        <f>IFERROR(SUM(Y331:Y334),"0")</f>
        <v>121.80000000000001</v>
      </c>
      <c r="Z336" s="37"/>
      <c r="AA336" s="690"/>
      <c r="AB336" s="690"/>
      <c r="AC336" s="690"/>
    </row>
    <row r="337" spans="1:68" ht="14.25" hidden="1" customHeight="1" x14ac:dyDescent="0.25">
      <c r="A337" s="703" t="s">
        <v>64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1">
        <v>4607091387766</v>
      </c>
      <c r="E338" s="70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2"/>
      <c r="R338" s="692"/>
      <c r="S338" s="692"/>
      <c r="T338" s="693"/>
      <c r="U338" s="34"/>
      <c r="V338" s="34"/>
      <c r="W338" s="35" t="s">
        <v>69</v>
      </c>
      <c r="X338" s="687">
        <v>1200</v>
      </c>
      <c r="Y338" s="688">
        <f t="shared" ref="Y338:Y343" si="52">IFERROR(IF(X338="",0,CEILING((X338/$H338),1)*$H338),"")</f>
        <v>1201.2</v>
      </c>
      <c r="Z338" s="36">
        <f>IFERROR(IF(Y338=0,"",ROUNDUP(Y338/H338,0)*0.01898),"")</f>
        <v>2.92292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1278.9230769230769</v>
      </c>
      <c r="BN338" s="64">
        <f t="shared" ref="BN338:BN343" si="54">IFERROR(Y338*I338/H338,"0")</f>
        <v>1280.2020000000002</v>
      </c>
      <c r="BO338" s="64">
        <f t="shared" ref="BO338:BO343" si="55">IFERROR(1/J338*(X338/H338),"0")</f>
        <v>2.4038461538461537</v>
      </c>
      <c r="BP338" s="64">
        <f t="shared" ref="BP338:BP343" si="56">IFERROR(1/J338*(Y338/H338),"0")</f>
        <v>2.40625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701">
        <v>4607091387957</v>
      </c>
      <c r="E339" s="70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2"/>
      <c r="R339" s="692"/>
      <c r="S339" s="692"/>
      <c r="T339" s="693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701">
        <v>4607091387964</v>
      </c>
      <c r="E340" s="70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2"/>
      <c r="R340" s="692"/>
      <c r="S340" s="692"/>
      <c r="T340" s="693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543</v>
      </c>
      <c r="B341" s="54" t="s">
        <v>544</v>
      </c>
      <c r="C341" s="31">
        <v>4301051734</v>
      </c>
      <c r="D341" s="701">
        <v>4680115884588</v>
      </c>
      <c r="E341" s="70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2"/>
      <c r="R341" s="692"/>
      <c r="S341" s="692"/>
      <c r="T341" s="693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701">
        <v>4607091387537</v>
      </c>
      <c r="E342" s="70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2"/>
      <c r="R342" s="692"/>
      <c r="S342" s="692"/>
      <c r="T342" s="693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701">
        <v>4607091387513</v>
      </c>
      <c r="E343" s="70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2"/>
      <c r="R343" s="692"/>
      <c r="S343" s="692"/>
      <c r="T343" s="693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5"/>
      <c r="B344" s="704"/>
      <c r="C344" s="704"/>
      <c r="D344" s="704"/>
      <c r="E344" s="704"/>
      <c r="F344" s="704"/>
      <c r="G344" s="704"/>
      <c r="H344" s="704"/>
      <c r="I344" s="704"/>
      <c r="J344" s="704"/>
      <c r="K344" s="704"/>
      <c r="L344" s="704"/>
      <c r="M344" s="704"/>
      <c r="N344" s="704"/>
      <c r="O344" s="706"/>
      <c r="P344" s="694" t="s">
        <v>80</v>
      </c>
      <c r="Q344" s="695"/>
      <c r="R344" s="695"/>
      <c r="S344" s="695"/>
      <c r="T344" s="695"/>
      <c r="U344" s="695"/>
      <c r="V344" s="696"/>
      <c r="W344" s="37" t="s">
        <v>81</v>
      </c>
      <c r="X344" s="689">
        <f>IFERROR(X338/H338,"0")+IFERROR(X339/H339,"0")+IFERROR(X340/H340,"0")+IFERROR(X341/H341,"0")+IFERROR(X342/H342,"0")+IFERROR(X343/H343,"0")</f>
        <v>153.84615384615384</v>
      </c>
      <c r="Y344" s="689">
        <f>IFERROR(Y338/H338,"0")+IFERROR(Y339/H339,"0")+IFERROR(Y340/H340,"0")+IFERROR(Y341/H341,"0")+IFERROR(Y342/H342,"0")+IFERROR(Y343/H343,"0")</f>
        <v>154</v>
      </c>
      <c r="Z344" s="689">
        <f>IFERROR(IF(Z338="",0,Z338),"0")+IFERROR(IF(Z339="",0,Z339),"0")+IFERROR(IF(Z340="",0,Z340),"0")+IFERROR(IF(Z341="",0,Z341),"0")+IFERROR(IF(Z342="",0,Z342),"0")+IFERROR(IF(Z343="",0,Z343),"0")</f>
        <v>2.92292</v>
      </c>
      <c r="AA344" s="690"/>
      <c r="AB344" s="690"/>
      <c r="AC344" s="690"/>
    </row>
    <row r="345" spans="1:68" x14ac:dyDescent="0.2">
      <c r="A345" s="704"/>
      <c r="B345" s="704"/>
      <c r="C345" s="704"/>
      <c r="D345" s="704"/>
      <c r="E345" s="704"/>
      <c r="F345" s="704"/>
      <c r="G345" s="704"/>
      <c r="H345" s="704"/>
      <c r="I345" s="704"/>
      <c r="J345" s="704"/>
      <c r="K345" s="704"/>
      <c r="L345" s="704"/>
      <c r="M345" s="704"/>
      <c r="N345" s="704"/>
      <c r="O345" s="706"/>
      <c r="P345" s="694" t="s">
        <v>80</v>
      </c>
      <c r="Q345" s="695"/>
      <c r="R345" s="695"/>
      <c r="S345" s="695"/>
      <c r="T345" s="695"/>
      <c r="U345" s="695"/>
      <c r="V345" s="696"/>
      <c r="W345" s="37" t="s">
        <v>69</v>
      </c>
      <c r="X345" s="689">
        <f>IFERROR(SUM(X338:X343),"0")</f>
        <v>1200</v>
      </c>
      <c r="Y345" s="689">
        <f>IFERROR(SUM(Y338:Y343),"0")</f>
        <v>1201.2</v>
      </c>
      <c r="Z345" s="37"/>
      <c r="AA345" s="690"/>
      <c r="AB345" s="690"/>
      <c r="AC345" s="690"/>
    </row>
    <row r="346" spans="1:68" ht="14.25" hidden="1" customHeight="1" x14ac:dyDescent="0.25">
      <c r="A346" s="703" t="s">
        <v>172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83"/>
      <c r="AB346" s="683"/>
      <c r="AC346" s="683"/>
    </row>
    <row r="347" spans="1:68" ht="27" hidden="1" customHeight="1" x14ac:dyDescent="0.25">
      <c r="A347" s="54" t="s">
        <v>552</v>
      </c>
      <c r="B347" s="54" t="s">
        <v>553</v>
      </c>
      <c r="C347" s="31">
        <v>4301060387</v>
      </c>
      <c r="D347" s="701">
        <v>4607091380880</v>
      </c>
      <c r="E347" s="70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2"/>
      <c r="R347" s="692"/>
      <c r="S347" s="692"/>
      <c r="T347" s="693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4301060406</v>
      </c>
      <c r="D348" s="701">
        <v>4607091384482</v>
      </c>
      <c r="E348" s="70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2"/>
      <c r="R348" s="692"/>
      <c r="S348" s="692"/>
      <c r="T348" s="693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558</v>
      </c>
      <c r="B349" s="54" t="s">
        <v>559</v>
      </c>
      <c r="C349" s="31">
        <v>4301060484</v>
      </c>
      <c r="D349" s="701">
        <v>4607091380897</v>
      </c>
      <c r="E349" s="70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2"/>
      <c r="R349" s="692"/>
      <c r="S349" s="692"/>
      <c r="T349" s="693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5"/>
      <c r="B350" s="704"/>
      <c r="C350" s="704"/>
      <c r="D350" s="704"/>
      <c r="E350" s="704"/>
      <c r="F350" s="704"/>
      <c r="G350" s="704"/>
      <c r="H350" s="704"/>
      <c r="I350" s="704"/>
      <c r="J350" s="704"/>
      <c r="K350" s="704"/>
      <c r="L350" s="704"/>
      <c r="M350" s="704"/>
      <c r="N350" s="704"/>
      <c r="O350" s="706"/>
      <c r="P350" s="694" t="s">
        <v>80</v>
      </c>
      <c r="Q350" s="695"/>
      <c r="R350" s="695"/>
      <c r="S350" s="695"/>
      <c r="T350" s="695"/>
      <c r="U350" s="695"/>
      <c r="V350" s="696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hidden="1" x14ac:dyDescent="0.2">
      <c r="A351" s="704"/>
      <c r="B351" s="704"/>
      <c r="C351" s="704"/>
      <c r="D351" s="704"/>
      <c r="E351" s="704"/>
      <c r="F351" s="704"/>
      <c r="G351" s="704"/>
      <c r="H351" s="704"/>
      <c r="I351" s="704"/>
      <c r="J351" s="704"/>
      <c r="K351" s="704"/>
      <c r="L351" s="704"/>
      <c r="M351" s="704"/>
      <c r="N351" s="704"/>
      <c r="O351" s="706"/>
      <c r="P351" s="694" t="s">
        <v>80</v>
      </c>
      <c r="Q351" s="695"/>
      <c r="R351" s="695"/>
      <c r="S351" s="695"/>
      <c r="T351" s="695"/>
      <c r="U351" s="695"/>
      <c r="V351" s="696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hidden="1" customHeight="1" x14ac:dyDescent="0.25">
      <c r="A352" s="703" t="s">
        <v>82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83"/>
      <c r="AB352" s="683"/>
      <c r="AC352" s="683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701">
        <v>4680115886476</v>
      </c>
      <c r="E353" s="70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34" t="s">
        <v>563</v>
      </c>
      <c r="Q353" s="692"/>
      <c r="R353" s="692"/>
      <c r="S353" s="692"/>
      <c r="T353" s="693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701">
        <v>4607091388374</v>
      </c>
      <c r="E354" s="70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13" t="s">
        <v>567</v>
      </c>
      <c r="Q354" s="692"/>
      <c r="R354" s="692"/>
      <c r="S354" s="692"/>
      <c r="T354" s="693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701">
        <v>4607091383102</v>
      </c>
      <c r="E355" s="70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2"/>
      <c r="R355" s="692"/>
      <c r="S355" s="692"/>
      <c r="T355" s="693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572</v>
      </c>
      <c r="B356" s="54" t="s">
        <v>573</v>
      </c>
      <c r="C356" s="31">
        <v>4301030233</v>
      </c>
      <c r="D356" s="701">
        <v>4607091388404</v>
      </c>
      <c r="E356" s="70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2"/>
      <c r="R356" s="692"/>
      <c r="S356" s="692"/>
      <c r="T356" s="693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5"/>
      <c r="B357" s="704"/>
      <c r="C357" s="704"/>
      <c r="D357" s="704"/>
      <c r="E357" s="704"/>
      <c r="F357" s="704"/>
      <c r="G357" s="704"/>
      <c r="H357" s="704"/>
      <c r="I357" s="704"/>
      <c r="J357" s="704"/>
      <c r="K357" s="704"/>
      <c r="L357" s="704"/>
      <c r="M357" s="704"/>
      <c r="N357" s="704"/>
      <c r="O357" s="706"/>
      <c r="P357" s="694" t="s">
        <v>80</v>
      </c>
      <c r="Q357" s="695"/>
      <c r="R357" s="695"/>
      <c r="S357" s="695"/>
      <c r="T357" s="695"/>
      <c r="U357" s="695"/>
      <c r="V357" s="696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704"/>
      <c r="B358" s="704"/>
      <c r="C358" s="704"/>
      <c r="D358" s="704"/>
      <c r="E358" s="704"/>
      <c r="F358" s="704"/>
      <c r="G358" s="704"/>
      <c r="H358" s="704"/>
      <c r="I358" s="704"/>
      <c r="J358" s="704"/>
      <c r="K358" s="704"/>
      <c r="L358" s="704"/>
      <c r="M358" s="704"/>
      <c r="N358" s="704"/>
      <c r="O358" s="706"/>
      <c r="P358" s="694" t="s">
        <v>80</v>
      </c>
      <c r="Q358" s="695"/>
      <c r="R358" s="695"/>
      <c r="S358" s="695"/>
      <c r="T358" s="695"/>
      <c r="U358" s="695"/>
      <c r="V358" s="696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703" t="s">
        <v>574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83"/>
      <c r="AB359" s="683"/>
      <c r="AC359" s="683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701">
        <v>4680115881808</v>
      </c>
      <c r="E360" s="70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2"/>
      <c r="R360" s="692"/>
      <c r="S360" s="692"/>
      <c r="T360" s="693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701">
        <v>4680115881822</v>
      </c>
      <c r="E361" s="70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2"/>
      <c r="R361" s="692"/>
      <c r="S361" s="692"/>
      <c r="T361" s="693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701">
        <v>4680115880016</v>
      </c>
      <c r="E362" s="70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2"/>
      <c r="R362" s="692"/>
      <c r="S362" s="692"/>
      <c r="T362" s="693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5"/>
      <c r="B363" s="704"/>
      <c r="C363" s="704"/>
      <c r="D363" s="704"/>
      <c r="E363" s="704"/>
      <c r="F363" s="704"/>
      <c r="G363" s="704"/>
      <c r="H363" s="704"/>
      <c r="I363" s="704"/>
      <c r="J363" s="704"/>
      <c r="K363" s="704"/>
      <c r="L363" s="704"/>
      <c r="M363" s="704"/>
      <c r="N363" s="704"/>
      <c r="O363" s="706"/>
      <c r="P363" s="694" t="s">
        <v>80</v>
      </c>
      <c r="Q363" s="695"/>
      <c r="R363" s="695"/>
      <c r="S363" s="695"/>
      <c r="T363" s="695"/>
      <c r="U363" s="695"/>
      <c r="V363" s="696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704"/>
      <c r="B364" s="704"/>
      <c r="C364" s="704"/>
      <c r="D364" s="704"/>
      <c r="E364" s="704"/>
      <c r="F364" s="704"/>
      <c r="G364" s="704"/>
      <c r="H364" s="704"/>
      <c r="I364" s="704"/>
      <c r="J364" s="704"/>
      <c r="K364" s="704"/>
      <c r="L364" s="704"/>
      <c r="M364" s="704"/>
      <c r="N364" s="704"/>
      <c r="O364" s="706"/>
      <c r="P364" s="694" t="s">
        <v>80</v>
      </c>
      <c r="Q364" s="695"/>
      <c r="R364" s="695"/>
      <c r="S364" s="695"/>
      <c r="T364" s="695"/>
      <c r="U364" s="695"/>
      <c r="V364" s="696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25" t="s">
        <v>583</v>
      </c>
      <c r="B365" s="704"/>
      <c r="C365" s="704"/>
      <c r="D365" s="704"/>
      <c r="E365" s="704"/>
      <c r="F365" s="704"/>
      <c r="G365" s="704"/>
      <c r="H365" s="704"/>
      <c r="I365" s="704"/>
      <c r="J365" s="704"/>
      <c r="K365" s="704"/>
      <c r="L365" s="704"/>
      <c r="M365" s="704"/>
      <c r="N365" s="704"/>
      <c r="O365" s="704"/>
      <c r="P365" s="704"/>
      <c r="Q365" s="704"/>
      <c r="R365" s="704"/>
      <c r="S365" s="704"/>
      <c r="T365" s="704"/>
      <c r="U365" s="704"/>
      <c r="V365" s="704"/>
      <c r="W365" s="704"/>
      <c r="X365" s="704"/>
      <c r="Y365" s="704"/>
      <c r="Z365" s="704"/>
      <c r="AA365" s="682"/>
      <c r="AB365" s="682"/>
      <c r="AC365" s="682"/>
    </row>
    <row r="366" spans="1:68" ht="14.25" hidden="1" customHeight="1" x14ac:dyDescent="0.25">
      <c r="A366" s="703" t="s">
        <v>146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83"/>
      <c r="AB366" s="683"/>
      <c r="AC366" s="683"/>
    </row>
    <row r="367" spans="1:68" ht="27" hidden="1" customHeight="1" x14ac:dyDescent="0.25">
      <c r="A367" s="54" t="s">
        <v>584</v>
      </c>
      <c r="B367" s="54" t="s">
        <v>585</v>
      </c>
      <c r="C367" s="31">
        <v>4301031066</v>
      </c>
      <c r="D367" s="701">
        <v>4607091383836</v>
      </c>
      <c r="E367" s="70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2"/>
      <c r="R367" s="692"/>
      <c r="S367" s="692"/>
      <c r="T367" s="693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5"/>
      <c r="B368" s="704"/>
      <c r="C368" s="704"/>
      <c r="D368" s="704"/>
      <c r="E368" s="704"/>
      <c r="F368" s="704"/>
      <c r="G368" s="704"/>
      <c r="H368" s="704"/>
      <c r="I368" s="704"/>
      <c r="J368" s="704"/>
      <c r="K368" s="704"/>
      <c r="L368" s="704"/>
      <c r="M368" s="704"/>
      <c r="N368" s="704"/>
      <c r="O368" s="706"/>
      <c r="P368" s="694" t="s">
        <v>80</v>
      </c>
      <c r="Q368" s="695"/>
      <c r="R368" s="695"/>
      <c r="S368" s="695"/>
      <c r="T368" s="695"/>
      <c r="U368" s="695"/>
      <c r="V368" s="696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704"/>
      <c r="B369" s="704"/>
      <c r="C369" s="704"/>
      <c r="D369" s="704"/>
      <c r="E369" s="704"/>
      <c r="F369" s="704"/>
      <c r="G369" s="704"/>
      <c r="H369" s="704"/>
      <c r="I369" s="704"/>
      <c r="J369" s="704"/>
      <c r="K369" s="704"/>
      <c r="L369" s="704"/>
      <c r="M369" s="704"/>
      <c r="N369" s="704"/>
      <c r="O369" s="706"/>
      <c r="P369" s="694" t="s">
        <v>80</v>
      </c>
      <c r="Q369" s="695"/>
      <c r="R369" s="695"/>
      <c r="S369" s="695"/>
      <c r="T369" s="695"/>
      <c r="U369" s="695"/>
      <c r="V369" s="696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703" t="s">
        <v>64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83"/>
      <c r="AB370" s="683"/>
      <c r="AC370" s="683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701">
        <v>4607091387919</v>
      </c>
      <c r="E371" s="70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2"/>
      <c r="R371" s="692"/>
      <c r="S371" s="692"/>
      <c r="T371" s="693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4301051461</v>
      </c>
      <c r="D372" s="701">
        <v>4680115883604</v>
      </c>
      <c r="E372" s="70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2"/>
      <c r="R372" s="692"/>
      <c r="S372" s="692"/>
      <c r="T372" s="693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593</v>
      </c>
      <c r="B373" s="54" t="s">
        <v>594</v>
      </c>
      <c r="C373" s="31">
        <v>4301051864</v>
      </c>
      <c r="D373" s="701">
        <v>4680115883567</v>
      </c>
      <c r="E373" s="70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2"/>
      <c r="R373" s="692"/>
      <c r="S373" s="692"/>
      <c r="T373" s="693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05"/>
      <c r="B374" s="704"/>
      <c r="C374" s="704"/>
      <c r="D374" s="704"/>
      <c r="E374" s="704"/>
      <c r="F374" s="704"/>
      <c r="G374" s="704"/>
      <c r="H374" s="704"/>
      <c r="I374" s="704"/>
      <c r="J374" s="704"/>
      <c r="K374" s="704"/>
      <c r="L374" s="704"/>
      <c r="M374" s="704"/>
      <c r="N374" s="704"/>
      <c r="O374" s="706"/>
      <c r="P374" s="694" t="s">
        <v>80</v>
      </c>
      <c r="Q374" s="695"/>
      <c r="R374" s="695"/>
      <c r="S374" s="695"/>
      <c r="T374" s="695"/>
      <c r="U374" s="695"/>
      <c r="V374" s="696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hidden="1" x14ac:dyDescent="0.2">
      <c r="A375" s="704"/>
      <c r="B375" s="704"/>
      <c r="C375" s="704"/>
      <c r="D375" s="704"/>
      <c r="E375" s="704"/>
      <c r="F375" s="704"/>
      <c r="G375" s="704"/>
      <c r="H375" s="704"/>
      <c r="I375" s="704"/>
      <c r="J375" s="704"/>
      <c r="K375" s="704"/>
      <c r="L375" s="704"/>
      <c r="M375" s="704"/>
      <c r="N375" s="704"/>
      <c r="O375" s="706"/>
      <c r="P375" s="694" t="s">
        <v>80</v>
      </c>
      <c r="Q375" s="695"/>
      <c r="R375" s="695"/>
      <c r="S375" s="695"/>
      <c r="T375" s="695"/>
      <c r="U375" s="695"/>
      <c r="V375" s="696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hidden="1" customHeight="1" x14ac:dyDescent="0.2">
      <c r="A376" s="796" t="s">
        <v>596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48"/>
      <c r="AB376" s="48"/>
      <c r="AC376" s="48"/>
    </row>
    <row r="377" spans="1:68" ht="16.5" hidden="1" customHeight="1" x14ac:dyDescent="0.25">
      <c r="A377" s="725" t="s">
        <v>597</v>
      </c>
      <c r="B377" s="704"/>
      <c r="C377" s="704"/>
      <c r="D377" s="704"/>
      <c r="E377" s="704"/>
      <c r="F377" s="704"/>
      <c r="G377" s="704"/>
      <c r="H377" s="704"/>
      <c r="I377" s="704"/>
      <c r="J377" s="704"/>
      <c r="K377" s="704"/>
      <c r="L377" s="704"/>
      <c r="M377" s="704"/>
      <c r="N377" s="704"/>
      <c r="O377" s="704"/>
      <c r="P377" s="704"/>
      <c r="Q377" s="704"/>
      <c r="R377" s="704"/>
      <c r="S377" s="704"/>
      <c r="T377" s="704"/>
      <c r="U377" s="704"/>
      <c r="V377" s="704"/>
      <c r="W377" s="704"/>
      <c r="X377" s="704"/>
      <c r="Y377" s="704"/>
      <c r="Z377" s="704"/>
      <c r="AA377" s="682"/>
      <c r="AB377" s="682"/>
      <c r="AC377" s="682"/>
    </row>
    <row r="378" spans="1:68" ht="14.25" hidden="1" customHeight="1" x14ac:dyDescent="0.25">
      <c r="A378" s="703" t="s">
        <v>90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1">
        <v>4680115884847</v>
      </c>
      <c r="E379" s="70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2"/>
      <c r="R379" s="692"/>
      <c r="S379" s="692"/>
      <c r="T379" s="693"/>
      <c r="U379" s="34"/>
      <c r="V379" s="34"/>
      <c r="W379" s="35" t="s">
        <v>69</v>
      </c>
      <c r="X379" s="687">
        <v>90</v>
      </c>
      <c r="Y379" s="688">
        <f t="shared" ref="Y379:Y388" si="57">IFERROR(IF(X379="",0,CEILING((X379/$H379),1)*$H379),"")</f>
        <v>90</v>
      </c>
      <c r="Z379" s="36">
        <f>IFERROR(IF(Y379=0,"",ROUNDUP(Y379/H379,0)*0.02175),"")</f>
        <v>0.1305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92.88000000000001</v>
      </c>
      <c r="BN379" s="64">
        <f t="shared" ref="BN379:BN388" si="59">IFERROR(Y379*I379/H379,"0")</f>
        <v>92.88000000000001</v>
      </c>
      <c r="BO379" s="64">
        <f t="shared" ref="BO379:BO388" si="60">IFERROR(1/J379*(X379/H379),"0")</f>
        <v>0.125</v>
      </c>
      <c r="BP379" s="64">
        <f t="shared" ref="BP379:BP388" si="61">IFERROR(1/J379*(Y379/H379),"0")</f>
        <v>0.125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701">
        <v>4680115884847</v>
      </c>
      <c r="E380" s="70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2"/>
      <c r="R380" s="692"/>
      <c r="S380" s="692"/>
      <c r="T380" s="693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1">
        <v>4680115884854</v>
      </c>
      <c r="E381" s="70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2"/>
      <c r="R381" s="692"/>
      <c r="S381" s="692"/>
      <c r="T381" s="693"/>
      <c r="U381" s="34"/>
      <c r="V381" s="34"/>
      <c r="W381" s="35" t="s">
        <v>69</v>
      </c>
      <c r="X381" s="687">
        <v>45</v>
      </c>
      <c r="Y381" s="688">
        <f t="shared" si="57"/>
        <v>45</v>
      </c>
      <c r="Z381" s="36">
        <f>IFERROR(IF(Y381=0,"",ROUNDUP(Y381/H381,0)*0.02175),"")</f>
        <v>6.5250000000000002E-2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46.440000000000005</v>
      </c>
      <c r="BN381" s="64">
        <f t="shared" si="59"/>
        <v>46.440000000000005</v>
      </c>
      <c r="BO381" s="64">
        <f t="shared" si="60"/>
        <v>6.25E-2</v>
      </c>
      <c r="BP381" s="64">
        <f t="shared" si="61"/>
        <v>6.25E-2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701">
        <v>4680115884854</v>
      </c>
      <c r="E382" s="70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2"/>
      <c r="R382" s="692"/>
      <c r="S382" s="692"/>
      <c r="T382" s="693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hidden="1" customHeight="1" x14ac:dyDescent="0.25">
      <c r="A383" s="54" t="s">
        <v>607</v>
      </c>
      <c r="B383" s="54" t="s">
        <v>608</v>
      </c>
      <c r="C383" s="31">
        <v>4301011867</v>
      </c>
      <c r="D383" s="701">
        <v>4680115884830</v>
      </c>
      <c r="E383" s="70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2"/>
      <c r="R383" s="692"/>
      <c r="S383" s="692"/>
      <c r="T383" s="693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hidden="1" customHeight="1" x14ac:dyDescent="0.25">
      <c r="A384" s="54" t="s">
        <v>607</v>
      </c>
      <c r="B384" s="54" t="s">
        <v>610</v>
      </c>
      <c r="C384" s="31">
        <v>4301011943</v>
      </c>
      <c r="D384" s="701">
        <v>4680115884830</v>
      </c>
      <c r="E384" s="70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2"/>
      <c r="R384" s="692"/>
      <c r="S384" s="692"/>
      <c r="T384" s="693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1">
        <v>4607091383997</v>
      </c>
      <c r="E385" s="70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2"/>
      <c r="R385" s="692"/>
      <c r="S385" s="692"/>
      <c r="T385" s="693"/>
      <c r="U385" s="34"/>
      <c r="V385" s="34"/>
      <c r="W385" s="35" t="s">
        <v>69</v>
      </c>
      <c r="X385" s="687">
        <v>700</v>
      </c>
      <c r="Y385" s="688">
        <f t="shared" si="57"/>
        <v>705</v>
      </c>
      <c r="Z385" s="36">
        <f>IFERROR(IF(Y385=0,"",ROUNDUP(Y385/H385,0)*0.02175),"")</f>
        <v>1.0222499999999999</v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722.4</v>
      </c>
      <c r="BN385" s="64">
        <f t="shared" si="59"/>
        <v>727.56</v>
      </c>
      <c r="BO385" s="64">
        <f t="shared" si="60"/>
        <v>0.9722222222222221</v>
      </c>
      <c r="BP385" s="64">
        <f t="shared" si="61"/>
        <v>0.97916666666666663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701">
        <v>4680115882638</v>
      </c>
      <c r="E386" s="70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2"/>
      <c r="R386" s="692"/>
      <c r="S386" s="692"/>
      <c r="T386" s="693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701">
        <v>4680115884922</v>
      </c>
      <c r="E387" s="70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2"/>
      <c r="R387" s="692"/>
      <c r="S387" s="692"/>
      <c r="T387" s="693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4301011868</v>
      </c>
      <c r="D388" s="701">
        <v>4680115884861</v>
      </c>
      <c r="E388" s="70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2"/>
      <c r="R388" s="692"/>
      <c r="S388" s="692"/>
      <c r="T388" s="693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5"/>
      <c r="B389" s="704"/>
      <c r="C389" s="704"/>
      <c r="D389" s="704"/>
      <c r="E389" s="704"/>
      <c r="F389" s="704"/>
      <c r="G389" s="704"/>
      <c r="H389" s="704"/>
      <c r="I389" s="704"/>
      <c r="J389" s="704"/>
      <c r="K389" s="704"/>
      <c r="L389" s="704"/>
      <c r="M389" s="704"/>
      <c r="N389" s="704"/>
      <c r="O389" s="706"/>
      <c r="P389" s="694" t="s">
        <v>80</v>
      </c>
      <c r="Q389" s="695"/>
      <c r="R389" s="695"/>
      <c r="S389" s="695"/>
      <c r="T389" s="695"/>
      <c r="U389" s="695"/>
      <c r="V389" s="696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55.666666666666664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56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1.218</v>
      </c>
      <c r="AA389" s="690"/>
      <c r="AB389" s="690"/>
      <c r="AC389" s="690"/>
    </row>
    <row r="390" spans="1:68" x14ac:dyDescent="0.2">
      <c r="A390" s="704"/>
      <c r="B390" s="704"/>
      <c r="C390" s="704"/>
      <c r="D390" s="704"/>
      <c r="E390" s="704"/>
      <c r="F390" s="704"/>
      <c r="G390" s="704"/>
      <c r="H390" s="704"/>
      <c r="I390" s="704"/>
      <c r="J390" s="704"/>
      <c r="K390" s="704"/>
      <c r="L390" s="704"/>
      <c r="M390" s="704"/>
      <c r="N390" s="704"/>
      <c r="O390" s="706"/>
      <c r="P390" s="694" t="s">
        <v>80</v>
      </c>
      <c r="Q390" s="695"/>
      <c r="R390" s="695"/>
      <c r="S390" s="695"/>
      <c r="T390" s="695"/>
      <c r="U390" s="695"/>
      <c r="V390" s="696"/>
      <c r="W390" s="37" t="s">
        <v>69</v>
      </c>
      <c r="X390" s="689">
        <f>IFERROR(SUM(X379:X388),"0")</f>
        <v>835</v>
      </c>
      <c r="Y390" s="689">
        <f>IFERROR(SUM(Y379:Y388),"0")</f>
        <v>840</v>
      </c>
      <c r="Z390" s="37"/>
      <c r="AA390" s="690"/>
      <c r="AB390" s="690"/>
      <c r="AC390" s="690"/>
    </row>
    <row r="391" spans="1:68" ht="14.25" hidden="1" customHeight="1" x14ac:dyDescent="0.25">
      <c r="A391" s="703" t="s">
        <v>135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1">
        <v>4607091383980</v>
      </c>
      <c r="E392" s="70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2"/>
      <c r="R392" s="692"/>
      <c r="S392" s="692"/>
      <c r="T392" s="693"/>
      <c r="U392" s="34"/>
      <c r="V392" s="34"/>
      <c r="W392" s="35" t="s">
        <v>69</v>
      </c>
      <c r="X392" s="687">
        <v>600</v>
      </c>
      <c r="Y392" s="688">
        <f>IFERROR(IF(X392="",0,CEILING((X392/$H392),1)*$H392),"")</f>
        <v>600</v>
      </c>
      <c r="Z392" s="36">
        <f>IFERROR(IF(Y392=0,"",ROUNDUP(Y392/H392,0)*0.02175),"")</f>
        <v>0.86999999999999988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619.20000000000005</v>
      </c>
      <c r="BN392" s="64">
        <f>IFERROR(Y392*I392/H392,"0")</f>
        <v>619.20000000000005</v>
      </c>
      <c r="BO392" s="64">
        <f>IFERROR(1/J392*(X392/H392),"0")</f>
        <v>0.83333333333333326</v>
      </c>
      <c r="BP392" s="64">
        <f>IFERROR(1/J392*(Y392/H392),"0")</f>
        <v>0.83333333333333326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701">
        <v>4607091384178</v>
      </c>
      <c r="E393" s="70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2"/>
      <c r="R393" s="692"/>
      <c r="S393" s="692"/>
      <c r="T393" s="693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5"/>
      <c r="B394" s="704"/>
      <c r="C394" s="704"/>
      <c r="D394" s="704"/>
      <c r="E394" s="704"/>
      <c r="F394" s="704"/>
      <c r="G394" s="704"/>
      <c r="H394" s="704"/>
      <c r="I394" s="704"/>
      <c r="J394" s="704"/>
      <c r="K394" s="704"/>
      <c r="L394" s="704"/>
      <c r="M394" s="704"/>
      <c r="N394" s="704"/>
      <c r="O394" s="706"/>
      <c r="P394" s="694" t="s">
        <v>80</v>
      </c>
      <c r="Q394" s="695"/>
      <c r="R394" s="695"/>
      <c r="S394" s="695"/>
      <c r="T394" s="695"/>
      <c r="U394" s="695"/>
      <c r="V394" s="696"/>
      <c r="W394" s="37" t="s">
        <v>81</v>
      </c>
      <c r="X394" s="689">
        <f>IFERROR(X392/H392,"0")+IFERROR(X393/H393,"0")</f>
        <v>40</v>
      </c>
      <c r="Y394" s="689">
        <f>IFERROR(Y392/H392,"0")+IFERROR(Y393/H393,"0")</f>
        <v>40</v>
      </c>
      <c r="Z394" s="689">
        <f>IFERROR(IF(Z392="",0,Z392),"0")+IFERROR(IF(Z393="",0,Z393),"0")</f>
        <v>0.86999999999999988</v>
      </c>
      <c r="AA394" s="690"/>
      <c r="AB394" s="690"/>
      <c r="AC394" s="690"/>
    </row>
    <row r="395" spans="1:68" x14ac:dyDescent="0.2">
      <c r="A395" s="704"/>
      <c r="B395" s="704"/>
      <c r="C395" s="704"/>
      <c r="D395" s="704"/>
      <c r="E395" s="704"/>
      <c r="F395" s="704"/>
      <c r="G395" s="704"/>
      <c r="H395" s="704"/>
      <c r="I395" s="704"/>
      <c r="J395" s="704"/>
      <c r="K395" s="704"/>
      <c r="L395" s="704"/>
      <c r="M395" s="704"/>
      <c r="N395" s="704"/>
      <c r="O395" s="706"/>
      <c r="P395" s="694" t="s">
        <v>80</v>
      </c>
      <c r="Q395" s="695"/>
      <c r="R395" s="695"/>
      <c r="S395" s="695"/>
      <c r="T395" s="695"/>
      <c r="U395" s="695"/>
      <c r="V395" s="696"/>
      <c r="W395" s="37" t="s">
        <v>69</v>
      </c>
      <c r="X395" s="689">
        <f>IFERROR(SUM(X392:X393),"0")</f>
        <v>600</v>
      </c>
      <c r="Y395" s="689">
        <f>IFERROR(SUM(Y392:Y393),"0")</f>
        <v>600</v>
      </c>
      <c r="Z395" s="37"/>
      <c r="AA395" s="690"/>
      <c r="AB395" s="690"/>
      <c r="AC395" s="690"/>
    </row>
    <row r="396" spans="1:68" ht="14.25" hidden="1" customHeight="1" x14ac:dyDescent="0.25">
      <c r="A396" s="703" t="s">
        <v>64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83"/>
      <c r="AB396" s="683"/>
      <c r="AC396" s="683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701">
        <v>4607091383928</v>
      </c>
      <c r="E397" s="70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45" t="s">
        <v>628</v>
      </c>
      <c r="Q397" s="692"/>
      <c r="R397" s="692"/>
      <c r="S397" s="692"/>
      <c r="T397" s="693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701">
        <v>4607091384260</v>
      </c>
      <c r="E398" s="70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2"/>
      <c r="R398" s="692"/>
      <c r="S398" s="692"/>
      <c r="T398" s="693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5"/>
      <c r="B399" s="704"/>
      <c r="C399" s="704"/>
      <c r="D399" s="704"/>
      <c r="E399" s="704"/>
      <c r="F399" s="704"/>
      <c r="G399" s="704"/>
      <c r="H399" s="704"/>
      <c r="I399" s="704"/>
      <c r="J399" s="704"/>
      <c r="K399" s="704"/>
      <c r="L399" s="704"/>
      <c r="M399" s="704"/>
      <c r="N399" s="704"/>
      <c r="O399" s="706"/>
      <c r="P399" s="694" t="s">
        <v>80</v>
      </c>
      <c r="Q399" s="695"/>
      <c r="R399" s="695"/>
      <c r="S399" s="695"/>
      <c r="T399" s="695"/>
      <c r="U399" s="695"/>
      <c r="V399" s="696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704"/>
      <c r="B400" s="704"/>
      <c r="C400" s="704"/>
      <c r="D400" s="704"/>
      <c r="E400" s="704"/>
      <c r="F400" s="704"/>
      <c r="G400" s="704"/>
      <c r="H400" s="704"/>
      <c r="I400" s="704"/>
      <c r="J400" s="704"/>
      <c r="K400" s="704"/>
      <c r="L400" s="704"/>
      <c r="M400" s="704"/>
      <c r="N400" s="704"/>
      <c r="O400" s="706"/>
      <c r="P400" s="694" t="s">
        <v>80</v>
      </c>
      <c r="Q400" s="695"/>
      <c r="R400" s="695"/>
      <c r="S400" s="695"/>
      <c r="T400" s="695"/>
      <c r="U400" s="695"/>
      <c r="V400" s="696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703" t="s">
        <v>172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83"/>
      <c r="AB401" s="683"/>
      <c r="AC401" s="683"/>
    </row>
    <row r="402" spans="1:68" ht="27" hidden="1" customHeight="1" x14ac:dyDescent="0.25">
      <c r="A402" s="54" t="s">
        <v>634</v>
      </c>
      <c r="B402" s="54" t="s">
        <v>635</v>
      </c>
      <c r="C402" s="31">
        <v>4301060439</v>
      </c>
      <c r="D402" s="701">
        <v>4607091384673</v>
      </c>
      <c r="E402" s="70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827" t="s">
        <v>636</v>
      </c>
      <c r="Q402" s="692"/>
      <c r="R402" s="692"/>
      <c r="S402" s="692"/>
      <c r="T402" s="693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5"/>
      <c r="B403" s="704"/>
      <c r="C403" s="704"/>
      <c r="D403" s="704"/>
      <c r="E403" s="704"/>
      <c r="F403" s="704"/>
      <c r="G403" s="704"/>
      <c r="H403" s="704"/>
      <c r="I403" s="704"/>
      <c r="J403" s="704"/>
      <c r="K403" s="704"/>
      <c r="L403" s="704"/>
      <c r="M403" s="704"/>
      <c r="N403" s="704"/>
      <c r="O403" s="706"/>
      <c r="P403" s="694" t="s">
        <v>80</v>
      </c>
      <c r="Q403" s="695"/>
      <c r="R403" s="695"/>
      <c r="S403" s="695"/>
      <c r="T403" s="695"/>
      <c r="U403" s="695"/>
      <c r="V403" s="696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704"/>
      <c r="B404" s="704"/>
      <c r="C404" s="704"/>
      <c r="D404" s="704"/>
      <c r="E404" s="704"/>
      <c r="F404" s="704"/>
      <c r="G404" s="704"/>
      <c r="H404" s="704"/>
      <c r="I404" s="704"/>
      <c r="J404" s="704"/>
      <c r="K404" s="704"/>
      <c r="L404" s="704"/>
      <c r="M404" s="704"/>
      <c r="N404" s="704"/>
      <c r="O404" s="706"/>
      <c r="P404" s="694" t="s">
        <v>80</v>
      </c>
      <c r="Q404" s="695"/>
      <c r="R404" s="695"/>
      <c r="S404" s="695"/>
      <c r="T404" s="695"/>
      <c r="U404" s="695"/>
      <c r="V404" s="696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25" t="s">
        <v>638</v>
      </c>
      <c r="B405" s="704"/>
      <c r="C405" s="704"/>
      <c r="D405" s="704"/>
      <c r="E405" s="704"/>
      <c r="F405" s="704"/>
      <c r="G405" s="704"/>
      <c r="H405" s="704"/>
      <c r="I405" s="704"/>
      <c r="J405" s="704"/>
      <c r="K405" s="704"/>
      <c r="L405" s="704"/>
      <c r="M405" s="704"/>
      <c r="N405" s="704"/>
      <c r="O405" s="704"/>
      <c r="P405" s="704"/>
      <c r="Q405" s="704"/>
      <c r="R405" s="704"/>
      <c r="S405" s="704"/>
      <c r="T405" s="704"/>
      <c r="U405" s="704"/>
      <c r="V405" s="704"/>
      <c r="W405" s="704"/>
      <c r="X405" s="704"/>
      <c r="Y405" s="704"/>
      <c r="Z405" s="704"/>
      <c r="AA405" s="682"/>
      <c r="AB405" s="682"/>
      <c r="AC405" s="682"/>
    </row>
    <row r="406" spans="1:68" ht="14.25" hidden="1" customHeight="1" x14ac:dyDescent="0.25">
      <c r="A406" s="703" t="s">
        <v>90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83"/>
      <c r="AB406" s="683"/>
      <c r="AC406" s="683"/>
    </row>
    <row r="407" spans="1:68" ht="37.5" hidden="1" customHeight="1" x14ac:dyDescent="0.25">
      <c r="A407" s="54" t="s">
        <v>639</v>
      </c>
      <c r="B407" s="54" t="s">
        <v>640</v>
      </c>
      <c r="C407" s="31">
        <v>4301011873</v>
      </c>
      <c r="D407" s="701">
        <v>4680115881907</v>
      </c>
      <c r="E407" s="70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2"/>
      <c r="R407" s="692"/>
      <c r="S407" s="692"/>
      <c r="T407" s="693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hidden="1" customHeight="1" x14ac:dyDescent="0.25">
      <c r="A408" s="54" t="s">
        <v>639</v>
      </c>
      <c r="B408" s="54" t="s">
        <v>642</v>
      </c>
      <c r="C408" s="31">
        <v>4301011483</v>
      </c>
      <c r="D408" s="701">
        <v>4680115881907</v>
      </c>
      <c r="E408" s="70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2"/>
      <c r="R408" s="692"/>
      <c r="S408" s="692"/>
      <c r="T408" s="693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4301011874</v>
      </c>
      <c r="D409" s="701">
        <v>4680115884892</v>
      </c>
      <c r="E409" s="70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2"/>
      <c r="R409" s="692"/>
      <c r="S409" s="692"/>
      <c r="T409" s="693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4301011312</v>
      </c>
      <c r="D410" s="701">
        <v>4607091384192</v>
      </c>
      <c r="E410" s="70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2"/>
      <c r="R410" s="692"/>
      <c r="S410" s="692"/>
      <c r="T410" s="693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4301011875</v>
      </c>
      <c r="D411" s="701">
        <v>4680115884885</v>
      </c>
      <c r="E411" s="70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3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2"/>
      <c r="R411" s="692"/>
      <c r="S411" s="692"/>
      <c r="T411" s="693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701">
        <v>4680115884908</v>
      </c>
      <c r="E412" s="70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2"/>
      <c r="R412" s="692"/>
      <c r="S412" s="692"/>
      <c r="T412" s="693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5"/>
      <c r="B413" s="704"/>
      <c r="C413" s="704"/>
      <c r="D413" s="704"/>
      <c r="E413" s="704"/>
      <c r="F413" s="704"/>
      <c r="G413" s="704"/>
      <c r="H413" s="704"/>
      <c r="I413" s="704"/>
      <c r="J413" s="704"/>
      <c r="K413" s="704"/>
      <c r="L413" s="704"/>
      <c r="M413" s="704"/>
      <c r="N413" s="704"/>
      <c r="O413" s="706"/>
      <c r="P413" s="694" t="s">
        <v>80</v>
      </c>
      <c r="Q413" s="695"/>
      <c r="R413" s="695"/>
      <c r="S413" s="695"/>
      <c r="T413" s="695"/>
      <c r="U413" s="695"/>
      <c r="V413" s="696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704"/>
      <c r="B414" s="704"/>
      <c r="C414" s="704"/>
      <c r="D414" s="704"/>
      <c r="E414" s="704"/>
      <c r="F414" s="704"/>
      <c r="G414" s="704"/>
      <c r="H414" s="704"/>
      <c r="I414" s="704"/>
      <c r="J414" s="704"/>
      <c r="K414" s="704"/>
      <c r="L414" s="704"/>
      <c r="M414" s="704"/>
      <c r="N414" s="704"/>
      <c r="O414" s="706"/>
      <c r="P414" s="694" t="s">
        <v>80</v>
      </c>
      <c r="Q414" s="695"/>
      <c r="R414" s="695"/>
      <c r="S414" s="695"/>
      <c r="T414" s="695"/>
      <c r="U414" s="695"/>
      <c r="V414" s="696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703" t="s">
        <v>146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83"/>
      <c r="AB415" s="683"/>
      <c r="AC415" s="683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701">
        <v>4607091384802</v>
      </c>
      <c r="E416" s="70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2"/>
      <c r="R416" s="692"/>
      <c r="S416" s="692"/>
      <c r="T416" s="693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701">
        <v>4607091384826</v>
      </c>
      <c r="E417" s="70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2"/>
      <c r="R417" s="692"/>
      <c r="S417" s="692"/>
      <c r="T417" s="693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5"/>
      <c r="B418" s="704"/>
      <c r="C418" s="704"/>
      <c r="D418" s="704"/>
      <c r="E418" s="704"/>
      <c r="F418" s="704"/>
      <c r="G418" s="704"/>
      <c r="H418" s="704"/>
      <c r="I418" s="704"/>
      <c r="J418" s="704"/>
      <c r="K418" s="704"/>
      <c r="L418" s="704"/>
      <c r="M418" s="704"/>
      <c r="N418" s="704"/>
      <c r="O418" s="706"/>
      <c r="P418" s="694" t="s">
        <v>80</v>
      </c>
      <c r="Q418" s="695"/>
      <c r="R418" s="695"/>
      <c r="S418" s="695"/>
      <c r="T418" s="695"/>
      <c r="U418" s="695"/>
      <c r="V418" s="696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704"/>
      <c r="B419" s="704"/>
      <c r="C419" s="704"/>
      <c r="D419" s="704"/>
      <c r="E419" s="704"/>
      <c r="F419" s="704"/>
      <c r="G419" s="704"/>
      <c r="H419" s="704"/>
      <c r="I419" s="704"/>
      <c r="J419" s="704"/>
      <c r="K419" s="704"/>
      <c r="L419" s="704"/>
      <c r="M419" s="704"/>
      <c r="N419" s="704"/>
      <c r="O419" s="706"/>
      <c r="P419" s="694" t="s">
        <v>80</v>
      </c>
      <c r="Q419" s="695"/>
      <c r="R419" s="695"/>
      <c r="S419" s="695"/>
      <c r="T419" s="695"/>
      <c r="U419" s="695"/>
      <c r="V419" s="696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703" t="s">
        <v>64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1">
        <v>4607091384246</v>
      </c>
      <c r="E421" s="70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2"/>
      <c r="R421" s="692"/>
      <c r="S421" s="692"/>
      <c r="T421" s="693"/>
      <c r="U421" s="34"/>
      <c r="V421" s="34"/>
      <c r="W421" s="35" t="s">
        <v>69</v>
      </c>
      <c r="X421" s="687">
        <v>150</v>
      </c>
      <c r="Y421" s="688">
        <f>IFERROR(IF(X421="",0,CEILING((X421/$H421),1)*$H421),"")</f>
        <v>153</v>
      </c>
      <c r="Z421" s="36">
        <f>IFERROR(IF(Y421=0,"",ROUNDUP(Y421/H421,0)*0.01898),"")</f>
        <v>0.32266</v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158.64999999999998</v>
      </c>
      <c r="BN421" s="64">
        <f>IFERROR(Y421*I421/H421,"0")</f>
        <v>161.82299999999998</v>
      </c>
      <c r="BO421" s="64">
        <f>IFERROR(1/J421*(X421/H421),"0")</f>
        <v>0.26041666666666669</v>
      </c>
      <c r="BP421" s="64">
        <f>IFERROR(1/J421*(Y421/H421),"0")</f>
        <v>0.265625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701">
        <v>4680115881976</v>
      </c>
      <c r="E422" s="70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2" t="s">
        <v>664</v>
      </c>
      <c r="Q422" s="692"/>
      <c r="R422" s="692"/>
      <c r="S422" s="692"/>
      <c r="T422" s="693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701">
        <v>4607091384253</v>
      </c>
      <c r="E423" s="70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2"/>
      <c r="R423" s="692"/>
      <c r="S423" s="692"/>
      <c r="T423" s="693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701">
        <v>4607091384253</v>
      </c>
      <c r="E424" s="70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2"/>
      <c r="R424" s="692"/>
      <c r="S424" s="692"/>
      <c r="T424" s="693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701">
        <v>4680115881969</v>
      </c>
      <c r="E425" s="70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2"/>
      <c r="R425" s="692"/>
      <c r="S425" s="692"/>
      <c r="T425" s="693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5"/>
      <c r="B426" s="704"/>
      <c r="C426" s="704"/>
      <c r="D426" s="704"/>
      <c r="E426" s="704"/>
      <c r="F426" s="704"/>
      <c r="G426" s="704"/>
      <c r="H426" s="704"/>
      <c r="I426" s="704"/>
      <c r="J426" s="704"/>
      <c r="K426" s="704"/>
      <c r="L426" s="704"/>
      <c r="M426" s="704"/>
      <c r="N426" s="704"/>
      <c r="O426" s="706"/>
      <c r="P426" s="694" t="s">
        <v>80</v>
      </c>
      <c r="Q426" s="695"/>
      <c r="R426" s="695"/>
      <c r="S426" s="695"/>
      <c r="T426" s="695"/>
      <c r="U426" s="695"/>
      <c r="V426" s="696"/>
      <c r="W426" s="37" t="s">
        <v>81</v>
      </c>
      <c r="X426" s="689">
        <f>IFERROR(X421/H421,"0")+IFERROR(X422/H422,"0")+IFERROR(X423/H423,"0")+IFERROR(X424/H424,"0")+IFERROR(X425/H425,"0")</f>
        <v>16.666666666666668</v>
      </c>
      <c r="Y426" s="689">
        <f>IFERROR(Y421/H421,"0")+IFERROR(Y422/H422,"0")+IFERROR(Y423/H423,"0")+IFERROR(Y424/H424,"0")+IFERROR(Y425/H425,"0")</f>
        <v>17</v>
      </c>
      <c r="Z426" s="689">
        <f>IFERROR(IF(Z421="",0,Z421),"0")+IFERROR(IF(Z422="",0,Z422),"0")+IFERROR(IF(Z423="",0,Z423),"0")+IFERROR(IF(Z424="",0,Z424),"0")+IFERROR(IF(Z425="",0,Z425),"0")</f>
        <v>0.32266</v>
      </c>
      <c r="AA426" s="690"/>
      <c r="AB426" s="690"/>
      <c r="AC426" s="690"/>
    </row>
    <row r="427" spans="1:68" x14ac:dyDescent="0.2">
      <c r="A427" s="704"/>
      <c r="B427" s="704"/>
      <c r="C427" s="704"/>
      <c r="D427" s="704"/>
      <c r="E427" s="704"/>
      <c r="F427" s="704"/>
      <c r="G427" s="704"/>
      <c r="H427" s="704"/>
      <c r="I427" s="704"/>
      <c r="J427" s="704"/>
      <c r="K427" s="704"/>
      <c r="L427" s="704"/>
      <c r="M427" s="704"/>
      <c r="N427" s="704"/>
      <c r="O427" s="706"/>
      <c r="P427" s="694" t="s">
        <v>80</v>
      </c>
      <c r="Q427" s="695"/>
      <c r="R427" s="695"/>
      <c r="S427" s="695"/>
      <c r="T427" s="695"/>
      <c r="U427" s="695"/>
      <c r="V427" s="696"/>
      <c r="W427" s="37" t="s">
        <v>69</v>
      </c>
      <c r="X427" s="689">
        <f>IFERROR(SUM(X421:X425),"0")</f>
        <v>150</v>
      </c>
      <c r="Y427" s="689">
        <f>IFERROR(SUM(Y421:Y425),"0")</f>
        <v>153</v>
      </c>
      <c r="Z427" s="37"/>
      <c r="AA427" s="690"/>
      <c r="AB427" s="690"/>
      <c r="AC427" s="690"/>
    </row>
    <row r="428" spans="1:68" ht="14.25" hidden="1" customHeight="1" x14ac:dyDescent="0.25">
      <c r="A428" s="703" t="s">
        <v>172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83"/>
      <c r="AB428" s="683"/>
      <c r="AC428" s="683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701">
        <v>4607091389357</v>
      </c>
      <c r="E429" s="70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10" t="s">
        <v>675</v>
      </c>
      <c r="Q429" s="692"/>
      <c r="R429" s="692"/>
      <c r="S429" s="692"/>
      <c r="T429" s="693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5"/>
      <c r="B430" s="704"/>
      <c r="C430" s="704"/>
      <c r="D430" s="704"/>
      <c r="E430" s="704"/>
      <c r="F430" s="704"/>
      <c r="G430" s="704"/>
      <c r="H430" s="704"/>
      <c r="I430" s="704"/>
      <c r="J430" s="704"/>
      <c r="K430" s="704"/>
      <c r="L430" s="704"/>
      <c r="M430" s="704"/>
      <c r="N430" s="704"/>
      <c r="O430" s="706"/>
      <c r="P430" s="694" t="s">
        <v>80</v>
      </c>
      <c r="Q430" s="695"/>
      <c r="R430" s="695"/>
      <c r="S430" s="695"/>
      <c r="T430" s="695"/>
      <c r="U430" s="695"/>
      <c r="V430" s="696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704"/>
      <c r="B431" s="704"/>
      <c r="C431" s="704"/>
      <c r="D431" s="704"/>
      <c r="E431" s="704"/>
      <c r="F431" s="704"/>
      <c r="G431" s="704"/>
      <c r="H431" s="704"/>
      <c r="I431" s="704"/>
      <c r="J431" s="704"/>
      <c r="K431" s="704"/>
      <c r="L431" s="704"/>
      <c r="M431" s="704"/>
      <c r="N431" s="704"/>
      <c r="O431" s="706"/>
      <c r="P431" s="694" t="s">
        <v>80</v>
      </c>
      <c r="Q431" s="695"/>
      <c r="R431" s="695"/>
      <c r="S431" s="695"/>
      <c r="T431" s="695"/>
      <c r="U431" s="695"/>
      <c r="V431" s="696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96" t="s">
        <v>677</v>
      </c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797"/>
      <c r="P432" s="797"/>
      <c r="Q432" s="797"/>
      <c r="R432" s="797"/>
      <c r="S432" s="797"/>
      <c r="T432" s="797"/>
      <c r="U432" s="797"/>
      <c r="V432" s="797"/>
      <c r="W432" s="797"/>
      <c r="X432" s="797"/>
      <c r="Y432" s="797"/>
      <c r="Z432" s="797"/>
      <c r="AA432" s="48"/>
      <c r="AB432" s="48"/>
      <c r="AC432" s="48"/>
    </row>
    <row r="433" spans="1:68" ht="16.5" hidden="1" customHeight="1" x14ac:dyDescent="0.25">
      <c r="A433" s="725" t="s">
        <v>678</v>
      </c>
      <c r="B433" s="704"/>
      <c r="C433" s="704"/>
      <c r="D433" s="704"/>
      <c r="E433" s="704"/>
      <c r="F433" s="704"/>
      <c r="G433" s="704"/>
      <c r="H433" s="704"/>
      <c r="I433" s="704"/>
      <c r="J433" s="704"/>
      <c r="K433" s="704"/>
      <c r="L433" s="704"/>
      <c r="M433" s="704"/>
      <c r="N433" s="704"/>
      <c r="O433" s="704"/>
      <c r="P433" s="704"/>
      <c r="Q433" s="704"/>
      <c r="R433" s="704"/>
      <c r="S433" s="704"/>
      <c r="T433" s="704"/>
      <c r="U433" s="704"/>
      <c r="V433" s="704"/>
      <c r="W433" s="704"/>
      <c r="X433" s="704"/>
      <c r="Y433" s="704"/>
      <c r="Z433" s="704"/>
      <c r="AA433" s="682"/>
      <c r="AB433" s="682"/>
      <c r="AC433" s="682"/>
    </row>
    <row r="434" spans="1:68" ht="14.25" hidden="1" customHeight="1" x14ac:dyDescent="0.25">
      <c r="A434" s="703" t="s">
        <v>146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83"/>
      <c r="AB434" s="683"/>
      <c r="AC434" s="683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701">
        <v>4680115886100</v>
      </c>
      <c r="E435" s="70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2" t="s">
        <v>681</v>
      </c>
      <c r="Q435" s="692"/>
      <c r="R435" s="692"/>
      <c r="S435" s="692"/>
      <c r="T435" s="693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701">
        <v>4680115886117</v>
      </c>
      <c r="E436" s="70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58" t="s">
        <v>685</v>
      </c>
      <c r="Q436" s="692"/>
      <c r="R436" s="692"/>
      <c r="S436" s="692"/>
      <c r="T436" s="693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701">
        <v>4680115886117</v>
      </c>
      <c r="E437" s="70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730" t="s">
        <v>685</v>
      </c>
      <c r="Q437" s="692"/>
      <c r="R437" s="692"/>
      <c r="S437" s="692"/>
      <c r="T437" s="693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701">
        <v>4680115886124</v>
      </c>
      <c r="E438" s="70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67" t="s">
        <v>690</v>
      </c>
      <c r="Q438" s="692"/>
      <c r="R438" s="692"/>
      <c r="S438" s="692"/>
      <c r="T438" s="693"/>
      <c r="U438" s="34"/>
      <c r="V438" s="34"/>
      <c r="W438" s="35" t="s">
        <v>69</v>
      </c>
      <c r="X438" s="687">
        <v>40</v>
      </c>
      <c r="Y438" s="688">
        <f t="shared" si="67"/>
        <v>43.2</v>
      </c>
      <c r="Z438" s="36">
        <f>IFERROR(IF(Y438=0,"",ROUNDUP(Y438/H438,0)*0.00902),"")</f>
        <v>7.2160000000000002E-2</v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41.555555555555557</v>
      </c>
      <c r="BN438" s="64">
        <f t="shared" si="69"/>
        <v>44.88</v>
      </c>
      <c r="BO438" s="64">
        <f t="shared" si="70"/>
        <v>5.6116722783389444E-2</v>
      </c>
      <c r="BP438" s="64">
        <f t="shared" si="71"/>
        <v>6.0606060606060608E-2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701">
        <v>4680115883147</v>
      </c>
      <c r="E439" s="70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2"/>
      <c r="R439" s="692"/>
      <c r="S439" s="692"/>
      <c r="T439" s="693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701">
        <v>4680115883147</v>
      </c>
      <c r="E440" s="70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2" t="s">
        <v>695</v>
      </c>
      <c r="Q440" s="692"/>
      <c r="R440" s="692"/>
      <c r="S440" s="692"/>
      <c r="T440" s="693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696</v>
      </c>
      <c r="B441" s="54" t="s">
        <v>697</v>
      </c>
      <c r="C441" s="31">
        <v>4301031362</v>
      </c>
      <c r="D441" s="701">
        <v>4607091384338</v>
      </c>
      <c r="E441" s="70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2"/>
      <c r="R441" s="692"/>
      <c r="S441" s="692"/>
      <c r="T441" s="693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698</v>
      </c>
      <c r="B442" s="54" t="s">
        <v>699</v>
      </c>
      <c r="C442" s="31">
        <v>4301031361</v>
      </c>
      <c r="D442" s="701">
        <v>4607091389524</v>
      </c>
      <c r="E442" s="70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2"/>
      <c r="R442" s="692"/>
      <c r="S442" s="692"/>
      <c r="T442" s="693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701">
        <v>4680115883161</v>
      </c>
      <c r="E443" s="70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2"/>
      <c r="R443" s="692"/>
      <c r="S443" s="692"/>
      <c r="T443" s="693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701">
        <v>4680115883161</v>
      </c>
      <c r="E444" s="70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2" t="s">
        <v>705</v>
      </c>
      <c r="Q444" s="692"/>
      <c r="R444" s="692"/>
      <c r="S444" s="692"/>
      <c r="T444" s="693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706</v>
      </c>
      <c r="B445" s="54" t="s">
        <v>707</v>
      </c>
      <c r="C445" s="31">
        <v>4301031358</v>
      </c>
      <c r="D445" s="701">
        <v>4607091389531</v>
      </c>
      <c r="E445" s="70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2"/>
      <c r="R445" s="692"/>
      <c r="S445" s="692"/>
      <c r="T445" s="693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701">
        <v>4607091384345</v>
      </c>
      <c r="E446" s="70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2"/>
      <c r="R446" s="692"/>
      <c r="S446" s="692"/>
      <c r="T446" s="693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5"/>
      <c r="B447" s="704"/>
      <c r="C447" s="704"/>
      <c r="D447" s="704"/>
      <c r="E447" s="704"/>
      <c r="F447" s="704"/>
      <c r="G447" s="704"/>
      <c r="H447" s="704"/>
      <c r="I447" s="704"/>
      <c r="J447" s="704"/>
      <c r="K447" s="704"/>
      <c r="L447" s="704"/>
      <c r="M447" s="704"/>
      <c r="N447" s="704"/>
      <c r="O447" s="706"/>
      <c r="P447" s="694" t="s">
        <v>80</v>
      </c>
      <c r="Q447" s="695"/>
      <c r="R447" s="695"/>
      <c r="S447" s="695"/>
      <c r="T447" s="695"/>
      <c r="U447" s="695"/>
      <c r="V447" s="696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7.4074074074074066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7.2160000000000002E-2</v>
      </c>
      <c r="AA447" s="690"/>
      <c r="AB447" s="690"/>
      <c r="AC447" s="690"/>
    </row>
    <row r="448" spans="1:68" x14ac:dyDescent="0.2">
      <c r="A448" s="704"/>
      <c r="B448" s="704"/>
      <c r="C448" s="704"/>
      <c r="D448" s="704"/>
      <c r="E448" s="704"/>
      <c r="F448" s="704"/>
      <c r="G448" s="704"/>
      <c r="H448" s="704"/>
      <c r="I448" s="704"/>
      <c r="J448" s="704"/>
      <c r="K448" s="704"/>
      <c r="L448" s="704"/>
      <c r="M448" s="704"/>
      <c r="N448" s="704"/>
      <c r="O448" s="706"/>
      <c r="P448" s="694" t="s">
        <v>80</v>
      </c>
      <c r="Q448" s="695"/>
      <c r="R448" s="695"/>
      <c r="S448" s="695"/>
      <c r="T448" s="695"/>
      <c r="U448" s="695"/>
      <c r="V448" s="696"/>
      <c r="W448" s="37" t="s">
        <v>69</v>
      </c>
      <c r="X448" s="689">
        <f>IFERROR(SUM(X435:X446),"0")</f>
        <v>40</v>
      </c>
      <c r="Y448" s="689">
        <f>IFERROR(SUM(Y435:Y446),"0")</f>
        <v>43.2</v>
      </c>
      <c r="Z448" s="37"/>
      <c r="AA448" s="690"/>
      <c r="AB448" s="690"/>
      <c r="AC448" s="690"/>
    </row>
    <row r="449" spans="1:68" ht="14.25" hidden="1" customHeight="1" x14ac:dyDescent="0.25">
      <c r="A449" s="703" t="s">
        <v>64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83"/>
      <c r="AB449" s="683"/>
      <c r="AC449" s="683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701">
        <v>4607091384352</v>
      </c>
      <c r="E450" s="70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2"/>
      <c r="R450" s="692"/>
      <c r="S450" s="692"/>
      <c r="T450" s="693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701">
        <v>4607091389654</v>
      </c>
      <c r="E451" s="70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2"/>
      <c r="R451" s="692"/>
      <c r="S451" s="692"/>
      <c r="T451" s="693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5"/>
      <c r="B452" s="704"/>
      <c r="C452" s="704"/>
      <c r="D452" s="704"/>
      <c r="E452" s="704"/>
      <c r="F452" s="704"/>
      <c r="G452" s="704"/>
      <c r="H452" s="704"/>
      <c r="I452" s="704"/>
      <c r="J452" s="704"/>
      <c r="K452" s="704"/>
      <c r="L452" s="704"/>
      <c r="M452" s="704"/>
      <c r="N452" s="704"/>
      <c r="O452" s="706"/>
      <c r="P452" s="694" t="s">
        <v>80</v>
      </c>
      <c r="Q452" s="695"/>
      <c r="R452" s="695"/>
      <c r="S452" s="695"/>
      <c r="T452" s="695"/>
      <c r="U452" s="695"/>
      <c r="V452" s="696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704"/>
      <c r="B453" s="704"/>
      <c r="C453" s="704"/>
      <c r="D453" s="704"/>
      <c r="E453" s="704"/>
      <c r="F453" s="704"/>
      <c r="G453" s="704"/>
      <c r="H453" s="704"/>
      <c r="I453" s="704"/>
      <c r="J453" s="704"/>
      <c r="K453" s="704"/>
      <c r="L453" s="704"/>
      <c r="M453" s="704"/>
      <c r="N453" s="704"/>
      <c r="O453" s="706"/>
      <c r="P453" s="694" t="s">
        <v>80</v>
      </c>
      <c r="Q453" s="695"/>
      <c r="R453" s="695"/>
      <c r="S453" s="695"/>
      <c r="T453" s="695"/>
      <c r="U453" s="695"/>
      <c r="V453" s="696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25" t="s">
        <v>717</v>
      </c>
      <c r="B454" s="704"/>
      <c r="C454" s="704"/>
      <c r="D454" s="704"/>
      <c r="E454" s="704"/>
      <c r="F454" s="704"/>
      <c r="G454" s="704"/>
      <c r="H454" s="704"/>
      <c r="I454" s="704"/>
      <c r="J454" s="704"/>
      <c r="K454" s="704"/>
      <c r="L454" s="704"/>
      <c r="M454" s="704"/>
      <c r="N454" s="704"/>
      <c r="O454" s="704"/>
      <c r="P454" s="704"/>
      <c r="Q454" s="704"/>
      <c r="R454" s="704"/>
      <c r="S454" s="704"/>
      <c r="T454" s="704"/>
      <c r="U454" s="704"/>
      <c r="V454" s="704"/>
      <c r="W454" s="704"/>
      <c r="X454" s="704"/>
      <c r="Y454" s="704"/>
      <c r="Z454" s="704"/>
      <c r="AA454" s="682"/>
      <c r="AB454" s="682"/>
      <c r="AC454" s="682"/>
    </row>
    <row r="455" spans="1:68" ht="14.25" hidden="1" customHeight="1" x14ac:dyDescent="0.25">
      <c r="A455" s="703" t="s">
        <v>135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83"/>
      <c r="AB455" s="683"/>
      <c r="AC455" s="683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701">
        <v>4680115885240</v>
      </c>
      <c r="E456" s="70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2"/>
      <c r="R456" s="692"/>
      <c r="S456" s="692"/>
      <c r="T456" s="693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701">
        <v>4607091389364</v>
      </c>
      <c r="E457" s="70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2"/>
      <c r="R457" s="692"/>
      <c r="S457" s="692"/>
      <c r="T457" s="693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5"/>
      <c r="B458" s="704"/>
      <c r="C458" s="704"/>
      <c r="D458" s="704"/>
      <c r="E458" s="704"/>
      <c r="F458" s="704"/>
      <c r="G458" s="704"/>
      <c r="H458" s="704"/>
      <c r="I458" s="704"/>
      <c r="J458" s="704"/>
      <c r="K458" s="704"/>
      <c r="L458" s="704"/>
      <c r="M458" s="704"/>
      <c r="N458" s="704"/>
      <c r="O458" s="706"/>
      <c r="P458" s="694" t="s">
        <v>80</v>
      </c>
      <c r="Q458" s="695"/>
      <c r="R458" s="695"/>
      <c r="S458" s="695"/>
      <c r="T458" s="695"/>
      <c r="U458" s="695"/>
      <c r="V458" s="696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704"/>
      <c r="B459" s="704"/>
      <c r="C459" s="704"/>
      <c r="D459" s="704"/>
      <c r="E459" s="704"/>
      <c r="F459" s="704"/>
      <c r="G459" s="704"/>
      <c r="H459" s="704"/>
      <c r="I459" s="704"/>
      <c r="J459" s="704"/>
      <c r="K459" s="704"/>
      <c r="L459" s="704"/>
      <c r="M459" s="704"/>
      <c r="N459" s="704"/>
      <c r="O459" s="706"/>
      <c r="P459" s="694" t="s">
        <v>80</v>
      </c>
      <c r="Q459" s="695"/>
      <c r="R459" s="695"/>
      <c r="S459" s="695"/>
      <c r="T459" s="695"/>
      <c r="U459" s="695"/>
      <c r="V459" s="696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703" t="s">
        <v>146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83"/>
      <c r="AB460" s="683"/>
      <c r="AC460" s="683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701">
        <v>4680115886094</v>
      </c>
      <c r="E461" s="70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6" t="s">
        <v>726</v>
      </c>
      <c r="Q461" s="692"/>
      <c r="R461" s="692"/>
      <c r="S461" s="692"/>
      <c r="T461" s="693"/>
      <c r="U461" s="34"/>
      <c r="V461" s="34"/>
      <c r="W461" s="35" t="s">
        <v>69</v>
      </c>
      <c r="X461" s="687">
        <v>30</v>
      </c>
      <c r="Y461" s="688">
        <f>IFERROR(IF(X461="",0,CEILING((X461/$H461),1)*$H461),"")</f>
        <v>32.400000000000006</v>
      </c>
      <c r="Z461" s="36">
        <f>IFERROR(IF(Y461=0,"",ROUNDUP(Y461/H461,0)*0.00902),"")</f>
        <v>5.4120000000000001E-2</v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31.166666666666668</v>
      </c>
      <c r="BN461" s="64">
        <f>IFERROR(Y461*I461/H461,"0")</f>
        <v>33.660000000000004</v>
      </c>
      <c r="BO461" s="64">
        <f>IFERROR(1/J461*(X461/H461),"0")</f>
        <v>4.208754208754209E-2</v>
      </c>
      <c r="BP461" s="64">
        <f>IFERROR(1/J461*(Y461/H461),"0")</f>
        <v>4.5454545454545463E-2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701">
        <v>4607091389425</v>
      </c>
      <c r="E462" s="70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2"/>
      <c r="R462" s="692"/>
      <c r="S462" s="692"/>
      <c r="T462" s="693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701">
        <v>4680115880771</v>
      </c>
      <c r="E463" s="70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05" t="s">
        <v>733</v>
      </c>
      <c r="Q463" s="692"/>
      <c r="R463" s="692"/>
      <c r="S463" s="692"/>
      <c r="T463" s="693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736</v>
      </c>
      <c r="C464" s="31">
        <v>4301031359</v>
      </c>
      <c r="D464" s="701">
        <v>4607091389500</v>
      </c>
      <c r="E464" s="70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2"/>
      <c r="R464" s="692"/>
      <c r="S464" s="692"/>
      <c r="T464" s="693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05"/>
      <c r="B465" s="704"/>
      <c r="C465" s="704"/>
      <c r="D465" s="704"/>
      <c r="E465" s="704"/>
      <c r="F465" s="704"/>
      <c r="G465" s="704"/>
      <c r="H465" s="704"/>
      <c r="I465" s="704"/>
      <c r="J465" s="704"/>
      <c r="K465" s="704"/>
      <c r="L465" s="704"/>
      <c r="M465" s="704"/>
      <c r="N465" s="704"/>
      <c r="O465" s="706"/>
      <c r="P465" s="694" t="s">
        <v>80</v>
      </c>
      <c r="Q465" s="695"/>
      <c r="R465" s="695"/>
      <c r="S465" s="695"/>
      <c r="T465" s="695"/>
      <c r="U465" s="695"/>
      <c r="V465" s="696"/>
      <c r="W465" s="37" t="s">
        <v>81</v>
      </c>
      <c r="X465" s="689">
        <f>IFERROR(X461/H461,"0")+IFERROR(X462/H462,"0")+IFERROR(X463/H463,"0")+IFERROR(X464/H464,"0")</f>
        <v>5.5555555555555554</v>
      </c>
      <c r="Y465" s="689">
        <f>IFERROR(Y461/H461,"0")+IFERROR(Y462/H462,"0")+IFERROR(Y463/H463,"0")+IFERROR(Y464/H464,"0")</f>
        <v>6.0000000000000009</v>
      </c>
      <c r="Z465" s="689">
        <f>IFERROR(IF(Z461="",0,Z461),"0")+IFERROR(IF(Z462="",0,Z462),"0")+IFERROR(IF(Z463="",0,Z463),"0")+IFERROR(IF(Z464="",0,Z464),"0")</f>
        <v>5.4120000000000001E-2</v>
      </c>
      <c r="AA465" s="690"/>
      <c r="AB465" s="690"/>
      <c r="AC465" s="690"/>
    </row>
    <row r="466" spans="1:68" x14ac:dyDescent="0.2">
      <c r="A466" s="704"/>
      <c r="B466" s="704"/>
      <c r="C466" s="704"/>
      <c r="D466" s="704"/>
      <c r="E466" s="704"/>
      <c r="F466" s="704"/>
      <c r="G466" s="704"/>
      <c r="H466" s="704"/>
      <c r="I466" s="704"/>
      <c r="J466" s="704"/>
      <c r="K466" s="704"/>
      <c r="L466" s="704"/>
      <c r="M466" s="704"/>
      <c r="N466" s="704"/>
      <c r="O466" s="706"/>
      <c r="P466" s="694" t="s">
        <v>80</v>
      </c>
      <c r="Q466" s="695"/>
      <c r="R466" s="695"/>
      <c r="S466" s="695"/>
      <c r="T466" s="695"/>
      <c r="U466" s="695"/>
      <c r="V466" s="696"/>
      <c r="W466" s="37" t="s">
        <v>69</v>
      </c>
      <c r="X466" s="689">
        <f>IFERROR(SUM(X461:X464),"0")</f>
        <v>30</v>
      </c>
      <c r="Y466" s="689">
        <f>IFERROR(SUM(Y461:Y464),"0")</f>
        <v>32.400000000000006</v>
      </c>
      <c r="Z466" s="37"/>
      <c r="AA466" s="690"/>
      <c r="AB466" s="690"/>
      <c r="AC466" s="690"/>
    </row>
    <row r="467" spans="1:68" ht="16.5" hidden="1" customHeight="1" x14ac:dyDescent="0.25">
      <c r="A467" s="725" t="s">
        <v>737</v>
      </c>
      <c r="B467" s="704"/>
      <c r="C467" s="704"/>
      <c r="D467" s="704"/>
      <c r="E467" s="704"/>
      <c r="F467" s="704"/>
      <c r="G467" s="704"/>
      <c r="H467" s="704"/>
      <c r="I467" s="704"/>
      <c r="J467" s="704"/>
      <c r="K467" s="704"/>
      <c r="L467" s="704"/>
      <c r="M467" s="704"/>
      <c r="N467" s="704"/>
      <c r="O467" s="704"/>
      <c r="P467" s="704"/>
      <c r="Q467" s="704"/>
      <c r="R467" s="704"/>
      <c r="S467" s="704"/>
      <c r="T467" s="704"/>
      <c r="U467" s="704"/>
      <c r="V467" s="704"/>
      <c r="W467" s="704"/>
      <c r="X467" s="704"/>
      <c r="Y467" s="704"/>
      <c r="Z467" s="704"/>
      <c r="AA467" s="682"/>
      <c r="AB467" s="682"/>
      <c r="AC467" s="682"/>
    </row>
    <row r="468" spans="1:68" ht="14.25" hidden="1" customHeight="1" x14ac:dyDescent="0.25">
      <c r="A468" s="703" t="s">
        <v>146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83"/>
      <c r="AB468" s="683"/>
      <c r="AC468" s="683"/>
    </row>
    <row r="469" spans="1:68" ht="27" hidden="1" customHeight="1" x14ac:dyDescent="0.25">
      <c r="A469" s="54" t="s">
        <v>738</v>
      </c>
      <c r="B469" s="54" t="s">
        <v>739</v>
      </c>
      <c r="C469" s="31">
        <v>4301031294</v>
      </c>
      <c r="D469" s="701">
        <v>4680115885189</v>
      </c>
      <c r="E469" s="70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2"/>
      <c r="R469" s="692"/>
      <c r="S469" s="692"/>
      <c r="T469" s="693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701">
        <v>4680115885110</v>
      </c>
      <c r="E470" s="70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999" t="s">
        <v>743</v>
      </c>
      <c r="Q470" s="692"/>
      <c r="R470" s="692"/>
      <c r="S470" s="692"/>
      <c r="T470" s="693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5"/>
      <c r="B471" s="704"/>
      <c r="C471" s="704"/>
      <c r="D471" s="704"/>
      <c r="E471" s="704"/>
      <c r="F471" s="704"/>
      <c r="G471" s="704"/>
      <c r="H471" s="704"/>
      <c r="I471" s="704"/>
      <c r="J471" s="704"/>
      <c r="K471" s="704"/>
      <c r="L471" s="704"/>
      <c r="M471" s="704"/>
      <c r="N471" s="704"/>
      <c r="O471" s="706"/>
      <c r="P471" s="694" t="s">
        <v>80</v>
      </c>
      <c r="Q471" s="695"/>
      <c r="R471" s="695"/>
      <c r="S471" s="695"/>
      <c r="T471" s="695"/>
      <c r="U471" s="695"/>
      <c r="V471" s="696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704"/>
      <c r="B472" s="704"/>
      <c r="C472" s="704"/>
      <c r="D472" s="704"/>
      <c r="E472" s="704"/>
      <c r="F472" s="704"/>
      <c r="G472" s="704"/>
      <c r="H472" s="704"/>
      <c r="I472" s="704"/>
      <c r="J472" s="704"/>
      <c r="K472" s="704"/>
      <c r="L472" s="704"/>
      <c r="M472" s="704"/>
      <c r="N472" s="704"/>
      <c r="O472" s="706"/>
      <c r="P472" s="694" t="s">
        <v>80</v>
      </c>
      <c r="Q472" s="695"/>
      <c r="R472" s="695"/>
      <c r="S472" s="695"/>
      <c r="T472" s="695"/>
      <c r="U472" s="695"/>
      <c r="V472" s="696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25" t="s">
        <v>745</v>
      </c>
      <c r="B473" s="704"/>
      <c r="C473" s="704"/>
      <c r="D473" s="704"/>
      <c r="E473" s="704"/>
      <c r="F473" s="704"/>
      <c r="G473" s="704"/>
      <c r="H473" s="704"/>
      <c r="I473" s="704"/>
      <c r="J473" s="704"/>
      <c r="K473" s="704"/>
      <c r="L473" s="704"/>
      <c r="M473" s="704"/>
      <c r="N473" s="704"/>
      <c r="O473" s="704"/>
      <c r="P473" s="704"/>
      <c r="Q473" s="704"/>
      <c r="R473" s="704"/>
      <c r="S473" s="704"/>
      <c r="T473" s="704"/>
      <c r="U473" s="704"/>
      <c r="V473" s="704"/>
      <c r="W473" s="704"/>
      <c r="X473" s="704"/>
      <c r="Y473" s="704"/>
      <c r="Z473" s="704"/>
      <c r="AA473" s="682"/>
      <c r="AB473" s="682"/>
      <c r="AC473" s="682"/>
    </row>
    <row r="474" spans="1:68" ht="14.25" hidden="1" customHeight="1" x14ac:dyDescent="0.25">
      <c r="A474" s="703" t="s">
        <v>146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83"/>
      <c r="AB474" s="683"/>
      <c r="AC474" s="683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701">
        <v>4680115885103</v>
      </c>
      <c r="E475" s="70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2"/>
      <c r="R475" s="692"/>
      <c r="S475" s="692"/>
      <c r="T475" s="693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5"/>
      <c r="B476" s="704"/>
      <c r="C476" s="704"/>
      <c r="D476" s="704"/>
      <c r="E476" s="704"/>
      <c r="F476" s="704"/>
      <c r="G476" s="704"/>
      <c r="H476" s="704"/>
      <c r="I476" s="704"/>
      <c r="J476" s="704"/>
      <c r="K476" s="704"/>
      <c r="L476" s="704"/>
      <c r="M476" s="704"/>
      <c r="N476" s="704"/>
      <c r="O476" s="706"/>
      <c r="P476" s="694" t="s">
        <v>80</v>
      </c>
      <c r="Q476" s="695"/>
      <c r="R476" s="695"/>
      <c r="S476" s="695"/>
      <c r="T476" s="695"/>
      <c r="U476" s="695"/>
      <c r="V476" s="696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704"/>
      <c r="B477" s="704"/>
      <c r="C477" s="704"/>
      <c r="D477" s="704"/>
      <c r="E477" s="704"/>
      <c r="F477" s="704"/>
      <c r="G477" s="704"/>
      <c r="H477" s="704"/>
      <c r="I477" s="704"/>
      <c r="J477" s="704"/>
      <c r="K477" s="704"/>
      <c r="L477" s="704"/>
      <c r="M477" s="704"/>
      <c r="N477" s="704"/>
      <c r="O477" s="706"/>
      <c r="P477" s="694" t="s">
        <v>80</v>
      </c>
      <c r="Q477" s="695"/>
      <c r="R477" s="695"/>
      <c r="S477" s="695"/>
      <c r="T477" s="695"/>
      <c r="U477" s="695"/>
      <c r="V477" s="696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703" t="s">
        <v>172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83"/>
      <c r="AB478" s="683"/>
      <c r="AC478" s="683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701">
        <v>4680115885509</v>
      </c>
      <c r="E479" s="70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2"/>
      <c r="R479" s="692"/>
      <c r="S479" s="692"/>
      <c r="T479" s="693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5"/>
      <c r="B480" s="704"/>
      <c r="C480" s="704"/>
      <c r="D480" s="704"/>
      <c r="E480" s="704"/>
      <c r="F480" s="704"/>
      <c r="G480" s="704"/>
      <c r="H480" s="704"/>
      <c r="I480" s="704"/>
      <c r="J480" s="704"/>
      <c r="K480" s="704"/>
      <c r="L480" s="704"/>
      <c r="M480" s="704"/>
      <c r="N480" s="704"/>
      <c r="O480" s="706"/>
      <c r="P480" s="694" t="s">
        <v>80</v>
      </c>
      <c r="Q480" s="695"/>
      <c r="R480" s="695"/>
      <c r="S480" s="695"/>
      <c r="T480" s="695"/>
      <c r="U480" s="695"/>
      <c r="V480" s="696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704"/>
      <c r="B481" s="704"/>
      <c r="C481" s="704"/>
      <c r="D481" s="704"/>
      <c r="E481" s="704"/>
      <c r="F481" s="704"/>
      <c r="G481" s="704"/>
      <c r="H481" s="704"/>
      <c r="I481" s="704"/>
      <c r="J481" s="704"/>
      <c r="K481" s="704"/>
      <c r="L481" s="704"/>
      <c r="M481" s="704"/>
      <c r="N481" s="704"/>
      <c r="O481" s="706"/>
      <c r="P481" s="694" t="s">
        <v>80</v>
      </c>
      <c r="Q481" s="695"/>
      <c r="R481" s="695"/>
      <c r="S481" s="695"/>
      <c r="T481" s="695"/>
      <c r="U481" s="695"/>
      <c r="V481" s="696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96" t="s">
        <v>752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48"/>
      <c r="AB482" s="48"/>
      <c r="AC482" s="48"/>
    </row>
    <row r="483" spans="1:68" ht="16.5" hidden="1" customHeight="1" x14ac:dyDescent="0.25">
      <c r="A483" s="725" t="s">
        <v>752</v>
      </c>
      <c r="B483" s="704"/>
      <c r="C483" s="704"/>
      <c r="D483" s="704"/>
      <c r="E483" s="704"/>
      <c r="F483" s="704"/>
      <c r="G483" s="704"/>
      <c r="H483" s="704"/>
      <c r="I483" s="704"/>
      <c r="J483" s="704"/>
      <c r="K483" s="704"/>
      <c r="L483" s="704"/>
      <c r="M483" s="704"/>
      <c r="N483" s="704"/>
      <c r="O483" s="704"/>
      <c r="P483" s="704"/>
      <c r="Q483" s="704"/>
      <c r="R483" s="704"/>
      <c r="S483" s="704"/>
      <c r="T483" s="704"/>
      <c r="U483" s="704"/>
      <c r="V483" s="704"/>
      <c r="W483" s="704"/>
      <c r="X483" s="704"/>
      <c r="Y483" s="704"/>
      <c r="Z483" s="704"/>
      <c r="AA483" s="682"/>
      <c r="AB483" s="682"/>
      <c r="AC483" s="682"/>
    </row>
    <row r="484" spans="1:68" ht="14.25" hidden="1" customHeight="1" x14ac:dyDescent="0.25">
      <c r="A484" s="703" t="s">
        <v>90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83"/>
      <c r="AB484" s="683"/>
      <c r="AC484" s="683"/>
    </row>
    <row r="485" spans="1:68" ht="16.5" hidden="1" customHeight="1" x14ac:dyDescent="0.25">
      <c r="A485" s="54" t="s">
        <v>753</v>
      </c>
      <c r="B485" s="54" t="s">
        <v>754</v>
      </c>
      <c r="C485" s="31">
        <v>4301011795</v>
      </c>
      <c r="D485" s="701">
        <v>4607091389067</v>
      </c>
      <c r="E485" s="70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10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2"/>
      <c r="R485" s="692"/>
      <c r="S485" s="692"/>
      <c r="T485" s="693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701">
        <v>4680115885271</v>
      </c>
      <c r="E486" s="70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2"/>
      <c r="R486" s="692"/>
      <c r="S486" s="692"/>
      <c r="T486" s="693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1">
        <v>4680115885226</v>
      </c>
      <c r="E487" s="70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2"/>
      <c r="R487" s="692"/>
      <c r="S487" s="692"/>
      <c r="T487" s="693"/>
      <c r="U487" s="34"/>
      <c r="V487" s="34"/>
      <c r="W487" s="35" t="s">
        <v>69</v>
      </c>
      <c r="X487" s="687">
        <v>180</v>
      </c>
      <c r="Y487" s="688">
        <f t="shared" si="73"/>
        <v>184.8</v>
      </c>
      <c r="Z487" s="36">
        <f t="shared" si="74"/>
        <v>0.41860000000000003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192.27272727272725</v>
      </c>
      <c r="BN487" s="64">
        <f t="shared" si="76"/>
        <v>197.39999999999998</v>
      </c>
      <c r="BO487" s="64">
        <f t="shared" si="77"/>
        <v>0.32779720279720276</v>
      </c>
      <c r="BP487" s="64">
        <f t="shared" si="78"/>
        <v>0.33653846153846156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701">
        <v>4680115884502</v>
      </c>
      <c r="E488" s="70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2"/>
      <c r="R488" s="692"/>
      <c r="S488" s="692"/>
      <c r="T488" s="693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1">
        <v>4607091389104</v>
      </c>
      <c r="E489" s="70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2"/>
      <c r="R489" s="692"/>
      <c r="S489" s="692"/>
      <c r="T489" s="693"/>
      <c r="U489" s="34"/>
      <c r="V489" s="34"/>
      <c r="W489" s="35" t="s">
        <v>69</v>
      </c>
      <c r="X489" s="687">
        <v>50</v>
      </c>
      <c r="Y489" s="688">
        <f t="shared" si="73"/>
        <v>52.800000000000004</v>
      </c>
      <c r="Z489" s="36">
        <f t="shared" si="74"/>
        <v>0.1196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53.409090909090907</v>
      </c>
      <c r="BN489" s="64">
        <f t="shared" si="76"/>
        <v>56.400000000000006</v>
      </c>
      <c r="BO489" s="64">
        <f t="shared" si="77"/>
        <v>9.1054778554778545E-2</v>
      </c>
      <c r="BP489" s="64">
        <f t="shared" si="78"/>
        <v>9.6153846153846159E-2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701">
        <v>4680115884519</v>
      </c>
      <c r="E490" s="70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2"/>
      <c r="R490" s="692"/>
      <c r="S490" s="692"/>
      <c r="T490" s="693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701">
        <v>4680115886391</v>
      </c>
      <c r="E491" s="70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914" t="s">
        <v>773</v>
      </c>
      <c r="Q491" s="692"/>
      <c r="R491" s="692"/>
      <c r="S491" s="692"/>
      <c r="T491" s="693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774</v>
      </c>
      <c r="B492" s="54" t="s">
        <v>775</v>
      </c>
      <c r="C492" s="31">
        <v>4301011778</v>
      </c>
      <c r="D492" s="701">
        <v>4680115880603</v>
      </c>
      <c r="E492" s="70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2"/>
      <c r="R492" s="692"/>
      <c r="S492" s="692"/>
      <c r="T492" s="693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701">
        <v>4680115880603</v>
      </c>
      <c r="E493" s="70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2"/>
      <c r="R493" s="692"/>
      <c r="S493" s="692"/>
      <c r="T493" s="693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701">
        <v>4680115882782</v>
      </c>
      <c r="E494" s="70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2"/>
      <c r="R494" s="692"/>
      <c r="S494" s="692"/>
      <c r="T494" s="693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701">
        <v>4680115886469</v>
      </c>
      <c r="E495" s="70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1" t="s">
        <v>781</v>
      </c>
      <c r="Q495" s="692"/>
      <c r="R495" s="692"/>
      <c r="S495" s="692"/>
      <c r="T495" s="693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701">
        <v>4680115885479</v>
      </c>
      <c r="E496" s="70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3" t="s">
        <v>784</v>
      </c>
      <c r="Q496" s="692"/>
      <c r="R496" s="692"/>
      <c r="S496" s="692"/>
      <c r="T496" s="693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786</v>
      </c>
      <c r="B497" s="54" t="s">
        <v>787</v>
      </c>
      <c r="C497" s="31">
        <v>4301011784</v>
      </c>
      <c r="D497" s="701">
        <v>4607091389982</v>
      </c>
      <c r="E497" s="70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2"/>
      <c r="R497" s="692"/>
      <c r="S497" s="692"/>
      <c r="T497" s="693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701">
        <v>4607091389982</v>
      </c>
      <c r="E498" s="70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2"/>
      <c r="R498" s="692"/>
      <c r="S498" s="692"/>
      <c r="T498" s="693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701">
        <v>4680115886483</v>
      </c>
      <c r="E499" s="70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54" t="s">
        <v>791</v>
      </c>
      <c r="Q499" s="692"/>
      <c r="R499" s="692"/>
      <c r="S499" s="692"/>
      <c r="T499" s="693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701">
        <v>4680115886490</v>
      </c>
      <c r="E500" s="70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2"/>
      <c r="R500" s="692"/>
      <c r="S500" s="692"/>
      <c r="T500" s="693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5"/>
      <c r="B501" s="704"/>
      <c r="C501" s="704"/>
      <c r="D501" s="704"/>
      <c r="E501" s="704"/>
      <c r="F501" s="704"/>
      <c r="G501" s="704"/>
      <c r="H501" s="704"/>
      <c r="I501" s="704"/>
      <c r="J501" s="704"/>
      <c r="K501" s="704"/>
      <c r="L501" s="704"/>
      <c r="M501" s="704"/>
      <c r="N501" s="704"/>
      <c r="O501" s="706"/>
      <c r="P501" s="694" t="s">
        <v>80</v>
      </c>
      <c r="Q501" s="695"/>
      <c r="R501" s="695"/>
      <c r="S501" s="695"/>
      <c r="T501" s="695"/>
      <c r="U501" s="695"/>
      <c r="V501" s="696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43.560606060606055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45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0.53820000000000001</v>
      </c>
      <c r="AA501" s="690"/>
      <c r="AB501" s="690"/>
      <c r="AC501" s="690"/>
    </row>
    <row r="502" spans="1:68" x14ac:dyDescent="0.2">
      <c r="A502" s="704"/>
      <c r="B502" s="704"/>
      <c r="C502" s="704"/>
      <c r="D502" s="704"/>
      <c r="E502" s="704"/>
      <c r="F502" s="704"/>
      <c r="G502" s="704"/>
      <c r="H502" s="704"/>
      <c r="I502" s="704"/>
      <c r="J502" s="704"/>
      <c r="K502" s="704"/>
      <c r="L502" s="704"/>
      <c r="M502" s="704"/>
      <c r="N502" s="704"/>
      <c r="O502" s="706"/>
      <c r="P502" s="694" t="s">
        <v>80</v>
      </c>
      <c r="Q502" s="695"/>
      <c r="R502" s="695"/>
      <c r="S502" s="695"/>
      <c r="T502" s="695"/>
      <c r="U502" s="695"/>
      <c r="V502" s="696"/>
      <c r="W502" s="37" t="s">
        <v>69</v>
      </c>
      <c r="X502" s="689">
        <f>IFERROR(SUM(X485:X500),"0")</f>
        <v>230</v>
      </c>
      <c r="Y502" s="689">
        <f>IFERROR(SUM(Y485:Y500),"0")</f>
        <v>237.60000000000002</v>
      </c>
      <c r="Z502" s="37"/>
      <c r="AA502" s="690"/>
      <c r="AB502" s="690"/>
      <c r="AC502" s="690"/>
    </row>
    <row r="503" spans="1:68" ht="14.25" hidden="1" customHeight="1" x14ac:dyDescent="0.25">
      <c r="A503" s="703" t="s">
        <v>135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1">
        <v>4607091388930</v>
      </c>
      <c r="E504" s="70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8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2"/>
      <c r="R504" s="692"/>
      <c r="S504" s="692"/>
      <c r="T504" s="693"/>
      <c r="U504" s="34"/>
      <c r="V504" s="34"/>
      <c r="W504" s="35" t="s">
        <v>69</v>
      </c>
      <c r="X504" s="687">
        <v>180</v>
      </c>
      <c r="Y504" s="688">
        <f>IFERROR(IF(X504="",0,CEILING((X504/$H504),1)*$H504),"")</f>
        <v>184.8</v>
      </c>
      <c r="Z504" s="36">
        <f>IFERROR(IF(Y504=0,"",ROUNDUP(Y504/H504,0)*0.01196),"")</f>
        <v>0.41860000000000003</v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192.27272727272725</v>
      </c>
      <c r="BN504" s="64">
        <f>IFERROR(Y504*I504/H504,"0")</f>
        <v>197.39999999999998</v>
      </c>
      <c r="BO504" s="64">
        <f>IFERROR(1/J504*(X504/H504),"0")</f>
        <v>0.32779720279720276</v>
      </c>
      <c r="BP504" s="64">
        <f>IFERROR(1/J504*(Y504/H504),"0")</f>
        <v>0.33653846153846156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701">
        <v>4607091388930</v>
      </c>
      <c r="E505" s="70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64" t="s">
        <v>798</v>
      </c>
      <c r="Q505" s="692"/>
      <c r="R505" s="692"/>
      <c r="S505" s="692"/>
      <c r="T505" s="693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701">
        <v>4680115886407</v>
      </c>
      <c r="E506" s="70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45" t="s">
        <v>802</v>
      </c>
      <c r="Q506" s="692"/>
      <c r="R506" s="692"/>
      <c r="S506" s="692"/>
      <c r="T506" s="693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701">
        <v>4680115880054</v>
      </c>
      <c r="E507" s="70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65" t="s">
        <v>805</v>
      </c>
      <c r="Q507" s="692"/>
      <c r="R507" s="692"/>
      <c r="S507" s="692"/>
      <c r="T507" s="693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5"/>
      <c r="B508" s="704"/>
      <c r="C508" s="704"/>
      <c r="D508" s="704"/>
      <c r="E508" s="704"/>
      <c r="F508" s="704"/>
      <c r="G508" s="704"/>
      <c r="H508" s="704"/>
      <c r="I508" s="704"/>
      <c r="J508" s="704"/>
      <c r="K508" s="704"/>
      <c r="L508" s="704"/>
      <c r="M508" s="704"/>
      <c r="N508" s="704"/>
      <c r="O508" s="706"/>
      <c r="P508" s="694" t="s">
        <v>80</v>
      </c>
      <c r="Q508" s="695"/>
      <c r="R508" s="695"/>
      <c r="S508" s="695"/>
      <c r="T508" s="695"/>
      <c r="U508" s="695"/>
      <c r="V508" s="696"/>
      <c r="W508" s="37" t="s">
        <v>81</v>
      </c>
      <c r="X508" s="689">
        <f>IFERROR(X504/H504,"0")+IFERROR(X505/H505,"0")+IFERROR(X506/H506,"0")+IFERROR(X507/H507,"0")</f>
        <v>34.090909090909086</v>
      </c>
      <c r="Y508" s="689">
        <f>IFERROR(Y504/H504,"0")+IFERROR(Y505/H505,"0")+IFERROR(Y506/H506,"0")+IFERROR(Y507/H507,"0")</f>
        <v>35</v>
      </c>
      <c r="Z508" s="689">
        <f>IFERROR(IF(Z504="",0,Z504),"0")+IFERROR(IF(Z505="",0,Z505),"0")+IFERROR(IF(Z506="",0,Z506),"0")+IFERROR(IF(Z507="",0,Z507),"0")</f>
        <v>0.41860000000000003</v>
      </c>
      <c r="AA508" s="690"/>
      <c r="AB508" s="690"/>
      <c r="AC508" s="690"/>
    </row>
    <row r="509" spans="1:68" x14ac:dyDescent="0.2">
      <c r="A509" s="704"/>
      <c r="B509" s="704"/>
      <c r="C509" s="704"/>
      <c r="D509" s="704"/>
      <c r="E509" s="704"/>
      <c r="F509" s="704"/>
      <c r="G509" s="704"/>
      <c r="H509" s="704"/>
      <c r="I509" s="704"/>
      <c r="J509" s="704"/>
      <c r="K509" s="704"/>
      <c r="L509" s="704"/>
      <c r="M509" s="704"/>
      <c r="N509" s="704"/>
      <c r="O509" s="706"/>
      <c r="P509" s="694" t="s">
        <v>80</v>
      </c>
      <c r="Q509" s="695"/>
      <c r="R509" s="695"/>
      <c r="S509" s="695"/>
      <c r="T509" s="695"/>
      <c r="U509" s="695"/>
      <c r="V509" s="696"/>
      <c r="W509" s="37" t="s">
        <v>69</v>
      </c>
      <c r="X509" s="689">
        <f>IFERROR(SUM(X504:X507),"0")</f>
        <v>180</v>
      </c>
      <c r="Y509" s="689">
        <f>IFERROR(SUM(Y504:Y507),"0")</f>
        <v>184.8</v>
      </c>
      <c r="Z509" s="37"/>
      <c r="AA509" s="690"/>
      <c r="AB509" s="690"/>
      <c r="AC509" s="690"/>
    </row>
    <row r="510" spans="1:68" ht="14.25" hidden="1" customHeight="1" x14ac:dyDescent="0.25">
      <c r="A510" s="703" t="s">
        <v>146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1">
        <v>4680115883116</v>
      </c>
      <c r="E511" s="70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3" t="s">
        <v>808</v>
      </c>
      <c r="Q511" s="692"/>
      <c r="R511" s="692"/>
      <c r="S511" s="692"/>
      <c r="T511" s="693"/>
      <c r="U511" s="34"/>
      <c r="V511" s="34"/>
      <c r="W511" s="35" t="s">
        <v>69</v>
      </c>
      <c r="X511" s="687">
        <v>40</v>
      </c>
      <c r="Y511" s="688">
        <f t="shared" ref="Y511:Y522" si="79">IFERROR(IF(X511="",0,CEILING((X511/$H511),1)*$H511),"")</f>
        <v>42.24</v>
      </c>
      <c r="Z511" s="36">
        <f>IFERROR(IF(Y511=0,"",ROUNDUP(Y511/H511,0)*0.01196),"")</f>
        <v>9.5680000000000001E-2</v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42.727272727272727</v>
      </c>
      <c r="BN511" s="64">
        <f t="shared" ref="BN511:BN522" si="81">IFERROR(Y511*I511/H511,"0")</f>
        <v>45.12</v>
      </c>
      <c r="BO511" s="64">
        <f t="shared" ref="BO511:BO522" si="82">IFERROR(1/J511*(X511/H511),"0")</f>
        <v>7.2843822843822847E-2</v>
      </c>
      <c r="BP511" s="64">
        <f t="shared" ref="BP511:BP522" si="83">IFERROR(1/J511*(Y511/H511),"0")</f>
        <v>7.6923076923076927E-2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4301031350</v>
      </c>
      <c r="D512" s="701">
        <v>4680115883093</v>
      </c>
      <c r="E512" s="70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36" t="s">
        <v>812</v>
      </c>
      <c r="Q512" s="692"/>
      <c r="R512" s="692"/>
      <c r="S512" s="692"/>
      <c r="T512" s="693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1">
        <v>4680115883109</v>
      </c>
      <c r="E513" s="70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59" t="s">
        <v>816</v>
      </c>
      <c r="Q513" s="692"/>
      <c r="R513" s="692"/>
      <c r="S513" s="692"/>
      <c r="T513" s="693"/>
      <c r="U513" s="34"/>
      <c r="V513" s="34"/>
      <c r="W513" s="35" t="s">
        <v>69</v>
      </c>
      <c r="X513" s="687">
        <v>80</v>
      </c>
      <c r="Y513" s="688">
        <f t="shared" si="79"/>
        <v>84.48</v>
      </c>
      <c r="Z513" s="36">
        <f>IFERROR(IF(Y513=0,"",ROUNDUP(Y513/H513,0)*0.01196),"")</f>
        <v>0.19136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85.454545454545453</v>
      </c>
      <c r="BN513" s="64">
        <f t="shared" si="81"/>
        <v>90.24</v>
      </c>
      <c r="BO513" s="64">
        <f t="shared" si="82"/>
        <v>0.14568764568764569</v>
      </c>
      <c r="BP513" s="64">
        <f t="shared" si="83"/>
        <v>0.15384615384615385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701">
        <v>4680115886438</v>
      </c>
      <c r="E514" s="70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5" t="s">
        <v>820</v>
      </c>
      <c r="Q514" s="692"/>
      <c r="R514" s="692"/>
      <c r="S514" s="692"/>
      <c r="T514" s="693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821</v>
      </c>
      <c r="B515" s="54" t="s">
        <v>822</v>
      </c>
      <c r="C515" s="31">
        <v>4301031419</v>
      </c>
      <c r="D515" s="701">
        <v>4680115882072</v>
      </c>
      <c r="E515" s="702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60" t="s">
        <v>823</v>
      </c>
      <c r="Q515" s="692"/>
      <c r="R515" s="692"/>
      <c r="S515" s="692"/>
      <c r="T515" s="693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4301031351</v>
      </c>
      <c r="D516" s="701">
        <v>4680115882072</v>
      </c>
      <c r="E516" s="702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903" t="s">
        <v>825</v>
      </c>
      <c r="Q516" s="692"/>
      <c r="R516" s="692"/>
      <c r="S516" s="692"/>
      <c r="T516" s="693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4301031383</v>
      </c>
      <c r="D517" s="701">
        <v>4680115882072</v>
      </c>
      <c r="E517" s="702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2"/>
      <c r="R517" s="692"/>
      <c r="S517" s="692"/>
      <c r="T517" s="693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4301031418</v>
      </c>
      <c r="D518" s="701">
        <v>4680115882102</v>
      </c>
      <c r="E518" s="702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08" t="s">
        <v>830</v>
      </c>
      <c r="Q518" s="692"/>
      <c r="R518" s="692"/>
      <c r="S518" s="692"/>
      <c r="T518" s="693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4301031251</v>
      </c>
      <c r="D519" s="701">
        <v>4680115882102</v>
      </c>
      <c r="E519" s="702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2"/>
      <c r="R519" s="692"/>
      <c r="S519" s="692"/>
      <c r="T519" s="693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833</v>
      </c>
      <c r="B520" s="54" t="s">
        <v>834</v>
      </c>
      <c r="C520" s="31">
        <v>4301031417</v>
      </c>
      <c r="D520" s="701">
        <v>4680115882096</v>
      </c>
      <c r="E520" s="702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37" t="s">
        <v>835</v>
      </c>
      <c r="Q520" s="692"/>
      <c r="R520" s="692"/>
      <c r="S520" s="692"/>
      <c r="T520" s="693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4301031253</v>
      </c>
      <c r="D521" s="701">
        <v>4680115882096</v>
      </c>
      <c r="E521" s="702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2"/>
      <c r="R521" s="692"/>
      <c r="S521" s="692"/>
      <c r="T521" s="693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701">
        <v>4680115882096</v>
      </c>
      <c r="E522" s="70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2"/>
      <c r="R522" s="692"/>
      <c r="S522" s="692"/>
      <c r="T522" s="693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5"/>
      <c r="B523" s="704"/>
      <c r="C523" s="704"/>
      <c r="D523" s="704"/>
      <c r="E523" s="704"/>
      <c r="F523" s="704"/>
      <c r="G523" s="704"/>
      <c r="H523" s="704"/>
      <c r="I523" s="704"/>
      <c r="J523" s="704"/>
      <c r="K523" s="704"/>
      <c r="L523" s="704"/>
      <c r="M523" s="704"/>
      <c r="N523" s="704"/>
      <c r="O523" s="706"/>
      <c r="P523" s="694" t="s">
        <v>80</v>
      </c>
      <c r="Q523" s="695"/>
      <c r="R523" s="695"/>
      <c r="S523" s="695"/>
      <c r="T523" s="695"/>
      <c r="U523" s="695"/>
      <c r="V523" s="696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22.727272727272727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24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0.28704000000000002</v>
      </c>
      <c r="AA523" s="690"/>
      <c r="AB523" s="690"/>
      <c r="AC523" s="690"/>
    </row>
    <row r="524" spans="1:68" x14ac:dyDescent="0.2">
      <c r="A524" s="704"/>
      <c r="B524" s="704"/>
      <c r="C524" s="704"/>
      <c r="D524" s="704"/>
      <c r="E524" s="704"/>
      <c r="F524" s="704"/>
      <c r="G524" s="704"/>
      <c r="H524" s="704"/>
      <c r="I524" s="704"/>
      <c r="J524" s="704"/>
      <c r="K524" s="704"/>
      <c r="L524" s="704"/>
      <c r="M524" s="704"/>
      <c r="N524" s="704"/>
      <c r="O524" s="706"/>
      <c r="P524" s="694" t="s">
        <v>80</v>
      </c>
      <c r="Q524" s="695"/>
      <c r="R524" s="695"/>
      <c r="S524" s="695"/>
      <c r="T524" s="695"/>
      <c r="U524" s="695"/>
      <c r="V524" s="696"/>
      <c r="W524" s="37" t="s">
        <v>69</v>
      </c>
      <c r="X524" s="689">
        <f>IFERROR(SUM(X511:X522),"0")</f>
        <v>120</v>
      </c>
      <c r="Y524" s="689">
        <f>IFERROR(SUM(Y511:Y522),"0")</f>
        <v>126.72</v>
      </c>
      <c r="Z524" s="37"/>
      <c r="AA524" s="690"/>
      <c r="AB524" s="690"/>
      <c r="AC524" s="690"/>
    </row>
    <row r="525" spans="1:68" ht="14.25" hidden="1" customHeight="1" x14ac:dyDescent="0.25">
      <c r="A525" s="703" t="s">
        <v>64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83"/>
      <c r="AB525" s="683"/>
      <c r="AC525" s="683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701">
        <v>4607091383409</v>
      </c>
      <c r="E526" s="70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2"/>
      <c r="R526" s="692"/>
      <c r="S526" s="692"/>
      <c r="T526" s="693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701">
        <v>4607091383416</v>
      </c>
      <c r="E527" s="70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2"/>
      <c r="R527" s="692"/>
      <c r="S527" s="692"/>
      <c r="T527" s="693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701">
        <v>4680115883536</v>
      </c>
      <c r="E528" s="70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2"/>
      <c r="R528" s="692"/>
      <c r="S528" s="692"/>
      <c r="T528" s="693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5"/>
      <c r="B529" s="704"/>
      <c r="C529" s="704"/>
      <c r="D529" s="704"/>
      <c r="E529" s="704"/>
      <c r="F529" s="704"/>
      <c r="G529" s="704"/>
      <c r="H529" s="704"/>
      <c r="I529" s="704"/>
      <c r="J529" s="704"/>
      <c r="K529" s="704"/>
      <c r="L529" s="704"/>
      <c r="M529" s="704"/>
      <c r="N529" s="704"/>
      <c r="O529" s="706"/>
      <c r="P529" s="694" t="s">
        <v>80</v>
      </c>
      <c r="Q529" s="695"/>
      <c r="R529" s="695"/>
      <c r="S529" s="695"/>
      <c r="T529" s="695"/>
      <c r="U529" s="695"/>
      <c r="V529" s="696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704"/>
      <c r="B530" s="704"/>
      <c r="C530" s="704"/>
      <c r="D530" s="704"/>
      <c r="E530" s="704"/>
      <c r="F530" s="704"/>
      <c r="G530" s="704"/>
      <c r="H530" s="704"/>
      <c r="I530" s="704"/>
      <c r="J530" s="704"/>
      <c r="K530" s="704"/>
      <c r="L530" s="704"/>
      <c r="M530" s="704"/>
      <c r="N530" s="704"/>
      <c r="O530" s="706"/>
      <c r="P530" s="694" t="s">
        <v>80</v>
      </c>
      <c r="Q530" s="695"/>
      <c r="R530" s="695"/>
      <c r="S530" s="695"/>
      <c r="T530" s="695"/>
      <c r="U530" s="695"/>
      <c r="V530" s="696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703" t="s">
        <v>172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83"/>
      <c r="AB531" s="683"/>
      <c r="AC531" s="683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701">
        <v>4680115885035</v>
      </c>
      <c r="E532" s="70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2"/>
      <c r="R532" s="692"/>
      <c r="S532" s="692"/>
      <c r="T532" s="693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701">
        <v>4680115885936</v>
      </c>
      <c r="E533" s="70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1019" t="s">
        <v>853</v>
      </c>
      <c r="Q533" s="692"/>
      <c r="R533" s="692"/>
      <c r="S533" s="692"/>
      <c r="T533" s="693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5"/>
      <c r="B534" s="704"/>
      <c r="C534" s="704"/>
      <c r="D534" s="704"/>
      <c r="E534" s="704"/>
      <c r="F534" s="704"/>
      <c r="G534" s="704"/>
      <c r="H534" s="704"/>
      <c r="I534" s="704"/>
      <c r="J534" s="704"/>
      <c r="K534" s="704"/>
      <c r="L534" s="704"/>
      <c r="M534" s="704"/>
      <c r="N534" s="704"/>
      <c r="O534" s="706"/>
      <c r="P534" s="694" t="s">
        <v>80</v>
      </c>
      <c r="Q534" s="695"/>
      <c r="R534" s="695"/>
      <c r="S534" s="695"/>
      <c r="T534" s="695"/>
      <c r="U534" s="695"/>
      <c r="V534" s="696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704"/>
      <c r="B535" s="704"/>
      <c r="C535" s="704"/>
      <c r="D535" s="704"/>
      <c r="E535" s="704"/>
      <c r="F535" s="704"/>
      <c r="G535" s="704"/>
      <c r="H535" s="704"/>
      <c r="I535" s="704"/>
      <c r="J535" s="704"/>
      <c r="K535" s="704"/>
      <c r="L535" s="704"/>
      <c r="M535" s="704"/>
      <c r="N535" s="704"/>
      <c r="O535" s="706"/>
      <c r="P535" s="694" t="s">
        <v>80</v>
      </c>
      <c r="Q535" s="695"/>
      <c r="R535" s="695"/>
      <c r="S535" s="695"/>
      <c r="T535" s="695"/>
      <c r="U535" s="695"/>
      <c r="V535" s="696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96" t="s">
        <v>854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48"/>
      <c r="AB536" s="48"/>
      <c r="AC536" s="48"/>
    </row>
    <row r="537" spans="1:68" ht="16.5" hidden="1" customHeight="1" x14ac:dyDescent="0.25">
      <c r="A537" s="725" t="s">
        <v>854</v>
      </c>
      <c r="B537" s="704"/>
      <c r="C537" s="704"/>
      <c r="D537" s="704"/>
      <c r="E537" s="704"/>
      <c r="F537" s="704"/>
      <c r="G537" s="704"/>
      <c r="H537" s="704"/>
      <c r="I537" s="704"/>
      <c r="J537" s="704"/>
      <c r="K537" s="704"/>
      <c r="L537" s="704"/>
      <c r="M537" s="704"/>
      <c r="N537" s="704"/>
      <c r="O537" s="704"/>
      <c r="P537" s="704"/>
      <c r="Q537" s="704"/>
      <c r="R537" s="704"/>
      <c r="S537" s="704"/>
      <c r="T537" s="704"/>
      <c r="U537" s="704"/>
      <c r="V537" s="704"/>
      <c r="W537" s="704"/>
      <c r="X537" s="704"/>
      <c r="Y537" s="704"/>
      <c r="Z537" s="704"/>
      <c r="AA537" s="682"/>
      <c r="AB537" s="682"/>
      <c r="AC537" s="682"/>
    </row>
    <row r="538" spans="1:68" ht="14.25" hidden="1" customHeight="1" x14ac:dyDescent="0.25">
      <c r="A538" s="703" t="s">
        <v>90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83"/>
      <c r="AB538" s="683"/>
      <c r="AC538" s="683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701">
        <v>4640242181011</v>
      </c>
      <c r="E539" s="70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2" t="s">
        <v>857</v>
      </c>
      <c r="Q539" s="692"/>
      <c r="R539" s="692"/>
      <c r="S539" s="692"/>
      <c r="T539" s="693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701">
        <v>4640242180441</v>
      </c>
      <c r="E540" s="70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892" t="s">
        <v>861</v>
      </c>
      <c r="Q540" s="692"/>
      <c r="R540" s="692"/>
      <c r="S540" s="692"/>
      <c r="T540" s="693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1">
        <v>4640242180564</v>
      </c>
      <c r="E541" s="70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4" t="s">
        <v>865</v>
      </c>
      <c r="Q541" s="692"/>
      <c r="R541" s="692"/>
      <c r="S541" s="692"/>
      <c r="T541" s="693"/>
      <c r="U541" s="34"/>
      <c r="V541" s="34"/>
      <c r="W541" s="35" t="s">
        <v>69</v>
      </c>
      <c r="X541" s="687">
        <v>60</v>
      </c>
      <c r="Y541" s="688">
        <f t="shared" si="84"/>
        <v>60</v>
      </c>
      <c r="Z541" s="36">
        <f>IFERROR(IF(Y541=0,"",ROUNDUP(Y541/H541,0)*0.01898),"")</f>
        <v>9.4899999999999998E-2</v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62.175000000000004</v>
      </c>
      <c r="BN541" s="64">
        <f t="shared" si="86"/>
        <v>62.175000000000004</v>
      </c>
      <c r="BO541" s="64">
        <f t="shared" si="87"/>
        <v>7.8125E-2</v>
      </c>
      <c r="BP541" s="64">
        <f t="shared" si="88"/>
        <v>7.8125E-2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701">
        <v>4640242180922</v>
      </c>
      <c r="E542" s="70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69" t="s">
        <v>869</v>
      </c>
      <c r="Q542" s="692"/>
      <c r="R542" s="692"/>
      <c r="S542" s="692"/>
      <c r="T542" s="693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701">
        <v>4640242180038</v>
      </c>
      <c r="E543" s="70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904" t="s">
        <v>873</v>
      </c>
      <c r="Q543" s="692"/>
      <c r="R543" s="692"/>
      <c r="S543" s="692"/>
      <c r="T543" s="693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701">
        <v>4640242181172</v>
      </c>
      <c r="E544" s="70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17" t="s">
        <v>876</v>
      </c>
      <c r="Q544" s="692"/>
      <c r="R544" s="692"/>
      <c r="S544" s="692"/>
      <c r="T544" s="693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05"/>
      <c r="B545" s="704"/>
      <c r="C545" s="704"/>
      <c r="D545" s="704"/>
      <c r="E545" s="704"/>
      <c r="F545" s="704"/>
      <c r="G545" s="704"/>
      <c r="H545" s="704"/>
      <c r="I545" s="704"/>
      <c r="J545" s="704"/>
      <c r="K545" s="704"/>
      <c r="L545" s="704"/>
      <c r="M545" s="704"/>
      <c r="N545" s="704"/>
      <c r="O545" s="706"/>
      <c r="P545" s="694" t="s">
        <v>80</v>
      </c>
      <c r="Q545" s="695"/>
      <c r="R545" s="695"/>
      <c r="S545" s="695"/>
      <c r="T545" s="695"/>
      <c r="U545" s="695"/>
      <c r="V545" s="696"/>
      <c r="W545" s="37" t="s">
        <v>81</v>
      </c>
      <c r="X545" s="689">
        <f>IFERROR(X539/H539,"0")+IFERROR(X540/H540,"0")+IFERROR(X541/H541,"0")+IFERROR(X542/H542,"0")+IFERROR(X543/H543,"0")+IFERROR(X544/H544,"0")</f>
        <v>5</v>
      </c>
      <c r="Y545" s="689">
        <f>IFERROR(Y539/H539,"0")+IFERROR(Y540/H540,"0")+IFERROR(Y541/H541,"0")+IFERROR(Y542/H542,"0")+IFERROR(Y543/H543,"0")+IFERROR(Y544/H544,"0")</f>
        <v>5</v>
      </c>
      <c r="Z545" s="689">
        <f>IFERROR(IF(Z539="",0,Z539),"0")+IFERROR(IF(Z540="",0,Z540),"0")+IFERROR(IF(Z541="",0,Z541),"0")+IFERROR(IF(Z542="",0,Z542),"0")+IFERROR(IF(Z543="",0,Z543),"0")+IFERROR(IF(Z544="",0,Z544),"0")</f>
        <v>9.4899999999999998E-2</v>
      </c>
      <c r="AA545" s="690"/>
      <c r="AB545" s="690"/>
      <c r="AC545" s="690"/>
    </row>
    <row r="546" spans="1:68" x14ac:dyDescent="0.2">
      <c r="A546" s="704"/>
      <c r="B546" s="704"/>
      <c r="C546" s="704"/>
      <c r="D546" s="704"/>
      <c r="E546" s="704"/>
      <c r="F546" s="704"/>
      <c r="G546" s="704"/>
      <c r="H546" s="704"/>
      <c r="I546" s="704"/>
      <c r="J546" s="704"/>
      <c r="K546" s="704"/>
      <c r="L546" s="704"/>
      <c r="M546" s="704"/>
      <c r="N546" s="704"/>
      <c r="O546" s="706"/>
      <c r="P546" s="694" t="s">
        <v>80</v>
      </c>
      <c r="Q546" s="695"/>
      <c r="R546" s="695"/>
      <c r="S546" s="695"/>
      <c r="T546" s="695"/>
      <c r="U546" s="695"/>
      <c r="V546" s="696"/>
      <c r="W546" s="37" t="s">
        <v>69</v>
      </c>
      <c r="X546" s="689">
        <f>IFERROR(SUM(X539:X544),"0")</f>
        <v>60</v>
      </c>
      <c r="Y546" s="689">
        <f>IFERROR(SUM(Y539:Y544),"0")</f>
        <v>60</v>
      </c>
      <c r="Z546" s="37"/>
      <c r="AA546" s="690"/>
      <c r="AB546" s="690"/>
      <c r="AC546" s="690"/>
    </row>
    <row r="547" spans="1:68" ht="14.25" hidden="1" customHeight="1" x14ac:dyDescent="0.25">
      <c r="A547" s="703" t="s">
        <v>135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83"/>
      <c r="AB547" s="683"/>
      <c r="AC547" s="683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701">
        <v>4640242180519</v>
      </c>
      <c r="E548" s="70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16" t="s">
        <v>879</v>
      </c>
      <c r="Q548" s="692"/>
      <c r="R548" s="692"/>
      <c r="S548" s="692"/>
      <c r="T548" s="693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701">
        <v>4640242180526</v>
      </c>
      <c r="E549" s="70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18" t="s">
        <v>883</v>
      </c>
      <c r="Q549" s="692"/>
      <c r="R549" s="692"/>
      <c r="S549" s="692"/>
      <c r="T549" s="693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701">
        <v>4640242180090</v>
      </c>
      <c r="E550" s="70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2" t="s">
        <v>886</v>
      </c>
      <c r="Q550" s="692"/>
      <c r="R550" s="692"/>
      <c r="S550" s="692"/>
      <c r="T550" s="693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701">
        <v>4640242181363</v>
      </c>
      <c r="E551" s="70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2" t="s">
        <v>890</v>
      </c>
      <c r="Q551" s="692"/>
      <c r="R551" s="692"/>
      <c r="S551" s="692"/>
      <c r="T551" s="693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5"/>
      <c r="B552" s="704"/>
      <c r="C552" s="704"/>
      <c r="D552" s="704"/>
      <c r="E552" s="704"/>
      <c r="F552" s="704"/>
      <c r="G552" s="704"/>
      <c r="H552" s="704"/>
      <c r="I552" s="704"/>
      <c r="J552" s="704"/>
      <c r="K552" s="704"/>
      <c r="L552" s="704"/>
      <c r="M552" s="704"/>
      <c r="N552" s="704"/>
      <c r="O552" s="706"/>
      <c r="P552" s="694" t="s">
        <v>80</v>
      </c>
      <c r="Q552" s="695"/>
      <c r="R552" s="695"/>
      <c r="S552" s="695"/>
      <c r="T552" s="695"/>
      <c r="U552" s="695"/>
      <c r="V552" s="696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704"/>
      <c r="B553" s="704"/>
      <c r="C553" s="704"/>
      <c r="D553" s="704"/>
      <c r="E553" s="704"/>
      <c r="F553" s="704"/>
      <c r="G553" s="704"/>
      <c r="H553" s="704"/>
      <c r="I553" s="704"/>
      <c r="J553" s="704"/>
      <c r="K553" s="704"/>
      <c r="L553" s="704"/>
      <c r="M553" s="704"/>
      <c r="N553" s="704"/>
      <c r="O553" s="706"/>
      <c r="P553" s="694" t="s">
        <v>80</v>
      </c>
      <c r="Q553" s="695"/>
      <c r="R553" s="695"/>
      <c r="S553" s="695"/>
      <c r="T553" s="695"/>
      <c r="U553" s="695"/>
      <c r="V553" s="696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703" t="s">
        <v>146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83"/>
      <c r="AB554" s="683"/>
      <c r="AC554" s="683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701">
        <v>4640242180816</v>
      </c>
      <c r="E555" s="70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87" t="s">
        <v>893</v>
      </c>
      <c r="Q555" s="692"/>
      <c r="R555" s="692"/>
      <c r="S555" s="692"/>
      <c r="T555" s="693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1">
        <v>4640242180595</v>
      </c>
      <c r="E556" s="70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11" t="s">
        <v>897</v>
      </c>
      <c r="Q556" s="692"/>
      <c r="R556" s="692"/>
      <c r="S556" s="692"/>
      <c r="T556" s="693"/>
      <c r="U556" s="34"/>
      <c r="V556" s="34"/>
      <c r="W556" s="35" t="s">
        <v>69</v>
      </c>
      <c r="X556" s="687">
        <v>50</v>
      </c>
      <c r="Y556" s="688">
        <f t="shared" si="89"/>
        <v>50.400000000000006</v>
      </c>
      <c r="Z556" s="36">
        <f>IFERROR(IF(Y556=0,"",ROUNDUP(Y556/H556,0)*0.00902),"")</f>
        <v>0.10824</v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53.214285714285715</v>
      </c>
      <c r="BN556" s="64">
        <f t="shared" si="91"/>
        <v>53.64</v>
      </c>
      <c r="BO556" s="64">
        <f t="shared" si="92"/>
        <v>9.0187590187590191E-2</v>
      </c>
      <c r="BP556" s="64">
        <f t="shared" si="93"/>
        <v>9.0909090909090912E-2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701">
        <v>4640242181615</v>
      </c>
      <c r="E557" s="70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3" t="s">
        <v>901</v>
      </c>
      <c r="Q557" s="692"/>
      <c r="R557" s="692"/>
      <c r="S557" s="692"/>
      <c r="T557" s="693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701">
        <v>4640242181639</v>
      </c>
      <c r="E558" s="70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85" t="s">
        <v>905</v>
      </c>
      <c r="Q558" s="692"/>
      <c r="R558" s="692"/>
      <c r="S558" s="692"/>
      <c r="T558" s="693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701">
        <v>4640242181622</v>
      </c>
      <c r="E559" s="70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0" t="s">
        <v>909</v>
      </c>
      <c r="Q559" s="692"/>
      <c r="R559" s="692"/>
      <c r="S559" s="692"/>
      <c r="T559" s="693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701">
        <v>4640242180908</v>
      </c>
      <c r="E560" s="70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997" t="s">
        <v>913</v>
      </c>
      <c r="Q560" s="692"/>
      <c r="R560" s="692"/>
      <c r="S560" s="692"/>
      <c r="T560" s="693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701">
        <v>4640242180489</v>
      </c>
      <c r="E561" s="70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26" t="s">
        <v>916</v>
      </c>
      <c r="Q561" s="692"/>
      <c r="R561" s="692"/>
      <c r="S561" s="692"/>
      <c r="T561" s="693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05"/>
      <c r="B562" s="704"/>
      <c r="C562" s="704"/>
      <c r="D562" s="704"/>
      <c r="E562" s="704"/>
      <c r="F562" s="704"/>
      <c r="G562" s="704"/>
      <c r="H562" s="704"/>
      <c r="I562" s="704"/>
      <c r="J562" s="704"/>
      <c r="K562" s="704"/>
      <c r="L562" s="704"/>
      <c r="M562" s="704"/>
      <c r="N562" s="704"/>
      <c r="O562" s="706"/>
      <c r="P562" s="694" t="s">
        <v>80</v>
      </c>
      <c r="Q562" s="695"/>
      <c r="R562" s="695"/>
      <c r="S562" s="695"/>
      <c r="T562" s="695"/>
      <c r="U562" s="695"/>
      <c r="V562" s="696"/>
      <c r="W562" s="37" t="s">
        <v>81</v>
      </c>
      <c r="X562" s="689">
        <f>IFERROR(X555/H555,"0")+IFERROR(X556/H556,"0")+IFERROR(X557/H557,"0")+IFERROR(X558/H558,"0")+IFERROR(X559/H559,"0")+IFERROR(X560/H560,"0")+IFERROR(X561/H561,"0")</f>
        <v>11.904761904761905</v>
      </c>
      <c r="Y562" s="689">
        <f>IFERROR(Y555/H555,"0")+IFERROR(Y556/H556,"0")+IFERROR(Y557/H557,"0")+IFERROR(Y558/H558,"0")+IFERROR(Y559/H559,"0")+IFERROR(Y560/H560,"0")+IFERROR(Y561/H561,"0")</f>
        <v>12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0.10824</v>
      </c>
      <c r="AA562" s="690"/>
      <c r="AB562" s="690"/>
      <c r="AC562" s="690"/>
    </row>
    <row r="563" spans="1:68" x14ac:dyDescent="0.2">
      <c r="A563" s="704"/>
      <c r="B563" s="704"/>
      <c r="C563" s="704"/>
      <c r="D563" s="704"/>
      <c r="E563" s="704"/>
      <c r="F563" s="704"/>
      <c r="G563" s="704"/>
      <c r="H563" s="704"/>
      <c r="I563" s="704"/>
      <c r="J563" s="704"/>
      <c r="K563" s="704"/>
      <c r="L563" s="704"/>
      <c r="M563" s="704"/>
      <c r="N563" s="704"/>
      <c r="O563" s="706"/>
      <c r="P563" s="694" t="s">
        <v>80</v>
      </c>
      <c r="Q563" s="695"/>
      <c r="R563" s="695"/>
      <c r="S563" s="695"/>
      <c r="T563" s="695"/>
      <c r="U563" s="695"/>
      <c r="V563" s="696"/>
      <c r="W563" s="37" t="s">
        <v>69</v>
      </c>
      <c r="X563" s="689">
        <f>IFERROR(SUM(X555:X561),"0")</f>
        <v>50</v>
      </c>
      <c r="Y563" s="689">
        <f>IFERROR(SUM(Y555:Y561),"0")</f>
        <v>50.400000000000006</v>
      </c>
      <c r="Z563" s="37"/>
      <c r="AA563" s="690"/>
      <c r="AB563" s="690"/>
      <c r="AC563" s="690"/>
    </row>
    <row r="564" spans="1:68" ht="14.25" hidden="1" customHeight="1" x14ac:dyDescent="0.25">
      <c r="A564" s="703" t="s">
        <v>64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1">
        <v>4640242180533</v>
      </c>
      <c r="E565" s="70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56" t="s">
        <v>919</v>
      </c>
      <c r="Q565" s="692"/>
      <c r="R565" s="692"/>
      <c r="S565" s="692"/>
      <c r="T565" s="693"/>
      <c r="U565" s="34"/>
      <c r="V565" s="34"/>
      <c r="W565" s="35" t="s">
        <v>69</v>
      </c>
      <c r="X565" s="687">
        <v>40</v>
      </c>
      <c r="Y565" s="688">
        <f>IFERROR(IF(X565="",0,CEILING((X565/$H565),1)*$H565),"")</f>
        <v>46.8</v>
      </c>
      <c r="Z565" s="36">
        <f>IFERROR(IF(Y565=0,"",ROUNDUP(Y565/H565,0)*0.01898),"")</f>
        <v>0.11388000000000001</v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42.66153846153847</v>
      </c>
      <c r="BN565" s="64">
        <f>IFERROR(Y565*I565/H565,"0")</f>
        <v>49.914000000000001</v>
      </c>
      <c r="BO565" s="64">
        <f>IFERROR(1/J565*(X565/H565),"0")</f>
        <v>8.0128205128205135E-2</v>
      </c>
      <c r="BP565" s="64">
        <f>IFERROR(1/J565*(Y565/H565),"0")</f>
        <v>9.375E-2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701">
        <v>4640242180533</v>
      </c>
      <c r="E566" s="70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08" t="s">
        <v>922</v>
      </c>
      <c r="Q566" s="692"/>
      <c r="R566" s="692"/>
      <c r="S566" s="692"/>
      <c r="T566" s="693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701">
        <v>4640242180540</v>
      </c>
      <c r="E567" s="70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2" t="s">
        <v>925</v>
      </c>
      <c r="Q567" s="692"/>
      <c r="R567" s="692"/>
      <c r="S567" s="692"/>
      <c r="T567" s="693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701">
        <v>4640242181233</v>
      </c>
      <c r="E568" s="70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1" t="s">
        <v>929</v>
      </c>
      <c r="Q568" s="692"/>
      <c r="R568" s="692"/>
      <c r="S568" s="692"/>
      <c r="T568" s="693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701">
        <v>4640242181226</v>
      </c>
      <c r="E569" s="70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68" t="s">
        <v>932</v>
      </c>
      <c r="Q569" s="692"/>
      <c r="R569" s="692"/>
      <c r="S569" s="692"/>
      <c r="T569" s="693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05"/>
      <c r="B570" s="704"/>
      <c r="C570" s="704"/>
      <c r="D570" s="704"/>
      <c r="E570" s="704"/>
      <c r="F570" s="704"/>
      <c r="G570" s="704"/>
      <c r="H570" s="704"/>
      <c r="I570" s="704"/>
      <c r="J570" s="704"/>
      <c r="K570" s="704"/>
      <c r="L570" s="704"/>
      <c r="M570" s="704"/>
      <c r="N570" s="704"/>
      <c r="O570" s="706"/>
      <c r="P570" s="694" t="s">
        <v>80</v>
      </c>
      <c r="Q570" s="695"/>
      <c r="R570" s="695"/>
      <c r="S570" s="695"/>
      <c r="T570" s="695"/>
      <c r="U570" s="695"/>
      <c r="V570" s="696"/>
      <c r="W570" s="37" t="s">
        <v>81</v>
      </c>
      <c r="X570" s="689">
        <f>IFERROR(X565/H565,"0")+IFERROR(X566/H566,"0")+IFERROR(X567/H567,"0")+IFERROR(X568/H568,"0")+IFERROR(X569/H569,"0")</f>
        <v>5.1282051282051286</v>
      </c>
      <c r="Y570" s="689">
        <f>IFERROR(Y565/H565,"0")+IFERROR(Y566/H566,"0")+IFERROR(Y567/H567,"0")+IFERROR(Y568/H568,"0")+IFERROR(Y569/H569,"0")</f>
        <v>6</v>
      </c>
      <c r="Z570" s="689">
        <f>IFERROR(IF(Z565="",0,Z565),"0")+IFERROR(IF(Z566="",0,Z566),"0")+IFERROR(IF(Z567="",0,Z567),"0")+IFERROR(IF(Z568="",0,Z568),"0")+IFERROR(IF(Z569="",0,Z569),"0")</f>
        <v>0.11388000000000001</v>
      </c>
      <c r="AA570" s="690"/>
      <c r="AB570" s="690"/>
      <c r="AC570" s="690"/>
    </row>
    <row r="571" spans="1:68" x14ac:dyDescent="0.2">
      <c r="A571" s="704"/>
      <c r="B571" s="704"/>
      <c r="C571" s="704"/>
      <c r="D571" s="704"/>
      <c r="E571" s="704"/>
      <c r="F571" s="704"/>
      <c r="G571" s="704"/>
      <c r="H571" s="704"/>
      <c r="I571" s="704"/>
      <c r="J571" s="704"/>
      <c r="K571" s="704"/>
      <c r="L571" s="704"/>
      <c r="M571" s="704"/>
      <c r="N571" s="704"/>
      <c r="O571" s="706"/>
      <c r="P571" s="694" t="s">
        <v>80</v>
      </c>
      <c r="Q571" s="695"/>
      <c r="R571" s="695"/>
      <c r="S571" s="695"/>
      <c r="T571" s="695"/>
      <c r="U571" s="695"/>
      <c r="V571" s="696"/>
      <c r="W571" s="37" t="s">
        <v>69</v>
      </c>
      <c r="X571" s="689">
        <f>IFERROR(SUM(X565:X569),"0")</f>
        <v>40</v>
      </c>
      <c r="Y571" s="689">
        <f>IFERROR(SUM(Y565:Y569),"0")</f>
        <v>46.8</v>
      </c>
      <c r="Z571" s="37"/>
      <c r="AA571" s="690"/>
      <c r="AB571" s="690"/>
      <c r="AC571" s="690"/>
    </row>
    <row r="572" spans="1:68" ht="14.25" hidden="1" customHeight="1" x14ac:dyDescent="0.25">
      <c r="A572" s="703" t="s">
        <v>172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83"/>
      <c r="AB572" s="683"/>
      <c r="AC572" s="683"/>
    </row>
    <row r="573" spans="1:68" ht="27" hidden="1" customHeight="1" x14ac:dyDescent="0.25">
      <c r="A573" s="54" t="s">
        <v>933</v>
      </c>
      <c r="B573" s="54" t="s">
        <v>934</v>
      </c>
      <c r="C573" s="31">
        <v>4301060408</v>
      </c>
      <c r="D573" s="701">
        <v>4640242180120</v>
      </c>
      <c r="E573" s="70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826" t="s">
        <v>935</v>
      </c>
      <c r="Q573" s="692"/>
      <c r="R573" s="692"/>
      <c r="S573" s="692"/>
      <c r="T573" s="693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4301060354</v>
      </c>
      <c r="D574" s="701">
        <v>4640242180120</v>
      </c>
      <c r="E574" s="70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773" t="s">
        <v>938</v>
      </c>
      <c r="Q574" s="692"/>
      <c r="R574" s="692"/>
      <c r="S574" s="692"/>
      <c r="T574" s="693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4301060407</v>
      </c>
      <c r="D575" s="701">
        <v>4640242180137</v>
      </c>
      <c r="E575" s="70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0" t="s">
        <v>941</v>
      </c>
      <c r="Q575" s="692"/>
      <c r="R575" s="692"/>
      <c r="S575" s="692"/>
      <c r="T575" s="693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4301060355</v>
      </c>
      <c r="D576" s="701">
        <v>4640242180137</v>
      </c>
      <c r="E576" s="70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41" t="s">
        <v>944</v>
      </c>
      <c r="Q576" s="692"/>
      <c r="R576" s="692"/>
      <c r="S576" s="692"/>
      <c r="T576" s="693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5"/>
      <c r="B577" s="704"/>
      <c r="C577" s="704"/>
      <c r="D577" s="704"/>
      <c r="E577" s="704"/>
      <c r="F577" s="704"/>
      <c r="G577" s="704"/>
      <c r="H577" s="704"/>
      <c r="I577" s="704"/>
      <c r="J577" s="704"/>
      <c r="K577" s="704"/>
      <c r="L577" s="704"/>
      <c r="M577" s="704"/>
      <c r="N577" s="704"/>
      <c r="O577" s="706"/>
      <c r="P577" s="694" t="s">
        <v>80</v>
      </c>
      <c r="Q577" s="695"/>
      <c r="R577" s="695"/>
      <c r="S577" s="695"/>
      <c r="T577" s="695"/>
      <c r="U577" s="695"/>
      <c r="V577" s="696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704"/>
      <c r="B578" s="704"/>
      <c r="C578" s="704"/>
      <c r="D578" s="704"/>
      <c r="E578" s="704"/>
      <c r="F578" s="704"/>
      <c r="G578" s="704"/>
      <c r="H578" s="704"/>
      <c r="I578" s="704"/>
      <c r="J578" s="704"/>
      <c r="K578" s="704"/>
      <c r="L578" s="704"/>
      <c r="M578" s="704"/>
      <c r="N578" s="704"/>
      <c r="O578" s="706"/>
      <c r="P578" s="694" t="s">
        <v>80</v>
      </c>
      <c r="Q578" s="695"/>
      <c r="R578" s="695"/>
      <c r="S578" s="695"/>
      <c r="T578" s="695"/>
      <c r="U578" s="695"/>
      <c r="V578" s="696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25" t="s">
        <v>945</v>
      </c>
      <c r="B579" s="704"/>
      <c r="C579" s="704"/>
      <c r="D579" s="704"/>
      <c r="E579" s="704"/>
      <c r="F579" s="704"/>
      <c r="G579" s="704"/>
      <c r="H579" s="704"/>
      <c r="I579" s="704"/>
      <c r="J579" s="704"/>
      <c r="K579" s="704"/>
      <c r="L579" s="704"/>
      <c r="M579" s="704"/>
      <c r="N579" s="704"/>
      <c r="O579" s="704"/>
      <c r="P579" s="704"/>
      <c r="Q579" s="704"/>
      <c r="R579" s="704"/>
      <c r="S579" s="704"/>
      <c r="T579" s="704"/>
      <c r="U579" s="704"/>
      <c r="V579" s="704"/>
      <c r="W579" s="704"/>
      <c r="X579" s="704"/>
      <c r="Y579" s="704"/>
      <c r="Z579" s="704"/>
      <c r="AA579" s="682"/>
      <c r="AB579" s="682"/>
      <c r="AC579" s="682"/>
    </row>
    <row r="580" spans="1:68" ht="14.25" hidden="1" customHeight="1" x14ac:dyDescent="0.25">
      <c r="A580" s="703" t="s">
        <v>90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83"/>
      <c r="AB580" s="683"/>
      <c r="AC580" s="683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701">
        <v>4640242180045</v>
      </c>
      <c r="E581" s="70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3" t="s">
        <v>948</v>
      </c>
      <c r="Q581" s="692"/>
      <c r="R581" s="692"/>
      <c r="S581" s="692"/>
      <c r="T581" s="693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701">
        <v>4640242180601</v>
      </c>
      <c r="E582" s="70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0" t="s">
        <v>952</v>
      </c>
      <c r="Q582" s="692"/>
      <c r="R582" s="692"/>
      <c r="S582" s="692"/>
      <c r="T582" s="693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5"/>
      <c r="B583" s="704"/>
      <c r="C583" s="704"/>
      <c r="D583" s="704"/>
      <c r="E583" s="704"/>
      <c r="F583" s="704"/>
      <c r="G583" s="704"/>
      <c r="H583" s="704"/>
      <c r="I583" s="704"/>
      <c r="J583" s="704"/>
      <c r="K583" s="704"/>
      <c r="L583" s="704"/>
      <c r="M583" s="704"/>
      <c r="N583" s="704"/>
      <c r="O583" s="706"/>
      <c r="P583" s="694" t="s">
        <v>80</v>
      </c>
      <c r="Q583" s="695"/>
      <c r="R583" s="695"/>
      <c r="S583" s="695"/>
      <c r="T583" s="695"/>
      <c r="U583" s="695"/>
      <c r="V583" s="696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704"/>
      <c r="B584" s="704"/>
      <c r="C584" s="704"/>
      <c r="D584" s="704"/>
      <c r="E584" s="704"/>
      <c r="F584" s="704"/>
      <c r="G584" s="704"/>
      <c r="H584" s="704"/>
      <c r="I584" s="704"/>
      <c r="J584" s="704"/>
      <c r="K584" s="704"/>
      <c r="L584" s="704"/>
      <c r="M584" s="704"/>
      <c r="N584" s="704"/>
      <c r="O584" s="706"/>
      <c r="P584" s="694" t="s">
        <v>80</v>
      </c>
      <c r="Q584" s="695"/>
      <c r="R584" s="695"/>
      <c r="S584" s="695"/>
      <c r="T584" s="695"/>
      <c r="U584" s="695"/>
      <c r="V584" s="696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703" t="s">
        <v>135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83"/>
      <c r="AB585" s="683"/>
      <c r="AC585" s="683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701">
        <v>4640242180090</v>
      </c>
      <c r="E586" s="70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5" t="s">
        <v>956</v>
      </c>
      <c r="Q586" s="692"/>
      <c r="R586" s="692"/>
      <c r="S586" s="692"/>
      <c r="T586" s="693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5"/>
      <c r="B587" s="704"/>
      <c r="C587" s="704"/>
      <c r="D587" s="704"/>
      <c r="E587" s="704"/>
      <c r="F587" s="704"/>
      <c r="G587" s="704"/>
      <c r="H587" s="704"/>
      <c r="I587" s="704"/>
      <c r="J587" s="704"/>
      <c r="K587" s="704"/>
      <c r="L587" s="704"/>
      <c r="M587" s="704"/>
      <c r="N587" s="704"/>
      <c r="O587" s="706"/>
      <c r="P587" s="694" t="s">
        <v>80</v>
      </c>
      <c r="Q587" s="695"/>
      <c r="R587" s="695"/>
      <c r="S587" s="695"/>
      <c r="T587" s="695"/>
      <c r="U587" s="695"/>
      <c r="V587" s="696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704"/>
      <c r="B588" s="704"/>
      <c r="C588" s="704"/>
      <c r="D588" s="704"/>
      <c r="E588" s="704"/>
      <c r="F588" s="704"/>
      <c r="G588" s="704"/>
      <c r="H588" s="704"/>
      <c r="I588" s="704"/>
      <c r="J588" s="704"/>
      <c r="K588" s="704"/>
      <c r="L588" s="704"/>
      <c r="M588" s="704"/>
      <c r="N588" s="704"/>
      <c r="O588" s="706"/>
      <c r="P588" s="694" t="s">
        <v>80</v>
      </c>
      <c r="Q588" s="695"/>
      <c r="R588" s="695"/>
      <c r="S588" s="695"/>
      <c r="T588" s="695"/>
      <c r="U588" s="695"/>
      <c r="V588" s="696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703" t="s">
        <v>146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83"/>
      <c r="AB589" s="683"/>
      <c r="AC589" s="683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701">
        <v>4640242180076</v>
      </c>
      <c r="E590" s="70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15" t="s">
        <v>960</v>
      </c>
      <c r="Q590" s="692"/>
      <c r="R590" s="692"/>
      <c r="S590" s="692"/>
      <c r="T590" s="693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5"/>
      <c r="B591" s="704"/>
      <c r="C591" s="704"/>
      <c r="D591" s="704"/>
      <c r="E591" s="704"/>
      <c r="F591" s="704"/>
      <c r="G591" s="704"/>
      <c r="H591" s="704"/>
      <c r="I591" s="704"/>
      <c r="J591" s="704"/>
      <c r="K591" s="704"/>
      <c r="L591" s="704"/>
      <c r="M591" s="704"/>
      <c r="N591" s="704"/>
      <c r="O591" s="706"/>
      <c r="P591" s="694" t="s">
        <v>80</v>
      </c>
      <c r="Q591" s="695"/>
      <c r="R591" s="695"/>
      <c r="S591" s="695"/>
      <c r="T591" s="695"/>
      <c r="U591" s="695"/>
      <c r="V591" s="696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704"/>
      <c r="B592" s="704"/>
      <c r="C592" s="704"/>
      <c r="D592" s="704"/>
      <c r="E592" s="704"/>
      <c r="F592" s="704"/>
      <c r="G592" s="704"/>
      <c r="H592" s="704"/>
      <c r="I592" s="704"/>
      <c r="J592" s="704"/>
      <c r="K592" s="704"/>
      <c r="L592" s="704"/>
      <c r="M592" s="704"/>
      <c r="N592" s="704"/>
      <c r="O592" s="706"/>
      <c r="P592" s="694" t="s">
        <v>80</v>
      </c>
      <c r="Q592" s="695"/>
      <c r="R592" s="695"/>
      <c r="S592" s="695"/>
      <c r="T592" s="695"/>
      <c r="U592" s="695"/>
      <c r="V592" s="696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703" t="s">
        <v>64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83"/>
      <c r="AB593" s="683"/>
      <c r="AC593" s="683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701">
        <v>4640242180113</v>
      </c>
      <c r="E594" s="70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691" t="s">
        <v>964</v>
      </c>
      <c r="Q594" s="692"/>
      <c r="R594" s="692"/>
      <c r="S594" s="692"/>
      <c r="T594" s="693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5"/>
      <c r="B595" s="704"/>
      <c r="C595" s="704"/>
      <c r="D595" s="704"/>
      <c r="E595" s="704"/>
      <c r="F595" s="704"/>
      <c r="G595" s="704"/>
      <c r="H595" s="704"/>
      <c r="I595" s="704"/>
      <c r="J595" s="704"/>
      <c r="K595" s="704"/>
      <c r="L595" s="704"/>
      <c r="M595" s="704"/>
      <c r="N595" s="704"/>
      <c r="O595" s="706"/>
      <c r="P595" s="694" t="s">
        <v>80</v>
      </c>
      <c r="Q595" s="695"/>
      <c r="R595" s="695"/>
      <c r="S595" s="695"/>
      <c r="T595" s="695"/>
      <c r="U595" s="695"/>
      <c r="V595" s="696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704"/>
      <c r="B596" s="704"/>
      <c r="C596" s="704"/>
      <c r="D596" s="704"/>
      <c r="E596" s="704"/>
      <c r="F596" s="704"/>
      <c r="G596" s="704"/>
      <c r="H596" s="704"/>
      <c r="I596" s="704"/>
      <c r="J596" s="704"/>
      <c r="K596" s="704"/>
      <c r="L596" s="704"/>
      <c r="M596" s="704"/>
      <c r="N596" s="704"/>
      <c r="O596" s="706"/>
      <c r="P596" s="694" t="s">
        <v>80</v>
      </c>
      <c r="Q596" s="695"/>
      <c r="R596" s="695"/>
      <c r="S596" s="695"/>
      <c r="T596" s="695"/>
      <c r="U596" s="695"/>
      <c r="V596" s="696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78"/>
      <c r="B597" s="704"/>
      <c r="C597" s="704"/>
      <c r="D597" s="704"/>
      <c r="E597" s="704"/>
      <c r="F597" s="704"/>
      <c r="G597" s="704"/>
      <c r="H597" s="704"/>
      <c r="I597" s="704"/>
      <c r="J597" s="704"/>
      <c r="K597" s="704"/>
      <c r="L597" s="704"/>
      <c r="M597" s="704"/>
      <c r="N597" s="704"/>
      <c r="O597" s="779"/>
      <c r="P597" s="774" t="s">
        <v>966</v>
      </c>
      <c r="Q597" s="775"/>
      <c r="R597" s="775"/>
      <c r="S597" s="775"/>
      <c r="T597" s="775"/>
      <c r="U597" s="775"/>
      <c r="V597" s="776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3965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4029.12</v>
      </c>
      <c r="Z597" s="37"/>
      <c r="AA597" s="690"/>
      <c r="AB597" s="690"/>
      <c r="AC597" s="690"/>
    </row>
    <row r="598" spans="1:68" x14ac:dyDescent="0.2">
      <c r="A598" s="704"/>
      <c r="B598" s="704"/>
      <c r="C598" s="704"/>
      <c r="D598" s="704"/>
      <c r="E598" s="704"/>
      <c r="F598" s="704"/>
      <c r="G598" s="704"/>
      <c r="H598" s="704"/>
      <c r="I598" s="704"/>
      <c r="J598" s="704"/>
      <c r="K598" s="704"/>
      <c r="L598" s="704"/>
      <c r="M598" s="704"/>
      <c r="N598" s="704"/>
      <c r="O598" s="779"/>
      <c r="P598" s="774" t="s">
        <v>967</v>
      </c>
      <c r="Q598" s="775"/>
      <c r="R598" s="775"/>
      <c r="S598" s="775"/>
      <c r="T598" s="775"/>
      <c r="U598" s="775"/>
      <c r="V598" s="776"/>
      <c r="W598" s="37" t="s">
        <v>69</v>
      </c>
      <c r="X598" s="689">
        <f>IFERROR(SUM(BM22:BM594),"0")</f>
        <v>4166.6425663225664</v>
      </c>
      <c r="Y598" s="689">
        <f>IFERROR(SUM(BN22:BN594),"0")</f>
        <v>4234.152</v>
      </c>
      <c r="Z598" s="37"/>
      <c r="AA598" s="690"/>
      <c r="AB598" s="690"/>
      <c r="AC598" s="690"/>
    </row>
    <row r="599" spans="1:68" x14ac:dyDescent="0.2">
      <c r="A599" s="704"/>
      <c r="B599" s="704"/>
      <c r="C599" s="704"/>
      <c r="D599" s="704"/>
      <c r="E599" s="704"/>
      <c r="F599" s="704"/>
      <c r="G599" s="704"/>
      <c r="H599" s="704"/>
      <c r="I599" s="704"/>
      <c r="J599" s="704"/>
      <c r="K599" s="704"/>
      <c r="L599" s="704"/>
      <c r="M599" s="704"/>
      <c r="N599" s="704"/>
      <c r="O599" s="779"/>
      <c r="P599" s="774" t="s">
        <v>968</v>
      </c>
      <c r="Q599" s="775"/>
      <c r="R599" s="775"/>
      <c r="S599" s="775"/>
      <c r="T599" s="775"/>
      <c r="U599" s="775"/>
      <c r="V599" s="776"/>
      <c r="W599" s="37" t="s">
        <v>969</v>
      </c>
      <c r="X599" s="38">
        <f>ROUNDUP(SUM(BO22:BO594),0)</f>
        <v>7</v>
      </c>
      <c r="Y599" s="38">
        <f>ROUNDUP(SUM(BP22:BP594),0)</f>
        <v>7</v>
      </c>
      <c r="Z599" s="37"/>
      <c r="AA599" s="690"/>
      <c r="AB599" s="690"/>
      <c r="AC599" s="690"/>
    </row>
    <row r="600" spans="1:68" x14ac:dyDescent="0.2">
      <c r="A600" s="704"/>
      <c r="B600" s="704"/>
      <c r="C600" s="704"/>
      <c r="D600" s="704"/>
      <c r="E600" s="704"/>
      <c r="F600" s="704"/>
      <c r="G600" s="704"/>
      <c r="H600" s="704"/>
      <c r="I600" s="704"/>
      <c r="J600" s="704"/>
      <c r="K600" s="704"/>
      <c r="L600" s="704"/>
      <c r="M600" s="704"/>
      <c r="N600" s="704"/>
      <c r="O600" s="779"/>
      <c r="P600" s="774" t="s">
        <v>970</v>
      </c>
      <c r="Q600" s="775"/>
      <c r="R600" s="775"/>
      <c r="S600" s="775"/>
      <c r="T600" s="775"/>
      <c r="U600" s="775"/>
      <c r="V600" s="776"/>
      <c r="W600" s="37" t="s">
        <v>69</v>
      </c>
      <c r="X600" s="689">
        <f>GrossWeightTotal+PalletQtyTotal*25</f>
        <v>4341.6425663225664</v>
      </c>
      <c r="Y600" s="689">
        <f>GrossWeightTotalR+PalletQtyTotalR*25</f>
        <v>4409.152</v>
      </c>
      <c r="Z600" s="37"/>
      <c r="AA600" s="690"/>
      <c r="AB600" s="690"/>
      <c r="AC600" s="690"/>
    </row>
    <row r="601" spans="1:68" x14ac:dyDescent="0.2">
      <c r="A601" s="704"/>
      <c r="B601" s="704"/>
      <c r="C601" s="704"/>
      <c r="D601" s="704"/>
      <c r="E601" s="704"/>
      <c r="F601" s="704"/>
      <c r="G601" s="704"/>
      <c r="H601" s="704"/>
      <c r="I601" s="704"/>
      <c r="J601" s="704"/>
      <c r="K601" s="704"/>
      <c r="L601" s="704"/>
      <c r="M601" s="704"/>
      <c r="N601" s="704"/>
      <c r="O601" s="779"/>
      <c r="P601" s="774" t="s">
        <v>971</v>
      </c>
      <c r="Q601" s="775"/>
      <c r="R601" s="775"/>
      <c r="S601" s="775"/>
      <c r="T601" s="775"/>
      <c r="U601" s="775"/>
      <c r="V601" s="776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460.15208865208865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469</v>
      </c>
      <c r="Z601" s="37"/>
      <c r="AA601" s="690"/>
      <c r="AB601" s="690"/>
      <c r="AC601" s="690"/>
    </row>
    <row r="602" spans="1:68" ht="14.25" hidden="1" customHeight="1" x14ac:dyDescent="0.2">
      <c r="A602" s="704"/>
      <c r="B602" s="704"/>
      <c r="C602" s="704"/>
      <c r="D602" s="704"/>
      <c r="E602" s="704"/>
      <c r="F602" s="704"/>
      <c r="G602" s="704"/>
      <c r="H602" s="704"/>
      <c r="I602" s="704"/>
      <c r="J602" s="704"/>
      <c r="K602" s="704"/>
      <c r="L602" s="704"/>
      <c r="M602" s="704"/>
      <c r="N602" s="704"/>
      <c r="O602" s="779"/>
      <c r="P602" s="774" t="s">
        <v>972</v>
      </c>
      <c r="Q602" s="775"/>
      <c r="R602" s="775"/>
      <c r="S602" s="775"/>
      <c r="T602" s="775"/>
      <c r="U602" s="775"/>
      <c r="V602" s="776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7.8896600000000001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699" t="s">
        <v>88</v>
      </c>
      <c r="D604" s="771"/>
      <c r="E604" s="771"/>
      <c r="F604" s="771"/>
      <c r="G604" s="771"/>
      <c r="H604" s="772"/>
      <c r="I604" s="699" t="s">
        <v>291</v>
      </c>
      <c r="J604" s="771"/>
      <c r="K604" s="771"/>
      <c r="L604" s="771"/>
      <c r="M604" s="771"/>
      <c r="N604" s="771"/>
      <c r="O604" s="771"/>
      <c r="P604" s="771"/>
      <c r="Q604" s="771"/>
      <c r="R604" s="771"/>
      <c r="S604" s="771"/>
      <c r="T604" s="771"/>
      <c r="U604" s="771"/>
      <c r="V604" s="772"/>
      <c r="W604" s="699" t="s">
        <v>596</v>
      </c>
      <c r="X604" s="772"/>
      <c r="Y604" s="699" t="s">
        <v>677</v>
      </c>
      <c r="Z604" s="771"/>
      <c r="AA604" s="771"/>
      <c r="AB604" s="772"/>
      <c r="AC604" s="684" t="s">
        <v>752</v>
      </c>
      <c r="AD604" s="699" t="s">
        <v>854</v>
      </c>
      <c r="AE604" s="772"/>
      <c r="AF604" s="685"/>
    </row>
    <row r="605" spans="1:68" ht="14.25" customHeight="1" thickTop="1" x14ac:dyDescent="0.2">
      <c r="A605" s="1014" t="s">
        <v>975</v>
      </c>
      <c r="B605" s="699" t="s">
        <v>63</v>
      </c>
      <c r="C605" s="699" t="s">
        <v>89</v>
      </c>
      <c r="D605" s="699" t="s">
        <v>112</v>
      </c>
      <c r="E605" s="699" t="s">
        <v>180</v>
      </c>
      <c r="F605" s="699" t="s">
        <v>211</v>
      </c>
      <c r="G605" s="699" t="s">
        <v>257</v>
      </c>
      <c r="H605" s="699" t="s">
        <v>88</v>
      </c>
      <c r="I605" s="699" t="s">
        <v>292</v>
      </c>
      <c r="J605" s="699" t="s">
        <v>320</v>
      </c>
      <c r="K605" s="699" t="s">
        <v>389</v>
      </c>
      <c r="L605" s="699" t="s">
        <v>415</v>
      </c>
      <c r="M605" s="699" t="s">
        <v>439</v>
      </c>
      <c r="N605" s="685"/>
      <c r="O605" s="699" t="s">
        <v>443</v>
      </c>
      <c r="P605" s="699" t="s">
        <v>452</v>
      </c>
      <c r="Q605" s="699" t="s">
        <v>468</v>
      </c>
      <c r="R605" s="699" t="s">
        <v>478</v>
      </c>
      <c r="S605" s="699" t="s">
        <v>488</v>
      </c>
      <c r="T605" s="699" t="s">
        <v>496</v>
      </c>
      <c r="U605" s="699" t="s">
        <v>500</v>
      </c>
      <c r="V605" s="699" t="s">
        <v>583</v>
      </c>
      <c r="W605" s="699" t="s">
        <v>597</v>
      </c>
      <c r="X605" s="699" t="s">
        <v>638</v>
      </c>
      <c r="Y605" s="699" t="s">
        <v>678</v>
      </c>
      <c r="Z605" s="699" t="s">
        <v>717</v>
      </c>
      <c r="AA605" s="699" t="s">
        <v>737</v>
      </c>
      <c r="AB605" s="699" t="s">
        <v>745</v>
      </c>
      <c r="AC605" s="699" t="s">
        <v>752</v>
      </c>
      <c r="AD605" s="699" t="s">
        <v>854</v>
      </c>
      <c r="AE605" s="699" t="s">
        <v>945</v>
      </c>
      <c r="AF605" s="685"/>
    </row>
    <row r="606" spans="1:68" ht="13.5" customHeight="1" thickBot="1" x14ac:dyDescent="0.25">
      <c r="A606" s="1015"/>
      <c r="B606" s="700"/>
      <c r="C606" s="700"/>
      <c r="D606" s="700"/>
      <c r="E606" s="700"/>
      <c r="F606" s="700"/>
      <c r="G606" s="700"/>
      <c r="H606" s="700"/>
      <c r="I606" s="700"/>
      <c r="J606" s="700"/>
      <c r="K606" s="700"/>
      <c r="L606" s="700"/>
      <c r="M606" s="700"/>
      <c r="N606" s="685"/>
      <c r="O606" s="700"/>
      <c r="P606" s="700"/>
      <c r="Q606" s="700"/>
      <c r="R606" s="700"/>
      <c r="S606" s="700"/>
      <c r="T606" s="700"/>
      <c r="U606" s="700"/>
      <c r="V606" s="700"/>
      <c r="W606" s="700"/>
      <c r="X606" s="700"/>
      <c r="Y606" s="700"/>
      <c r="Z606" s="700"/>
      <c r="AA606" s="700"/>
      <c r="AB606" s="700"/>
      <c r="AC606" s="700"/>
      <c r="AD606" s="700"/>
      <c r="AE606" s="700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43.2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108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21.6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50.400000000000006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1431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1440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153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43.2</v>
      </c>
      <c r="Z607" s="46">
        <f>IFERROR(Y456*1,"0")+IFERROR(Y457*1,"0")+IFERROR(Y461*1,"0")+IFERROR(Y462*1,"0")+IFERROR(Y463*1,"0")+IFERROR(Y464*1,"0")</f>
        <v>32.400000000000006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549.12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157.19999999999999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,85"/>
        <filter val="100,00"/>
        <filter val="11,90"/>
        <filter val="120,00"/>
        <filter val="150,00"/>
        <filter val="153,85"/>
        <filter val="16,67"/>
        <filter val="180,00"/>
        <filter val="20,00"/>
        <filter val="22,73"/>
        <filter val="230,00"/>
        <filter val="28,57"/>
        <filter val="3 965,00"/>
        <filter val="3,70"/>
        <filter val="30,00"/>
        <filter val="34,09"/>
        <filter val="4 166,64"/>
        <filter val="4 341,64"/>
        <filter val="40,00"/>
        <filter val="43,56"/>
        <filter val="45,00"/>
        <filter val="460,15"/>
        <filter val="5,00"/>
        <filter val="5,13"/>
        <filter val="5,56"/>
        <filter val="5,95"/>
        <filter val="50,00"/>
        <filter val="55,67"/>
        <filter val="60,00"/>
        <filter val="600,00"/>
        <filter val="7"/>
        <filter val="7,41"/>
        <filter val="70,00"/>
        <filter val="700,00"/>
        <filter val="80,00"/>
        <filter val="835,00"/>
        <filter val="9,26"/>
        <filter val="90,00"/>
      </filters>
    </filterColumn>
    <filterColumn colId="29" showButton="0"/>
    <filterColumn colId="30" showButton="0"/>
  </autoFilter>
  <mergeCells count="1070">
    <mergeCell ref="X17:X18"/>
    <mergeCell ref="D286:E286"/>
    <mergeCell ref="P145:V145"/>
    <mergeCell ref="D133:E133"/>
    <mergeCell ref="A231:Z231"/>
    <mergeCell ref="D54:E54"/>
    <mergeCell ref="P427:V427"/>
    <mergeCell ref="P283:V283"/>
    <mergeCell ref="A28:Z28"/>
    <mergeCell ref="P123:T123"/>
    <mergeCell ref="A554:Z554"/>
    <mergeCell ref="P529:V529"/>
    <mergeCell ref="P421:T421"/>
    <mergeCell ref="P358:V358"/>
    <mergeCell ref="P110:T110"/>
    <mergeCell ref="P408:T408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P592:V592"/>
    <mergeCell ref="A20:Z20"/>
    <mergeCell ref="A318:Z318"/>
    <mergeCell ref="P431:V431"/>
    <mergeCell ref="D252:E252"/>
    <mergeCell ref="D550:E550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D23:E23"/>
    <mergeCell ref="P515:T515"/>
    <mergeCell ref="D216:E216"/>
    <mergeCell ref="A134:O135"/>
    <mergeCell ref="P599:V599"/>
    <mergeCell ref="AD17:AF18"/>
    <mergeCell ref="D101:E101"/>
    <mergeCell ref="P403:V403"/>
    <mergeCell ref="P117:V117"/>
    <mergeCell ref="D76:E76"/>
    <mergeCell ref="P55:V5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576:T576"/>
    <mergeCell ref="A595:O596"/>
    <mergeCell ref="D557:E557"/>
    <mergeCell ref="D386:E386"/>
    <mergeCell ref="A426:O427"/>
    <mergeCell ref="D513:E513"/>
    <mergeCell ref="D215:E215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P577:V577"/>
    <mergeCell ref="C604:H604"/>
    <mergeCell ref="T605:T606"/>
    <mergeCell ref="A433:Z433"/>
    <mergeCell ref="P485:T485"/>
    <mergeCell ref="A536:Z536"/>
    <mergeCell ref="P562:V562"/>
    <mergeCell ref="A583:O584"/>
    <mergeCell ref="P533:T533"/>
    <mergeCell ref="A280:Z280"/>
    <mergeCell ref="A147:Z147"/>
    <mergeCell ref="P207:T207"/>
    <mergeCell ref="A432:Z432"/>
    <mergeCell ref="P299:T299"/>
    <mergeCell ref="D218:E218"/>
    <mergeCell ref="P197:V197"/>
    <mergeCell ref="P351:V351"/>
    <mergeCell ref="A176:Z176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316:V316"/>
    <mergeCell ref="P212:T212"/>
    <mergeCell ref="P552:V552"/>
    <mergeCell ref="A377:Z37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D75:E75"/>
    <mergeCell ref="P129:V129"/>
    <mergeCell ref="A245:O246"/>
    <mergeCell ref="P181:T181"/>
    <mergeCell ref="P37:T37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328:V32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83:T183"/>
    <mergeCell ref="D462:E462"/>
    <mergeCell ref="D310:E310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P224:T224"/>
    <mergeCell ref="P491:T491"/>
    <mergeCell ref="P590:T590"/>
    <mergeCell ref="D582:E582"/>
    <mergeCell ref="P185:T185"/>
    <mergeCell ref="P544:T544"/>
    <mergeCell ref="D416:E416"/>
    <mergeCell ref="D106:E106"/>
    <mergeCell ref="P597:V597"/>
    <mergeCell ref="P602:V602"/>
    <mergeCell ref="P596:V596"/>
    <mergeCell ref="A105:Z105"/>
    <mergeCell ref="D224:E224"/>
    <mergeCell ref="D250:E250"/>
    <mergeCell ref="A468:Z468"/>
    <mergeCell ref="A104:Z104"/>
    <mergeCell ref="P350:V350"/>
    <mergeCell ref="P481:V481"/>
    <mergeCell ref="P417:T417"/>
    <mergeCell ref="A314:Z314"/>
    <mergeCell ref="P587:V587"/>
    <mergeCell ref="P439:T439"/>
    <mergeCell ref="A30:O31"/>
    <mergeCell ref="P368:V368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D340:E340"/>
    <mergeCell ref="D533:E533"/>
    <mergeCell ref="P83:V83"/>
    <mergeCell ref="P543:T543"/>
    <mergeCell ref="D424:E424"/>
    <mergeCell ref="P150:V150"/>
    <mergeCell ref="P221:V221"/>
    <mergeCell ref="D138:E138"/>
    <mergeCell ref="P393:T393"/>
    <mergeCell ref="D203:E203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K605:K606"/>
    <mergeCell ref="D162:E162"/>
    <mergeCell ref="P23:T23"/>
    <mergeCell ref="M605:M606"/>
    <mergeCell ref="D327:E327"/>
    <mergeCell ref="D569:E569"/>
    <mergeCell ref="D398:E398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D487:E487"/>
    <mergeCell ref="D343:E343"/>
    <mergeCell ref="A482:Z482"/>
    <mergeCell ref="D492:E492"/>
    <mergeCell ref="P305:T305"/>
    <mergeCell ref="A304:Z304"/>
    <mergeCell ref="D96:E96"/>
    <mergeCell ref="P344:V344"/>
    <mergeCell ref="A396:Z396"/>
    <mergeCell ref="P306:V306"/>
    <mergeCell ref="P513:T513"/>
    <mergeCell ref="D52:E52"/>
    <mergeCell ref="P369:V369"/>
    <mergeCell ref="P198:V198"/>
    <mergeCell ref="P116:T116"/>
    <mergeCell ref="P322:T322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A534:O535"/>
    <mergeCell ref="D561:E561"/>
    <mergeCell ref="D93:E93"/>
    <mergeCell ref="P24:T24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P62:V62"/>
    <mergeCell ref="A328:O329"/>
    <mergeCell ref="P469:T469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D325:E325"/>
    <mergeCell ref="P211:T211"/>
    <mergeCell ref="D132:E132"/>
    <mergeCell ref="P89:T89"/>
    <mergeCell ref="P232:T232"/>
    <mergeCell ref="P159:T159"/>
    <mergeCell ref="D249:E249"/>
    <mergeCell ref="D276:E276"/>
    <mergeCell ref="P524:V524"/>
    <mergeCell ref="D341:E341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D605:D606"/>
    <mergeCell ref="P173:T173"/>
    <mergeCell ref="A597:O602"/>
    <mergeCell ref="Z605:Z606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D558:E558"/>
    <mergeCell ref="A458:O459"/>
    <mergeCell ref="P268:T268"/>
    <mergeCell ref="D382:E382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P29:T29"/>
    <mergeCell ref="P100:T100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P315:T315"/>
    <mergeCell ref="P144:T144"/>
    <mergeCell ref="D60:E60"/>
    <mergeCell ref="D423:E423"/>
    <mergeCell ref="A352:Z352"/>
    <mergeCell ref="A34:Z34"/>
    <mergeCell ref="D410:E410"/>
    <mergeCell ref="D66:E66"/>
    <mergeCell ref="D126:E126"/>
    <mergeCell ref="P339:T339"/>
    <mergeCell ref="D211:E211"/>
    <mergeCell ref="P130:V130"/>
    <mergeCell ref="P97:T97"/>
    <mergeCell ref="A313:Z313"/>
    <mergeCell ref="A40:O41"/>
    <mergeCell ref="P68:V68"/>
    <mergeCell ref="A64:Z64"/>
    <mergeCell ref="A83:O84"/>
    <mergeCell ref="D123:E123"/>
    <mergeCell ref="P58:T58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8 X276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6 X321 X379 X381 X383 X392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2025-03-25T12:01:35Z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