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1F8503-BD78-41A5-A10D-43C4F68D6B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BP505" i="1" s="1"/>
  <c r="BO504" i="1"/>
  <c r="BM504" i="1"/>
  <c r="Y504" i="1"/>
  <c r="P504" i="1"/>
  <c r="X502" i="1"/>
  <c r="X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P485" i="1" s="1"/>
  <c r="P485" i="1"/>
  <c r="X481" i="1"/>
  <c r="X480" i="1"/>
  <c r="BO479" i="1"/>
  <c r="BM479" i="1"/>
  <c r="Y479" i="1"/>
  <c r="Y481" i="1" s="1"/>
  <c r="P479" i="1"/>
  <c r="X477" i="1"/>
  <c r="X476" i="1"/>
  <c r="BO475" i="1"/>
  <c r="BM475" i="1"/>
  <c r="Y475" i="1"/>
  <c r="Y477" i="1" s="1"/>
  <c r="P475" i="1"/>
  <c r="X472" i="1"/>
  <c r="X471" i="1"/>
  <c r="BO470" i="1"/>
  <c r="BM470" i="1"/>
  <c r="Y470" i="1"/>
  <c r="BP470" i="1" s="1"/>
  <c r="BO469" i="1"/>
  <c r="BM469" i="1"/>
  <c r="Y469" i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M451" i="1"/>
  <c r="Y451" i="1"/>
  <c r="BP451" i="1" s="1"/>
  <c r="P451" i="1"/>
  <c r="BO450" i="1"/>
  <c r="BM450" i="1"/>
  <c r="Y450" i="1"/>
  <c r="Y452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Y431" i="1" s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V607" i="1" s="1"/>
  <c r="P367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BP331" i="1" s="1"/>
  <c r="P331" i="1"/>
  <c r="X329" i="1"/>
  <c r="X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2" i="1" s="1"/>
  <c r="P299" i="1"/>
  <c r="X297" i="1"/>
  <c r="X296" i="1"/>
  <c r="BO295" i="1"/>
  <c r="BM295" i="1"/>
  <c r="Y295" i="1"/>
  <c r="R60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Q607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O607" i="1" s="1"/>
  <c r="P266" i="1"/>
  <c r="X263" i="1"/>
  <c r="X262" i="1"/>
  <c r="BO261" i="1"/>
  <c r="BM261" i="1"/>
  <c r="Y261" i="1"/>
  <c r="M607" i="1" s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X198" i="1"/>
  <c r="X197" i="1"/>
  <c r="BO196" i="1"/>
  <c r="BM196" i="1"/>
  <c r="Y196" i="1"/>
  <c r="P196" i="1"/>
  <c r="BO195" i="1"/>
  <c r="BM195" i="1"/>
  <c r="Y195" i="1"/>
  <c r="Y198" i="1" s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BN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607" i="1" s="1"/>
  <c r="P22" i="1"/>
  <c r="H10" i="1"/>
  <c r="A9" i="1"/>
  <c r="F10" i="1" s="1"/>
  <c r="D7" i="1"/>
  <c r="Q6" i="1"/>
  <c r="P2" i="1"/>
  <c r="X599" i="1" l="1"/>
  <c r="Z100" i="1"/>
  <c r="BN100" i="1"/>
  <c r="Z139" i="1"/>
  <c r="BN139" i="1"/>
  <c r="Z212" i="1"/>
  <c r="BN212" i="1"/>
  <c r="Z236" i="1"/>
  <c r="BN236" i="1"/>
  <c r="Z331" i="1"/>
  <c r="BN331" i="1"/>
  <c r="AA607" i="1"/>
  <c r="Z37" i="1"/>
  <c r="BN37" i="1"/>
  <c r="Z73" i="1"/>
  <c r="BN73" i="1"/>
  <c r="Z160" i="1"/>
  <c r="BN160" i="1"/>
  <c r="Z200" i="1"/>
  <c r="BN200" i="1"/>
  <c r="Z220" i="1"/>
  <c r="BN220" i="1"/>
  <c r="Z225" i="1"/>
  <c r="BN225" i="1"/>
  <c r="Z251" i="1"/>
  <c r="BN251" i="1"/>
  <c r="Z321" i="1"/>
  <c r="BN321" i="1"/>
  <c r="Z343" i="1"/>
  <c r="BN343" i="1"/>
  <c r="Z383" i="1"/>
  <c r="BN383" i="1"/>
  <c r="Z417" i="1"/>
  <c r="BN417" i="1"/>
  <c r="Z424" i="1"/>
  <c r="BN424" i="1"/>
  <c r="Z429" i="1"/>
  <c r="Z430" i="1" s="1"/>
  <c r="BN429" i="1"/>
  <c r="BP429" i="1"/>
  <c r="Y430" i="1"/>
  <c r="Z439" i="1"/>
  <c r="BN439" i="1"/>
  <c r="Z440" i="1"/>
  <c r="BN440" i="1"/>
  <c r="Z451" i="1"/>
  <c r="BN451" i="1"/>
  <c r="Z469" i="1"/>
  <c r="BN469" i="1"/>
  <c r="BP469" i="1"/>
  <c r="Z470" i="1"/>
  <c r="BN470" i="1"/>
  <c r="Y471" i="1"/>
  <c r="Z475" i="1"/>
  <c r="Z476" i="1" s="1"/>
  <c r="BN475" i="1"/>
  <c r="BP475" i="1"/>
  <c r="Y476" i="1"/>
  <c r="Z479" i="1"/>
  <c r="Z480" i="1" s="1"/>
  <c r="BN479" i="1"/>
  <c r="BP479" i="1"/>
  <c r="Y480" i="1"/>
  <c r="Z485" i="1"/>
  <c r="BN485" i="1"/>
  <c r="Z498" i="1"/>
  <c r="BN498" i="1"/>
  <c r="Z499" i="1"/>
  <c r="BN499" i="1"/>
  <c r="Y508" i="1"/>
  <c r="Z522" i="1"/>
  <c r="BN522" i="1"/>
  <c r="BP65" i="1"/>
  <c r="BN65" i="1"/>
  <c r="Z65" i="1"/>
  <c r="BP109" i="1"/>
  <c r="BN109" i="1"/>
  <c r="Z109" i="1"/>
  <c r="BP149" i="1"/>
  <c r="BN149" i="1"/>
  <c r="Z149" i="1"/>
  <c r="BP190" i="1"/>
  <c r="BN190" i="1"/>
  <c r="Z190" i="1"/>
  <c r="BP216" i="1"/>
  <c r="BN216" i="1"/>
  <c r="Z216" i="1"/>
  <c r="BP240" i="1"/>
  <c r="BN240" i="1"/>
  <c r="Z240" i="1"/>
  <c r="BP300" i="1"/>
  <c r="BN300" i="1"/>
  <c r="Z300" i="1"/>
  <c r="BP339" i="1"/>
  <c r="BN339" i="1"/>
  <c r="Z339" i="1"/>
  <c r="BP379" i="1"/>
  <c r="BN379" i="1"/>
  <c r="Z379" i="1"/>
  <c r="BP409" i="1"/>
  <c r="BN409" i="1"/>
  <c r="Z409" i="1"/>
  <c r="BP492" i="1"/>
  <c r="BN492" i="1"/>
  <c r="Z492" i="1"/>
  <c r="BP540" i="1"/>
  <c r="BN540" i="1"/>
  <c r="Z540" i="1"/>
  <c r="BP542" i="1"/>
  <c r="BN542" i="1"/>
  <c r="Z542" i="1"/>
  <c r="BP544" i="1"/>
  <c r="BN544" i="1"/>
  <c r="Z544" i="1"/>
  <c r="Z25" i="1"/>
  <c r="BN25" i="1"/>
  <c r="X597" i="1"/>
  <c r="Z43" i="1"/>
  <c r="Z44" i="1" s="1"/>
  <c r="BN43" i="1"/>
  <c r="BP43" i="1"/>
  <c r="Y44" i="1"/>
  <c r="Z48" i="1"/>
  <c r="BN48" i="1"/>
  <c r="BP52" i="1"/>
  <c r="BN52" i="1"/>
  <c r="Z52" i="1"/>
  <c r="BP81" i="1"/>
  <c r="BN81" i="1"/>
  <c r="Z81" i="1"/>
  <c r="BP128" i="1"/>
  <c r="BN128" i="1"/>
  <c r="Z128" i="1"/>
  <c r="BP166" i="1"/>
  <c r="BN166" i="1"/>
  <c r="Z166" i="1"/>
  <c r="BP204" i="1"/>
  <c r="BN204" i="1"/>
  <c r="Z204" i="1"/>
  <c r="BP232" i="1"/>
  <c r="BN232" i="1"/>
  <c r="Z232" i="1"/>
  <c r="BP255" i="1"/>
  <c r="BN255" i="1"/>
  <c r="Z255" i="1"/>
  <c r="BP325" i="1"/>
  <c r="BN325" i="1"/>
  <c r="Z325" i="1"/>
  <c r="BP349" i="1"/>
  <c r="BN349" i="1"/>
  <c r="Z349" i="1"/>
  <c r="BP387" i="1"/>
  <c r="BN387" i="1"/>
  <c r="Z387" i="1"/>
  <c r="BP489" i="1"/>
  <c r="BN489" i="1"/>
  <c r="Z489" i="1"/>
  <c r="Y546" i="1"/>
  <c r="Y545" i="1"/>
  <c r="BP539" i="1"/>
  <c r="BN539" i="1"/>
  <c r="Z539" i="1"/>
  <c r="BP541" i="1"/>
  <c r="BN541" i="1"/>
  <c r="Z541" i="1"/>
  <c r="BP543" i="1"/>
  <c r="BN543" i="1"/>
  <c r="Z543" i="1"/>
  <c r="Z58" i="1"/>
  <c r="BP95" i="1"/>
  <c r="BN95" i="1"/>
  <c r="Z95" i="1"/>
  <c r="BP97" i="1"/>
  <c r="BN97" i="1"/>
  <c r="Z9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2" i="1"/>
  <c r="BN202" i="1"/>
  <c r="Z202" i="1"/>
  <c r="BP214" i="1"/>
  <c r="BN214" i="1"/>
  <c r="Z214" i="1"/>
  <c r="BP227" i="1"/>
  <c r="BN227" i="1"/>
  <c r="Z227" i="1"/>
  <c r="BP238" i="1"/>
  <c r="BN238" i="1"/>
  <c r="Z238" i="1"/>
  <c r="BP253" i="1"/>
  <c r="BN253" i="1"/>
  <c r="Z253" i="1"/>
  <c r="BP276" i="1"/>
  <c r="BN276" i="1"/>
  <c r="Z276" i="1"/>
  <c r="BP323" i="1"/>
  <c r="BN323" i="1"/>
  <c r="Z323" i="1"/>
  <c r="BP333" i="1"/>
  <c r="BN333" i="1"/>
  <c r="Z333" i="1"/>
  <c r="Y351" i="1"/>
  <c r="BP347" i="1"/>
  <c r="BN347" i="1"/>
  <c r="Z347" i="1"/>
  <c r="BP372" i="1"/>
  <c r="BN372" i="1"/>
  <c r="Z372" i="1"/>
  <c r="BP373" i="1"/>
  <c r="BN373" i="1"/>
  <c r="Z373" i="1"/>
  <c r="BP385" i="1"/>
  <c r="BN385" i="1"/>
  <c r="Z385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BP461" i="1"/>
  <c r="BN461" i="1"/>
  <c r="Z461" i="1"/>
  <c r="BP487" i="1"/>
  <c r="BN487" i="1"/>
  <c r="Z487" i="1"/>
  <c r="BP495" i="1"/>
  <c r="BN495" i="1"/>
  <c r="Z495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X598" i="1"/>
  <c r="X600" i="1" s="1"/>
  <c r="Z23" i="1"/>
  <c r="BN23" i="1"/>
  <c r="X601" i="1"/>
  <c r="Z29" i="1"/>
  <c r="Z30" i="1" s="1"/>
  <c r="BN29" i="1"/>
  <c r="BP29" i="1"/>
  <c r="Y30" i="1"/>
  <c r="Z35" i="1"/>
  <c r="BN35" i="1"/>
  <c r="Z39" i="1"/>
  <c r="BN39" i="1"/>
  <c r="Y55" i="1"/>
  <c r="Z50" i="1"/>
  <c r="BN50" i="1"/>
  <c r="Z54" i="1"/>
  <c r="BN54" i="1"/>
  <c r="Z61" i="1"/>
  <c r="BN61" i="1"/>
  <c r="Y69" i="1"/>
  <c r="Z67" i="1"/>
  <c r="BN67" i="1"/>
  <c r="Y68" i="1"/>
  <c r="Z71" i="1"/>
  <c r="BN71" i="1"/>
  <c r="Z75" i="1"/>
  <c r="BN75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I607" i="1"/>
  <c r="Y187" i="1"/>
  <c r="BP178" i="1"/>
  <c r="BN178" i="1"/>
  <c r="Z178" i="1"/>
  <c r="BP196" i="1"/>
  <c r="BN196" i="1"/>
  <c r="Z196" i="1"/>
  <c r="BP206" i="1"/>
  <c r="BN206" i="1"/>
  <c r="Z206" i="1"/>
  <c r="BP218" i="1"/>
  <c r="BN218" i="1"/>
  <c r="Z218" i="1"/>
  <c r="BP234" i="1"/>
  <c r="BN234" i="1"/>
  <c r="Z234" i="1"/>
  <c r="Y246" i="1"/>
  <c r="Y245" i="1"/>
  <c r="BP244" i="1"/>
  <c r="BN244" i="1"/>
  <c r="Z244" i="1"/>
  <c r="Z245" i="1" s="1"/>
  <c r="BP249" i="1"/>
  <c r="BN249" i="1"/>
  <c r="Z249" i="1"/>
  <c r="BP267" i="1"/>
  <c r="BN267" i="1"/>
  <c r="Z267" i="1"/>
  <c r="Y306" i="1"/>
  <c r="BP305" i="1"/>
  <c r="BN305" i="1"/>
  <c r="Z305" i="1"/>
  <c r="Z306" i="1" s="1"/>
  <c r="Y311" i="1"/>
  <c r="BP309" i="1"/>
  <c r="BN309" i="1"/>
  <c r="Z309" i="1"/>
  <c r="BP327" i="1"/>
  <c r="BN327" i="1"/>
  <c r="Z327" i="1"/>
  <c r="BP341" i="1"/>
  <c r="BN341" i="1"/>
  <c r="Z341" i="1"/>
  <c r="BP355" i="1"/>
  <c r="BN355" i="1"/>
  <c r="Z355" i="1"/>
  <c r="BP381" i="1"/>
  <c r="BN381" i="1"/>
  <c r="Z381" i="1"/>
  <c r="BP393" i="1"/>
  <c r="BN393" i="1"/>
  <c r="Z393" i="1"/>
  <c r="BP411" i="1"/>
  <c r="BN411" i="1"/>
  <c r="Z411" i="1"/>
  <c r="BP422" i="1"/>
  <c r="BN422" i="1"/>
  <c r="Z422" i="1"/>
  <c r="BP445" i="1"/>
  <c r="BN445" i="1"/>
  <c r="Z445" i="1"/>
  <c r="Y130" i="1"/>
  <c r="G607" i="1"/>
  <c r="Y168" i="1"/>
  <c r="Y208" i="1"/>
  <c r="Y222" i="1"/>
  <c r="Y229" i="1"/>
  <c r="P607" i="1"/>
  <c r="U607" i="1"/>
  <c r="Y335" i="1"/>
  <c r="Y345" i="1"/>
  <c r="Y357" i="1"/>
  <c r="Y363" i="1"/>
  <c r="BP456" i="1"/>
  <c r="BN456" i="1"/>
  <c r="Z456" i="1"/>
  <c r="Z458" i="1" s="1"/>
  <c r="BP464" i="1"/>
  <c r="BN464" i="1"/>
  <c r="Z464" i="1"/>
  <c r="BP494" i="1"/>
  <c r="BN494" i="1"/>
  <c r="Z494" i="1"/>
  <c r="BP496" i="1"/>
  <c r="BN496" i="1"/>
  <c r="Z496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H9" i="1"/>
  <c r="A10" i="1"/>
  <c r="Y26" i="1"/>
  <c r="Y40" i="1"/>
  <c r="BP60" i="1"/>
  <c r="BN60" i="1"/>
  <c r="Z60" i="1"/>
  <c r="BP72" i="1"/>
  <c r="BN72" i="1"/>
  <c r="Z72" i="1"/>
  <c r="BP76" i="1"/>
  <c r="BN76" i="1"/>
  <c r="Z76" i="1"/>
  <c r="Y78" i="1"/>
  <c r="Y83" i="1"/>
  <c r="BP80" i="1"/>
  <c r="BN80" i="1"/>
  <c r="Z80" i="1"/>
  <c r="BP89" i="1"/>
  <c r="BN89" i="1"/>
  <c r="Z89" i="1"/>
  <c r="Y91" i="1"/>
  <c r="Y102" i="1"/>
  <c r="BP93" i="1"/>
  <c r="BN93" i="1"/>
  <c r="Z93" i="1"/>
  <c r="BP99" i="1"/>
  <c r="BN99" i="1"/>
  <c r="Z99" i="1"/>
  <c r="BP108" i="1"/>
  <c r="BN108" i="1"/>
  <c r="Z108" i="1"/>
  <c r="F9" i="1"/>
  <c r="J9" i="1"/>
  <c r="Z22" i="1"/>
  <c r="BN22" i="1"/>
  <c r="BP22" i="1"/>
  <c r="Z24" i="1"/>
  <c r="BN24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Y63" i="1"/>
  <c r="BP58" i="1"/>
  <c r="Y62" i="1"/>
  <c r="BP66" i="1"/>
  <c r="BN66" i="1"/>
  <c r="Z66" i="1"/>
  <c r="Y77" i="1"/>
  <c r="BP74" i="1"/>
  <c r="BN74" i="1"/>
  <c r="Z74" i="1"/>
  <c r="BP82" i="1"/>
  <c r="BN82" i="1"/>
  <c r="Z82" i="1"/>
  <c r="Y84" i="1"/>
  <c r="E607" i="1"/>
  <c r="Y90" i="1"/>
  <c r="BP87" i="1"/>
  <c r="BN87" i="1"/>
  <c r="Z87" i="1"/>
  <c r="BP94" i="1"/>
  <c r="BN94" i="1"/>
  <c r="Z94" i="1"/>
  <c r="BP101" i="1"/>
  <c r="BN101" i="1"/>
  <c r="Z101" i="1"/>
  <c r="Y103" i="1"/>
  <c r="F607" i="1"/>
  <c r="Y111" i="1"/>
  <c r="BP106" i="1"/>
  <c r="BN106" i="1"/>
  <c r="Z106" i="1"/>
  <c r="Y112" i="1"/>
  <c r="BP110" i="1"/>
  <c r="BN110" i="1"/>
  <c r="Z110" i="1"/>
  <c r="Y118" i="1"/>
  <c r="Y129" i="1"/>
  <c r="Y135" i="1"/>
  <c r="Y140" i="1"/>
  <c r="Y146" i="1"/>
  <c r="Y150" i="1"/>
  <c r="Y163" i="1"/>
  <c r="Y169" i="1"/>
  <c r="Y175" i="1"/>
  <c r="Y186" i="1"/>
  <c r="Y193" i="1"/>
  <c r="Y197" i="1"/>
  <c r="Y209" i="1"/>
  <c r="Y221" i="1"/>
  <c r="Y228" i="1"/>
  <c r="Y241" i="1"/>
  <c r="Y258" i="1"/>
  <c r="Y263" i="1"/>
  <c r="Y270" i="1"/>
  <c r="Y279" i="1"/>
  <c r="Y284" i="1"/>
  <c r="Y288" i="1"/>
  <c r="Y292" i="1"/>
  <c r="Y297" i="1"/>
  <c r="Y301" i="1"/>
  <c r="Y312" i="1"/>
  <c r="Y317" i="1"/>
  <c r="Y328" i="1"/>
  <c r="Y336" i="1"/>
  <c r="Y344" i="1"/>
  <c r="Y350" i="1"/>
  <c r="Y358" i="1"/>
  <c r="Y364" i="1"/>
  <c r="Y369" i="1"/>
  <c r="Y37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Y459" i="1"/>
  <c r="BP462" i="1"/>
  <c r="BN462" i="1"/>
  <c r="Z462" i="1"/>
  <c r="Y465" i="1"/>
  <c r="Z114" i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BN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2" i="1"/>
  <c r="BN182" i="1"/>
  <c r="Z184" i="1"/>
  <c r="BN184" i="1"/>
  <c r="J607" i="1"/>
  <c r="Z191" i="1"/>
  <c r="Z192" i="1" s="1"/>
  <c r="BN191" i="1"/>
  <c r="Y192" i="1"/>
  <c r="Z195" i="1"/>
  <c r="BN195" i="1"/>
  <c r="BP195" i="1"/>
  <c r="Z201" i="1"/>
  <c r="BN201" i="1"/>
  <c r="Z203" i="1"/>
  <c r="BN203" i="1"/>
  <c r="Z205" i="1"/>
  <c r="BN205" i="1"/>
  <c r="Z207" i="1"/>
  <c r="BN207" i="1"/>
  <c r="Z211" i="1"/>
  <c r="BN211" i="1"/>
  <c r="BP211" i="1"/>
  <c r="Z213" i="1"/>
  <c r="BN213" i="1"/>
  <c r="Z215" i="1"/>
  <c r="BN215" i="1"/>
  <c r="Z217" i="1"/>
  <c r="BN217" i="1"/>
  <c r="Z219" i="1"/>
  <c r="BN219" i="1"/>
  <c r="Z224" i="1"/>
  <c r="BN224" i="1"/>
  <c r="BP224" i="1"/>
  <c r="Z226" i="1"/>
  <c r="BN226" i="1"/>
  <c r="K607" i="1"/>
  <c r="Z233" i="1"/>
  <c r="BN233" i="1"/>
  <c r="Z235" i="1"/>
  <c r="BN235" i="1"/>
  <c r="Z237" i="1"/>
  <c r="BN237" i="1"/>
  <c r="Z239" i="1"/>
  <c r="BN239" i="1"/>
  <c r="Y242" i="1"/>
  <c r="L607" i="1"/>
  <c r="Z250" i="1"/>
  <c r="BN250" i="1"/>
  <c r="Z252" i="1"/>
  <c r="BN252" i="1"/>
  <c r="Z254" i="1"/>
  <c r="BN254" i="1"/>
  <c r="Z256" i="1"/>
  <c r="BN256" i="1"/>
  <c r="Y257" i="1"/>
  <c r="Z261" i="1"/>
  <c r="Z262" i="1" s="1"/>
  <c r="BN261" i="1"/>
  <c r="BP261" i="1"/>
  <c r="Y262" i="1"/>
  <c r="Z266" i="1"/>
  <c r="BN266" i="1"/>
  <c r="BP266" i="1"/>
  <c r="Z268" i="1"/>
  <c r="BN268" i="1"/>
  <c r="Y269" i="1"/>
  <c r="Z273" i="1"/>
  <c r="BN273" i="1"/>
  <c r="BP273" i="1"/>
  <c r="Z275" i="1"/>
  <c r="BN275" i="1"/>
  <c r="Z277" i="1"/>
  <c r="BN277" i="1"/>
  <c r="Y278" i="1"/>
  <c r="Z282" i="1"/>
  <c r="Z283" i="1" s="1"/>
  <c r="BN282" i="1"/>
  <c r="BP282" i="1"/>
  <c r="Y283" i="1"/>
  <c r="Z286" i="1"/>
  <c r="Z287" i="1" s="1"/>
  <c r="BN286" i="1"/>
  <c r="BP286" i="1"/>
  <c r="Z290" i="1"/>
  <c r="Z291" i="1" s="1"/>
  <c r="BN290" i="1"/>
  <c r="BP290" i="1"/>
  <c r="Z295" i="1"/>
  <c r="Z296" i="1" s="1"/>
  <c r="BN295" i="1"/>
  <c r="BP295" i="1"/>
  <c r="Y296" i="1"/>
  <c r="Z299" i="1"/>
  <c r="BN299" i="1"/>
  <c r="BP299" i="1"/>
  <c r="S607" i="1"/>
  <c r="Y307" i="1"/>
  <c r="Z310" i="1"/>
  <c r="BN310" i="1"/>
  <c r="Z315" i="1"/>
  <c r="Z316" i="1" s="1"/>
  <c r="BN315" i="1"/>
  <c r="BP315" i="1"/>
  <c r="Y316" i="1"/>
  <c r="Z320" i="1"/>
  <c r="BN320" i="1"/>
  <c r="BP320" i="1"/>
  <c r="Z322" i="1"/>
  <c r="BN322" i="1"/>
  <c r="Z324" i="1"/>
  <c r="BN324" i="1"/>
  <c r="Z326" i="1"/>
  <c r="BN326" i="1"/>
  <c r="Y329" i="1"/>
  <c r="Z332" i="1"/>
  <c r="BN332" i="1"/>
  <c r="Z334" i="1"/>
  <c r="BN334" i="1"/>
  <c r="Z338" i="1"/>
  <c r="BN338" i="1"/>
  <c r="BP338" i="1"/>
  <c r="Z340" i="1"/>
  <c r="BN340" i="1"/>
  <c r="Z342" i="1"/>
  <c r="BN342" i="1"/>
  <c r="Z348" i="1"/>
  <c r="BN348" i="1"/>
  <c r="Z353" i="1"/>
  <c r="BN353" i="1"/>
  <c r="BP353" i="1"/>
  <c r="Z354" i="1"/>
  <c r="BN354" i="1"/>
  <c r="Z356" i="1"/>
  <c r="BN356" i="1"/>
  <c r="Z360" i="1"/>
  <c r="BN360" i="1"/>
  <c r="BP360" i="1"/>
  <c r="Z362" i="1"/>
  <c r="BN362" i="1"/>
  <c r="Z367" i="1"/>
  <c r="Z368" i="1" s="1"/>
  <c r="BN367" i="1"/>
  <c r="BP367" i="1"/>
  <c r="Y368" i="1"/>
  <c r="Z371" i="1"/>
  <c r="BN371" i="1"/>
  <c r="BP371" i="1"/>
  <c r="BP382" i="1"/>
  <c r="BN382" i="1"/>
  <c r="Z382" i="1"/>
  <c r="BP386" i="1"/>
  <c r="BN386" i="1"/>
  <c r="Z386" i="1"/>
  <c r="Y394" i="1"/>
  <c r="Y399" i="1"/>
  <c r="BP397" i="1"/>
  <c r="BN397" i="1"/>
  <c r="Z397" i="1"/>
  <c r="Y413" i="1"/>
  <c r="BP410" i="1"/>
  <c r="BN410" i="1"/>
  <c r="Z410" i="1"/>
  <c r="Y418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Z607" i="1"/>
  <c r="Y466" i="1"/>
  <c r="BP463" i="1"/>
  <c r="BN463" i="1"/>
  <c r="Z463" i="1"/>
  <c r="Y502" i="1"/>
  <c r="Y509" i="1"/>
  <c r="Y524" i="1"/>
  <c r="Y529" i="1"/>
  <c r="BP526" i="1"/>
  <c r="BN526" i="1"/>
  <c r="Z526" i="1"/>
  <c r="BP533" i="1"/>
  <c r="BN533" i="1"/>
  <c r="Z533" i="1"/>
  <c r="Y535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84" i="1"/>
  <c r="Y591" i="1"/>
  <c r="BP590" i="1"/>
  <c r="BN590" i="1"/>
  <c r="Z590" i="1"/>
  <c r="Z591" i="1" s="1"/>
  <c r="Y592" i="1"/>
  <c r="X607" i="1"/>
  <c r="AB607" i="1"/>
  <c r="W607" i="1"/>
  <c r="Y389" i="1"/>
  <c r="Y458" i="1"/>
  <c r="Y472" i="1"/>
  <c r="AC607" i="1"/>
  <c r="Z486" i="1"/>
  <c r="BN486" i="1"/>
  <c r="Z488" i="1"/>
  <c r="BN488" i="1"/>
  <c r="Z490" i="1"/>
  <c r="BN490" i="1"/>
  <c r="Z491" i="1"/>
  <c r="BN491" i="1"/>
  <c r="Z493" i="1"/>
  <c r="BN493" i="1"/>
  <c r="Z497" i="1"/>
  <c r="BN497" i="1"/>
  <c r="Z500" i="1"/>
  <c r="BN500" i="1"/>
  <c r="Y501" i="1"/>
  <c r="Z504" i="1"/>
  <c r="BN504" i="1"/>
  <c r="BP504" i="1"/>
  <c r="Z505" i="1"/>
  <c r="BN505" i="1"/>
  <c r="Z506" i="1"/>
  <c r="BN506" i="1"/>
  <c r="Z507" i="1"/>
  <c r="BN507" i="1"/>
  <c r="Y523" i="1"/>
  <c r="Z517" i="1"/>
  <c r="BN517" i="1"/>
  <c r="Z518" i="1"/>
  <c r="BN518" i="1"/>
  <c r="Z521" i="1"/>
  <c r="BN521" i="1"/>
  <c r="BP528" i="1"/>
  <c r="BN528" i="1"/>
  <c r="Z528" i="1"/>
  <c r="Y530" i="1"/>
  <c r="Y534" i="1"/>
  <c r="BP532" i="1"/>
  <c r="BN532" i="1"/>
  <c r="Z532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AD607" i="1"/>
  <c r="Z350" i="1" l="1"/>
  <c r="Z301" i="1"/>
  <c r="Z168" i="1"/>
  <c r="Z68" i="1"/>
  <c r="Z471" i="1"/>
  <c r="Z501" i="1"/>
  <c r="Z583" i="1"/>
  <c r="Z508" i="1"/>
  <c r="Z426" i="1"/>
  <c r="Z335" i="1"/>
  <c r="Z311" i="1"/>
  <c r="Z257" i="1"/>
  <c r="Z197" i="1"/>
  <c r="Z134" i="1"/>
  <c r="Z90" i="1"/>
  <c r="Z26" i="1"/>
  <c r="Z545" i="1"/>
  <c r="Z62" i="1"/>
  <c r="Z523" i="1"/>
  <c r="Z241" i="1"/>
  <c r="Z413" i="1"/>
  <c r="Z389" i="1"/>
  <c r="Z374" i="1"/>
  <c r="Z357" i="1"/>
  <c r="Z278" i="1"/>
  <c r="Z269" i="1"/>
  <c r="Z221" i="1"/>
  <c r="Z208" i="1"/>
  <c r="Z186" i="1"/>
  <c r="Z163" i="1"/>
  <c r="Z129" i="1"/>
  <c r="Z465" i="1"/>
  <c r="Z55" i="1"/>
  <c r="Z40" i="1"/>
  <c r="Z83" i="1"/>
  <c r="Z77" i="1"/>
  <c r="Z577" i="1"/>
  <c r="Z562" i="1"/>
  <c r="Z570" i="1"/>
  <c r="Y599" i="1"/>
  <c r="Z102" i="1"/>
  <c r="Y601" i="1"/>
  <c r="Z534" i="1"/>
  <c r="Z552" i="1"/>
  <c r="Z529" i="1"/>
  <c r="Z399" i="1"/>
  <c r="Z363" i="1"/>
  <c r="Z344" i="1"/>
  <c r="Z328" i="1"/>
  <c r="Z228" i="1"/>
  <c r="Z117" i="1"/>
  <c r="Z447" i="1"/>
  <c r="Z111" i="1"/>
  <c r="Y597" i="1"/>
  <c r="Y598" i="1"/>
  <c r="Y600" i="1" l="1"/>
  <c r="Z602" i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<sst xmlns="http://schemas.openxmlformats.org/spreadsheetml/2006/main" count="2798" uniqueCount="993">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</sst>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996" t="s">
        <v>0</v>
      </c>
      <c r="E1" s="745"/>
      <c r="F1" s="745"/>
      <c r="G1" s="12" t="s">
        <v>1</v>
      </c>
      <c r="H1" s="996" t="s">
        <v>2</v>
      </c>
      <c r="I1" s="745"/>
      <c r="J1" s="745"/>
      <c r="K1" s="745"/>
      <c r="L1" s="745"/>
      <c r="M1" s="745"/>
      <c r="N1" s="745"/>
      <c r="O1" s="745"/>
      <c r="P1" s="745"/>
      <c r="Q1" s="745"/>
      <c r="R1" s="1067" t="s">
        <v>3</v>
      </c>
      <c r="S1" s="745"/>
      <c r="T1" s="7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5"/>
      <c r="R2" s="705"/>
      <c r="S2" s="705"/>
      <c r="T2" s="705"/>
      <c r="U2" s="705"/>
      <c r="V2" s="705"/>
      <c r="W2" s="705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5"/>
      <c r="Q3" s="705"/>
      <c r="R3" s="705"/>
      <c r="S3" s="705"/>
      <c r="T3" s="705"/>
      <c r="U3" s="705"/>
      <c r="V3" s="705"/>
      <c r="W3" s="705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968" t="s">
        <v>8</v>
      </c>
      <c r="B5" s="692"/>
      <c r="C5" s="693"/>
      <c r="D5" s="827"/>
      <c r="E5" s="829"/>
      <c r="F5" s="772" t="s">
        <v>9</v>
      </c>
      <c r="G5" s="693"/>
      <c r="H5" s="827" t="s">
        <v>992</v>
      </c>
      <c r="I5" s="828"/>
      <c r="J5" s="828"/>
      <c r="K5" s="828"/>
      <c r="L5" s="828"/>
      <c r="M5" s="829"/>
      <c r="N5" s="58"/>
      <c r="P5" s="24" t="s">
        <v>10</v>
      </c>
      <c r="Q5" s="777">
        <v>45743</v>
      </c>
      <c r="R5" s="778"/>
      <c r="T5" s="944" t="s">
        <v>11</v>
      </c>
      <c r="U5" s="920"/>
      <c r="V5" s="946" t="s">
        <v>12</v>
      </c>
      <c r="W5" s="778"/>
      <c r="AB5" s="51"/>
      <c r="AC5" s="51"/>
      <c r="AD5" s="51"/>
      <c r="AE5" s="51"/>
    </row>
    <row r="6" spans="1:32" s="684" customFormat="1" ht="24" customHeight="1" x14ac:dyDescent="0.2">
      <c r="A6" s="968" t="s">
        <v>13</v>
      </c>
      <c r="B6" s="692"/>
      <c r="C6" s="693"/>
      <c r="D6" s="832" t="s">
        <v>14</v>
      </c>
      <c r="E6" s="833"/>
      <c r="F6" s="833"/>
      <c r="G6" s="833"/>
      <c r="H6" s="833"/>
      <c r="I6" s="833"/>
      <c r="J6" s="833"/>
      <c r="K6" s="833"/>
      <c r="L6" s="833"/>
      <c r="M6" s="778"/>
      <c r="N6" s="59"/>
      <c r="P6" s="24" t="s">
        <v>15</v>
      </c>
      <c r="Q6" s="741" t="str">
        <f>IF(Q5=0," ",CHOOSE(WEEKDAY(Q5,2),"Понедельник","Вторник","Среда","Четверг","Пятница","Суббота","Воскресенье"))</f>
        <v>Четверг</v>
      </c>
      <c r="R6" s="702"/>
      <c r="T6" s="919" t="s">
        <v>16</v>
      </c>
      <c r="U6" s="920"/>
      <c r="V6" s="931" t="s">
        <v>17</v>
      </c>
      <c r="W6" s="932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1075" t="str">
        <f>IFERROR(VLOOKUP(DeliveryAddress,Table,3,0),1)</f>
        <v>1</v>
      </c>
      <c r="E7" s="1076"/>
      <c r="F7" s="1076"/>
      <c r="G7" s="1076"/>
      <c r="H7" s="1076"/>
      <c r="I7" s="1076"/>
      <c r="J7" s="1076"/>
      <c r="K7" s="1076"/>
      <c r="L7" s="1076"/>
      <c r="M7" s="951"/>
      <c r="N7" s="60"/>
      <c r="P7" s="24"/>
      <c r="Q7" s="42"/>
      <c r="R7" s="42"/>
      <c r="T7" s="705"/>
      <c r="U7" s="920"/>
      <c r="V7" s="933"/>
      <c r="W7" s="934"/>
      <c r="AB7" s="51"/>
      <c r="AC7" s="51"/>
      <c r="AD7" s="51"/>
      <c r="AE7" s="51"/>
    </row>
    <row r="8" spans="1:32" s="684" customFormat="1" ht="25.5" customHeight="1" x14ac:dyDescent="0.2">
      <c r="A8" s="725" t="s">
        <v>18</v>
      </c>
      <c r="B8" s="714"/>
      <c r="C8" s="715"/>
      <c r="D8" s="1030" t="s">
        <v>19</v>
      </c>
      <c r="E8" s="1031"/>
      <c r="F8" s="1031"/>
      <c r="G8" s="1031"/>
      <c r="H8" s="1031"/>
      <c r="I8" s="1031"/>
      <c r="J8" s="1031"/>
      <c r="K8" s="1031"/>
      <c r="L8" s="1031"/>
      <c r="M8" s="1032"/>
      <c r="N8" s="61"/>
      <c r="P8" s="24" t="s">
        <v>20</v>
      </c>
      <c r="Q8" s="950">
        <v>0.54166666666666663</v>
      </c>
      <c r="R8" s="951"/>
      <c r="T8" s="705"/>
      <c r="U8" s="920"/>
      <c r="V8" s="933"/>
      <c r="W8" s="934"/>
      <c r="AB8" s="51"/>
      <c r="AC8" s="51"/>
      <c r="AD8" s="51"/>
      <c r="AE8" s="51"/>
    </row>
    <row r="9" spans="1:32" s="684" customFormat="1" ht="39.950000000000003" customHeight="1" x14ac:dyDescent="0.2">
      <c r="A9" s="7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5"/>
      <c r="C9" s="705"/>
      <c r="D9" s="793"/>
      <c r="E9" s="794"/>
      <c r="F9" s="7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5"/>
      <c r="H9" s="929" t="str">
        <f>IF(AND($A$9="Тип доверенности/получателя при получении в адресе перегруза:",$D$9="Разовая доверенность"),"Введите ФИО","")</f>
        <v/>
      </c>
      <c r="I9" s="794"/>
      <c r="J9" s="9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4"/>
      <c r="L9" s="794"/>
      <c r="M9" s="794"/>
      <c r="N9" s="685"/>
      <c r="P9" s="26" t="s">
        <v>21</v>
      </c>
      <c r="Q9" s="1001"/>
      <c r="R9" s="760"/>
      <c r="T9" s="705"/>
      <c r="U9" s="920"/>
      <c r="V9" s="935"/>
      <c r="W9" s="936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7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5"/>
      <c r="C10" s="705"/>
      <c r="D10" s="793"/>
      <c r="E10" s="794"/>
      <c r="F10" s="7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5"/>
      <c r="H10" s="930" t="str">
        <f>IFERROR(VLOOKUP($D$10,Proxy,2,FALSE),"")</f>
        <v/>
      </c>
      <c r="I10" s="705"/>
      <c r="J10" s="705"/>
      <c r="K10" s="705"/>
      <c r="L10" s="705"/>
      <c r="M10" s="705"/>
      <c r="N10" s="683"/>
      <c r="P10" s="26" t="s">
        <v>22</v>
      </c>
      <c r="Q10" s="921"/>
      <c r="R10" s="922"/>
      <c r="U10" s="24" t="s">
        <v>23</v>
      </c>
      <c r="V10" s="1074" t="s">
        <v>24</v>
      </c>
      <c r="W10" s="932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02"/>
      <c r="R11" s="778"/>
      <c r="U11" s="24" t="s">
        <v>27</v>
      </c>
      <c r="V11" s="759" t="s">
        <v>28</v>
      </c>
      <c r="W11" s="760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928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50"/>
      <c r="R12" s="951"/>
      <c r="S12" s="23"/>
      <c r="U12" s="24"/>
      <c r="V12" s="745"/>
      <c r="W12" s="705"/>
      <c r="AB12" s="51"/>
      <c r="AC12" s="51"/>
      <c r="AD12" s="51"/>
      <c r="AE12" s="51"/>
    </row>
    <row r="13" spans="1:32" s="684" customFormat="1" ht="23.25" customHeight="1" x14ac:dyDescent="0.2">
      <c r="A13" s="928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59"/>
      <c r="R13" s="7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928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892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83" t="s">
        <v>35</v>
      </c>
      <c r="Q15" s="745"/>
      <c r="R15" s="745"/>
      <c r="S15" s="745"/>
      <c r="T15" s="7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7" t="s">
        <v>36</v>
      </c>
      <c r="B17" s="697" t="s">
        <v>37</v>
      </c>
      <c r="C17" s="970" t="s">
        <v>38</v>
      </c>
      <c r="D17" s="697" t="s">
        <v>39</v>
      </c>
      <c r="E17" s="698"/>
      <c r="F17" s="697" t="s">
        <v>40</v>
      </c>
      <c r="G17" s="697" t="s">
        <v>41</v>
      </c>
      <c r="H17" s="697" t="s">
        <v>42</v>
      </c>
      <c r="I17" s="697" t="s">
        <v>43</v>
      </c>
      <c r="J17" s="697" t="s">
        <v>44</v>
      </c>
      <c r="K17" s="697" t="s">
        <v>45</v>
      </c>
      <c r="L17" s="697" t="s">
        <v>46</v>
      </c>
      <c r="M17" s="697" t="s">
        <v>47</v>
      </c>
      <c r="N17" s="697" t="s">
        <v>48</v>
      </c>
      <c r="O17" s="697" t="s">
        <v>49</v>
      </c>
      <c r="P17" s="697" t="s">
        <v>50</v>
      </c>
      <c r="Q17" s="999"/>
      <c r="R17" s="999"/>
      <c r="S17" s="999"/>
      <c r="T17" s="698"/>
      <c r="U17" s="721" t="s">
        <v>51</v>
      </c>
      <c r="V17" s="693"/>
      <c r="W17" s="697" t="s">
        <v>52</v>
      </c>
      <c r="X17" s="697" t="s">
        <v>53</v>
      </c>
      <c r="Y17" s="722" t="s">
        <v>54</v>
      </c>
      <c r="Z17" s="843" t="s">
        <v>55</v>
      </c>
      <c r="AA17" s="746" t="s">
        <v>56</v>
      </c>
      <c r="AB17" s="746" t="s">
        <v>57</v>
      </c>
      <c r="AC17" s="746" t="s">
        <v>58</v>
      </c>
      <c r="AD17" s="746" t="s">
        <v>59</v>
      </c>
      <c r="AE17" s="747"/>
      <c r="AF17" s="748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699"/>
      <c r="E18" s="700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699"/>
      <c r="Q18" s="1000"/>
      <c r="R18" s="1000"/>
      <c r="S18" s="1000"/>
      <c r="T18" s="700"/>
      <c r="U18" s="67" t="s">
        <v>61</v>
      </c>
      <c r="V18" s="67" t="s">
        <v>62</v>
      </c>
      <c r="W18" s="706"/>
      <c r="X18" s="706"/>
      <c r="Y18" s="723"/>
      <c r="Z18" s="844"/>
      <c r="AA18" s="853"/>
      <c r="AB18" s="853"/>
      <c r="AC18" s="853"/>
      <c r="AD18" s="749"/>
      <c r="AE18" s="750"/>
      <c r="AF18" s="751"/>
      <c r="AG18" s="66"/>
      <c r="BD18" s="65"/>
    </row>
    <row r="19" spans="1:68" ht="27.75" hidden="1" customHeight="1" x14ac:dyDescent="0.2">
      <c r="A19" s="775" t="s">
        <v>63</v>
      </c>
      <c r="B19" s="776"/>
      <c r="C19" s="776"/>
      <c r="D19" s="776"/>
      <c r="E19" s="776"/>
      <c r="F19" s="776"/>
      <c r="G19" s="776"/>
      <c r="H19" s="776"/>
      <c r="I19" s="776"/>
      <c r="J19" s="776"/>
      <c r="K19" s="776"/>
      <c r="L19" s="776"/>
      <c r="M19" s="776"/>
      <c r="N19" s="776"/>
      <c r="O19" s="776"/>
      <c r="P19" s="776"/>
      <c r="Q19" s="776"/>
      <c r="R19" s="776"/>
      <c r="S19" s="776"/>
      <c r="T19" s="776"/>
      <c r="U19" s="776"/>
      <c r="V19" s="776"/>
      <c r="W19" s="776"/>
      <c r="X19" s="776"/>
      <c r="Y19" s="776"/>
      <c r="Z19" s="776"/>
      <c r="AA19" s="48"/>
      <c r="AB19" s="48"/>
      <c r="AC19" s="48"/>
    </row>
    <row r="20" spans="1:68" ht="16.5" hidden="1" customHeight="1" x14ac:dyDescent="0.25">
      <c r="A20" s="732" t="s">
        <v>63</v>
      </c>
      <c r="B20" s="705"/>
      <c r="C20" s="705"/>
      <c r="D20" s="705"/>
      <c r="E20" s="705"/>
      <c r="F20" s="705"/>
      <c r="G20" s="705"/>
      <c r="H20" s="705"/>
      <c r="I20" s="705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682"/>
      <c r="AB20" s="682"/>
      <c r="AC20" s="682"/>
    </row>
    <row r="21" spans="1:68" ht="14.25" hidden="1" customHeight="1" x14ac:dyDescent="0.25">
      <c r="A21" s="704" t="s">
        <v>64</v>
      </c>
      <c r="B21" s="705"/>
      <c r="C21" s="705"/>
      <c r="D21" s="705"/>
      <c r="E21" s="705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681"/>
      <c r="AB21" s="681"/>
      <c r="AC21" s="68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8"/>
      <c r="B26" s="705"/>
      <c r="C26" s="705"/>
      <c r="D26" s="705"/>
      <c r="E26" s="705"/>
      <c r="F26" s="705"/>
      <c r="G26" s="705"/>
      <c r="H26" s="705"/>
      <c r="I26" s="705"/>
      <c r="J26" s="705"/>
      <c r="K26" s="705"/>
      <c r="L26" s="705"/>
      <c r="M26" s="705"/>
      <c r="N26" s="705"/>
      <c r="O26" s="709"/>
      <c r="P26" s="713" t="s">
        <v>80</v>
      </c>
      <c r="Q26" s="714"/>
      <c r="R26" s="714"/>
      <c r="S26" s="714"/>
      <c r="T26" s="714"/>
      <c r="U26" s="714"/>
      <c r="V26" s="71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5"/>
      <c r="B27" s="705"/>
      <c r="C27" s="705"/>
      <c r="D27" s="705"/>
      <c r="E27" s="705"/>
      <c r="F27" s="705"/>
      <c r="G27" s="705"/>
      <c r="H27" s="705"/>
      <c r="I27" s="705"/>
      <c r="J27" s="705"/>
      <c r="K27" s="705"/>
      <c r="L27" s="705"/>
      <c r="M27" s="705"/>
      <c r="N27" s="705"/>
      <c r="O27" s="709"/>
      <c r="P27" s="713" t="s">
        <v>80</v>
      </c>
      <c r="Q27" s="714"/>
      <c r="R27" s="714"/>
      <c r="S27" s="714"/>
      <c r="T27" s="714"/>
      <c r="U27" s="714"/>
      <c r="V27" s="71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4" t="s">
        <v>82</v>
      </c>
      <c r="B28" s="705"/>
      <c r="C28" s="705"/>
      <c r="D28" s="705"/>
      <c r="E28" s="705"/>
      <c r="F28" s="705"/>
      <c r="G28" s="705"/>
      <c r="H28" s="705"/>
      <c r="I28" s="705"/>
      <c r="J28" s="705"/>
      <c r="K28" s="705"/>
      <c r="L28" s="705"/>
      <c r="M28" s="705"/>
      <c r="N28" s="705"/>
      <c r="O28" s="705"/>
      <c r="P28" s="705"/>
      <c r="Q28" s="705"/>
      <c r="R28" s="705"/>
      <c r="S28" s="705"/>
      <c r="T28" s="705"/>
      <c r="U28" s="705"/>
      <c r="V28" s="705"/>
      <c r="W28" s="705"/>
      <c r="X28" s="705"/>
      <c r="Y28" s="705"/>
      <c r="Z28" s="705"/>
      <c r="AA28" s="681"/>
      <c r="AB28" s="681"/>
      <c r="AC28" s="681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8"/>
      <c r="B30" s="705"/>
      <c r="C30" s="705"/>
      <c r="D30" s="705"/>
      <c r="E30" s="705"/>
      <c r="F30" s="705"/>
      <c r="G30" s="705"/>
      <c r="H30" s="705"/>
      <c r="I30" s="705"/>
      <c r="J30" s="705"/>
      <c r="K30" s="705"/>
      <c r="L30" s="705"/>
      <c r="M30" s="705"/>
      <c r="N30" s="705"/>
      <c r="O30" s="709"/>
      <c r="P30" s="713" t="s">
        <v>80</v>
      </c>
      <c r="Q30" s="714"/>
      <c r="R30" s="714"/>
      <c r="S30" s="714"/>
      <c r="T30" s="714"/>
      <c r="U30" s="714"/>
      <c r="V30" s="71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5"/>
      <c r="B31" s="705"/>
      <c r="C31" s="705"/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9"/>
      <c r="P31" s="713" t="s">
        <v>80</v>
      </c>
      <c r="Q31" s="714"/>
      <c r="R31" s="714"/>
      <c r="S31" s="714"/>
      <c r="T31" s="714"/>
      <c r="U31" s="714"/>
      <c r="V31" s="71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75" t="s">
        <v>88</v>
      </c>
      <c r="B32" s="776"/>
      <c r="C32" s="776"/>
      <c r="D32" s="776"/>
      <c r="E32" s="776"/>
      <c r="F32" s="776"/>
      <c r="G32" s="776"/>
      <c r="H32" s="776"/>
      <c r="I32" s="776"/>
      <c r="J32" s="776"/>
      <c r="K32" s="776"/>
      <c r="L32" s="776"/>
      <c r="M32" s="776"/>
      <c r="N32" s="776"/>
      <c r="O32" s="776"/>
      <c r="P32" s="776"/>
      <c r="Q32" s="776"/>
      <c r="R32" s="776"/>
      <c r="S32" s="776"/>
      <c r="T32" s="776"/>
      <c r="U32" s="776"/>
      <c r="V32" s="776"/>
      <c r="W32" s="776"/>
      <c r="X32" s="776"/>
      <c r="Y32" s="776"/>
      <c r="Z32" s="776"/>
      <c r="AA32" s="48"/>
      <c r="AB32" s="48"/>
      <c r="AC32" s="48"/>
    </row>
    <row r="33" spans="1:68" ht="16.5" hidden="1" customHeight="1" x14ac:dyDescent="0.25">
      <c r="A33" s="732" t="s">
        <v>89</v>
      </c>
      <c r="B33" s="705"/>
      <c r="C33" s="705"/>
      <c r="D33" s="705"/>
      <c r="E33" s="705"/>
      <c r="F33" s="705"/>
      <c r="G33" s="705"/>
      <c r="H33" s="705"/>
      <c r="I33" s="705"/>
      <c r="J33" s="705"/>
      <c r="K33" s="705"/>
      <c r="L33" s="705"/>
      <c r="M33" s="705"/>
      <c r="N33" s="705"/>
      <c r="O33" s="705"/>
      <c r="P33" s="705"/>
      <c r="Q33" s="705"/>
      <c r="R33" s="705"/>
      <c r="S33" s="705"/>
      <c r="T33" s="705"/>
      <c r="U33" s="705"/>
      <c r="V33" s="705"/>
      <c r="W33" s="705"/>
      <c r="X33" s="705"/>
      <c r="Y33" s="705"/>
      <c r="Z33" s="705"/>
      <c r="AA33" s="682"/>
      <c r="AB33" s="682"/>
      <c r="AC33" s="682"/>
    </row>
    <row r="34" spans="1:68" ht="14.25" hidden="1" customHeight="1" x14ac:dyDescent="0.25">
      <c r="A34" s="704" t="s">
        <v>90</v>
      </c>
      <c r="B34" s="705"/>
      <c r="C34" s="705"/>
      <c r="D34" s="705"/>
      <c r="E34" s="705"/>
      <c r="F34" s="705"/>
      <c r="G34" s="705"/>
      <c r="H34" s="705"/>
      <c r="I34" s="705"/>
      <c r="J34" s="705"/>
      <c r="K34" s="705"/>
      <c r="L34" s="705"/>
      <c r="M34" s="705"/>
      <c r="N34" s="705"/>
      <c r="O34" s="705"/>
      <c r="P34" s="705"/>
      <c r="Q34" s="705"/>
      <c r="R34" s="705"/>
      <c r="S34" s="705"/>
      <c r="T34" s="705"/>
      <c r="U34" s="705"/>
      <c r="V34" s="705"/>
      <c r="W34" s="705"/>
      <c r="X34" s="705"/>
      <c r="Y34" s="705"/>
      <c r="Z34" s="705"/>
      <c r="AA34" s="681"/>
      <c r="AB34" s="681"/>
      <c r="AC34" s="68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280</v>
      </c>
      <c r="Y35" s="688">
        <f>IFERROR(IF(X35="",0,CEILING((X35/$H35),1)*$H35),"")</f>
        <v>280.8</v>
      </c>
      <c r="Z35" s="36">
        <f>IFERROR(IF(Y35=0,"",ROUNDUP(Y35/H35,0)*0.01898),"")</f>
        <v>0.49348000000000003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291.27777777777771</v>
      </c>
      <c r="BN35" s="64">
        <f>IFERROR(Y35*I35/H35,"0")</f>
        <v>292.10999999999996</v>
      </c>
      <c r="BO35" s="64">
        <f>IFERROR(1/J35*(X35/H35),"0")</f>
        <v>0.40509259259259256</v>
      </c>
      <c r="BP35" s="64">
        <f>IFERROR(1/J35*(Y35/H35),"0")</f>
        <v>0.40625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5"/>
      <c r="R37" s="695"/>
      <c r="S37" s="695"/>
      <c r="T37" s="696"/>
      <c r="U37" s="34"/>
      <c r="V37" s="34"/>
      <c r="W37" s="35" t="s">
        <v>69</v>
      </c>
      <c r="X37" s="687">
        <v>80</v>
      </c>
      <c r="Y37" s="688">
        <f>IFERROR(IF(X37="",0,CEILING((X37/$H37),1)*$H37),"")</f>
        <v>80</v>
      </c>
      <c r="Z37" s="36">
        <f>IFERROR(IF(Y37=0,"",ROUNDUP(Y37/H37,0)*0.00902),"")</f>
        <v>0.1804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84.2</v>
      </c>
      <c r="BN37" s="64">
        <f>IFERROR(Y37*I37/H37,"0")</f>
        <v>84.2</v>
      </c>
      <c r="BO37" s="64">
        <f>IFERROR(1/J37*(X37/H37),"0")</f>
        <v>0.15151515151515152</v>
      </c>
      <c r="BP37" s="64">
        <f>IFERROR(1/J37*(Y37/H37),"0")</f>
        <v>0.15151515151515152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5"/>
      <c r="R38" s="695"/>
      <c r="S38" s="695"/>
      <c r="T38" s="69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8"/>
      <c r="B40" s="705"/>
      <c r="C40" s="705"/>
      <c r="D40" s="705"/>
      <c r="E40" s="705"/>
      <c r="F40" s="705"/>
      <c r="G40" s="705"/>
      <c r="H40" s="705"/>
      <c r="I40" s="705"/>
      <c r="J40" s="705"/>
      <c r="K40" s="705"/>
      <c r="L40" s="705"/>
      <c r="M40" s="705"/>
      <c r="N40" s="705"/>
      <c r="O40" s="709"/>
      <c r="P40" s="713" t="s">
        <v>80</v>
      </c>
      <c r="Q40" s="714"/>
      <c r="R40" s="714"/>
      <c r="S40" s="714"/>
      <c r="T40" s="714"/>
      <c r="U40" s="714"/>
      <c r="V40" s="715"/>
      <c r="W40" s="37" t="s">
        <v>81</v>
      </c>
      <c r="X40" s="689">
        <f>IFERROR(X35/H35,"0")+IFERROR(X36/H36,"0")+IFERROR(X37/H37,"0")+IFERROR(X38/H38,"0")+IFERROR(X39/H39,"0")</f>
        <v>45.925925925925924</v>
      </c>
      <c r="Y40" s="689">
        <f>IFERROR(Y35/H35,"0")+IFERROR(Y36/H36,"0")+IFERROR(Y37/H37,"0")+IFERROR(Y38/H38,"0")+IFERROR(Y39/H39,"0")</f>
        <v>46</v>
      </c>
      <c r="Z40" s="689">
        <f>IFERROR(IF(Z35="",0,Z35),"0")+IFERROR(IF(Z36="",0,Z36),"0")+IFERROR(IF(Z37="",0,Z37),"0")+IFERROR(IF(Z38="",0,Z38),"0")+IFERROR(IF(Z39="",0,Z39),"0")</f>
        <v>0.67388000000000003</v>
      </c>
      <c r="AA40" s="690"/>
      <c r="AB40" s="690"/>
      <c r="AC40" s="690"/>
    </row>
    <row r="41" spans="1:68" x14ac:dyDescent="0.2">
      <c r="A41" s="705"/>
      <c r="B41" s="705"/>
      <c r="C41" s="705"/>
      <c r="D41" s="705"/>
      <c r="E41" s="705"/>
      <c r="F41" s="705"/>
      <c r="G41" s="705"/>
      <c r="H41" s="705"/>
      <c r="I41" s="705"/>
      <c r="J41" s="705"/>
      <c r="K41" s="705"/>
      <c r="L41" s="705"/>
      <c r="M41" s="705"/>
      <c r="N41" s="705"/>
      <c r="O41" s="709"/>
      <c r="P41" s="713" t="s">
        <v>80</v>
      </c>
      <c r="Q41" s="714"/>
      <c r="R41" s="714"/>
      <c r="S41" s="714"/>
      <c r="T41" s="714"/>
      <c r="U41" s="714"/>
      <c r="V41" s="715"/>
      <c r="W41" s="37" t="s">
        <v>69</v>
      </c>
      <c r="X41" s="689">
        <f>IFERROR(SUM(X35:X39),"0")</f>
        <v>360</v>
      </c>
      <c r="Y41" s="689">
        <f>IFERROR(SUM(Y35:Y39),"0")</f>
        <v>360.8</v>
      </c>
      <c r="Z41" s="37"/>
      <c r="AA41" s="690"/>
      <c r="AB41" s="690"/>
      <c r="AC41" s="690"/>
    </row>
    <row r="42" spans="1:68" ht="14.25" hidden="1" customHeight="1" x14ac:dyDescent="0.25">
      <c r="A42" s="704" t="s">
        <v>64</v>
      </c>
      <c r="B42" s="705"/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  <c r="O42" s="705"/>
      <c r="P42" s="705"/>
      <c r="Q42" s="705"/>
      <c r="R42" s="705"/>
      <c r="S42" s="705"/>
      <c r="T42" s="705"/>
      <c r="U42" s="705"/>
      <c r="V42" s="705"/>
      <c r="W42" s="705"/>
      <c r="X42" s="705"/>
      <c r="Y42" s="705"/>
      <c r="Z42" s="705"/>
      <c r="AA42" s="681"/>
      <c r="AB42" s="681"/>
      <c r="AC42" s="681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8"/>
      <c r="B44" s="705"/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9"/>
      <c r="P44" s="713" t="s">
        <v>80</v>
      </c>
      <c r="Q44" s="714"/>
      <c r="R44" s="714"/>
      <c r="S44" s="714"/>
      <c r="T44" s="714"/>
      <c r="U44" s="714"/>
      <c r="V44" s="71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5"/>
      <c r="B45" s="705"/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  <c r="O45" s="709"/>
      <c r="P45" s="713" t="s">
        <v>80</v>
      </c>
      <c r="Q45" s="714"/>
      <c r="R45" s="714"/>
      <c r="S45" s="714"/>
      <c r="T45" s="714"/>
      <c r="U45" s="714"/>
      <c r="V45" s="71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2" t="s">
        <v>112</v>
      </c>
      <c r="B46" s="705"/>
      <c r="C46" s="705"/>
      <c r="D46" s="705"/>
      <c r="E46" s="705"/>
      <c r="F46" s="705"/>
      <c r="G46" s="705"/>
      <c r="H46" s="705"/>
      <c r="I46" s="705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  <c r="X46" s="705"/>
      <c r="Y46" s="705"/>
      <c r="Z46" s="705"/>
      <c r="AA46" s="682"/>
      <c r="AB46" s="682"/>
      <c r="AC46" s="682"/>
    </row>
    <row r="47" spans="1:68" ht="14.25" hidden="1" customHeight="1" x14ac:dyDescent="0.25">
      <c r="A47" s="704" t="s">
        <v>90</v>
      </c>
      <c r="B47" s="705"/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  <c r="X47" s="705"/>
      <c r="Y47" s="705"/>
      <c r="Z47" s="705"/>
      <c r="AA47" s="681"/>
      <c r="AB47" s="681"/>
      <c r="AC47" s="681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8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300</v>
      </c>
      <c r="Y49" s="688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10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0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10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7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135</v>
      </c>
      <c r="Y54" s="688">
        <f t="shared" si="0"/>
        <v>135</v>
      </c>
      <c r="Z54" s="36">
        <f>IFERROR(IF(Y54=0,"",ROUNDUP(Y54/H54,0)*0.00902),"")</f>
        <v>0.27060000000000001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141.30000000000001</v>
      </c>
      <c r="BN54" s="64">
        <f t="shared" si="2"/>
        <v>141.30000000000001</v>
      </c>
      <c r="BO54" s="64">
        <f t="shared" si="3"/>
        <v>0.22727272727272729</v>
      </c>
      <c r="BP54" s="64">
        <f t="shared" si="4"/>
        <v>0.22727272727272729</v>
      </c>
    </row>
    <row r="55" spans="1:68" x14ac:dyDescent="0.2">
      <c r="A55" s="708"/>
      <c r="B55" s="705"/>
      <c r="C55" s="705"/>
      <c r="D55" s="705"/>
      <c r="E55" s="705"/>
      <c r="F55" s="705"/>
      <c r="G55" s="705"/>
      <c r="H55" s="705"/>
      <c r="I55" s="705"/>
      <c r="J55" s="705"/>
      <c r="K55" s="705"/>
      <c r="L55" s="705"/>
      <c r="M55" s="705"/>
      <c r="N55" s="705"/>
      <c r="O55" s="709"/>
      <c r="P55" s="713" t="s">
        <v>80</v>
      </c>
      <c r="Q55" s="714"/>
      <c r="R55" s="714"/>
      <c r="S55" s="714"/>
      <c r="T55" s="714"/>
      <c r="U55" s="714"/>
      <c r="V55" s="715"/>
      <c r="W55" s="37" t="s">
        <v>81</v>
      </c>
      <c r="X55" s="689">
        <f>IFERROR(X48/H48,"0")+IFERROR(X49/H49,"0")+IFERROR(X50/H50,"0")+IFERROR(X51/H51,"0")+IFERROR(X52/H52,"0")+IFERROR(X53/H53,"0")+IFERROR(X54/H54,"0")</f>
        <v>57.777777777777771</v>
      </c>
      <c r="Y55" s="689">
        <f>IFERROR(Y48/H48,"0")+IFERROR(Y49/H49,"0")+IFERROR(Y50/H50,"0")+IFERROR(Y51/H51,"0")+IFERROR(Y52/H52,"0")+IFERROR(Y53/H53,"0")+IFERROR(Y54/H54,"0")</f>
        <v>58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0.80204000000000009</v>
      </c>
      <c r="AA55" s="690"/>
      <c r="AB55" s="690"/>
      <c r="AC55" s="690"/>
    </row>
    <row r="56" spans="1:68" x14ac:dyDescent="0.2">
      <c r="A56" s="705"/>
      <c r="B56" s="705"/>
      <c r="C56" s="705"/>
      <c r="D56" s="705"/>
      <c r="E56" s="705"/>
      <c r="F56" s="705"/>
      <c r="G56" s="705"/>
      <c r="H56" s="705"/>
      <c r="I56" s="705"/>
      <c r="J56" s="705"/>
      <c r="K56" s="705"/>
      <c r="L56" s="705"/>
      <c r="M56" s="705"/>
      <c r="N56" s="705"/>
      <c r="O56" s="709"/>
      <c r="P56" s="713" t="s">
        <v>80</v>
      </c>
      <c r="Q56" s="714"/>
      <c r="R56" s="714"/>
      <c r="S56" s="714"/>
      <c r="T56" s="714"/>
      <c r="U56" s="714"/>
      <c r="V56" s="715"/>
      <c r="W56" s="37" t="s">
        <v>69</v>
      </c>
      <c r="X56" s="689">
        <f>IFERROR(SUM(X48:X54),"0")</f>
        <v>435</v>
      </c>
      <c r="Y56" s="689">
        <f>IFERROR(SUM(Y48:Y54),"0")</f>
        <v>437.40000000000003</v>
      </c>
      <c r="Z56" s="37"/>
      <c r="AA56" s="690"/>
      <c r="AB56" s="690"/>
      <c r="AC56" s="690"/>
    </row>
    <row r="57" spans="1:68" ht="14.25" hidden="1" customHeight="1" x14ac:dyDescent="0.25">
      <c r="A57" s="704" t="s">
        <v>135</v>
      </c>
      <c r="B57" s="705"/>
      <c r="C57" s="705"/>
      <c r="D57" s="705"/>
      <c r="E57" s="705"/>
      <c r="F57" s="705"/>
      <c r="G57" s="705"/>
      <c r="H57" s="705"/>
      <c r="I57" s="705"/>
      <c r="J57" s="705"/>
      <c r="K57" s="705"/>
      <c r="L57" s="705"/>
      <c r="M57" s="705"/>
      <c r="N57" s="705"/>
      <c r="O57" s="705"/>
      <c r="P57" s="705"/>
      <c r="Q57" s="705"/>
      <c r="R57" s="705"/>
      <c r="S57" s="705"/>
      <c r="T57" s="705"/>
      <c r="U57" s="705"/>
      <c r="V57" s="705"/>
      <c r="W57" s="705"/>
      <c r="X57" s="705"/>
      <c r="Y57" s="705"/>
      <c r="Z57" s="705"/>
      <c r="AA57" s="681"/>
      <c r="AB57" s="681"/>
      <c r="AC57" s="681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370</v>
      </c>
      <c r="Y58" s="688">
        <f>IFERROR(IF(X58="",0,CEILING((X58/$H58),1)*$H58),"")</f>
        <v>378</v>
      </c>
      <c r="Z58" s="36">
        <f>IFERROR(IF(Y58=0,"",ROUNDUP(Y58/H58,0)*0.01898),"")</f>
        <v>0.6643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384.90277777777771</v>
      </c>
      <c r="BN58" s="64">
        <f>IFERROR(Y58*I58/H58,"0")</f>
        <v>393.22499999999997</v>
      </c>
      <c r="BO58" s="64">
        <f>IFERROR(1/J58*(X58/H58),"0")</f>
        <v>0.53530092592592593</v>
      </c>
      <c r="BP58" s="64">
        <f>IFERROR(1/J58*(Y58/H58),"0")</f>
        <v>0.546875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8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18</v>
      </c>
      <c r="Y61" s="688">
        <f>IFERROR(IF(X61="",0,CEILING((X61/$H61),1)*$H61),"")</f>
        <v>18.900000000000002</v>
      </c>
      <c r="Z61" s="36">
        <f>IFERROR(IF(Y61=0,"",ROUNDUP(Y61/H61,0)*0.00651),"")</f>
        <v>4.5569999999999999E-2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19.199999999999996</v>
      </c>
      <c r="BN61" s="64">
        <f>IFERROR(Y61*I61/H61,"0")</f>
        <v>20.16</v>
      </c>
      <c r="BO61" s="64">
        <f>IFERROR(1/J61*(X61/H61),"0")</f>
        <v>3.6630036630036632E-2</v>
      </c>
      <c r="BP61" s="64">
        <f>IFERROR(1/J61*(Y61/H61),"0")</f>
        <v>3.8461538461538464E-2</v>
      </c>
    </row>
    <row r="62" spans="1:68" x14ac:dyDescent="0.2">
      <c r="A62" s="708"/>
      <c r="B62" s="705"/>
      <c r="C62" s="705"/>
      <c r="D62" s="705"/>
      <c r="E62" s="705"/>
      <c r="F62" s="705"/>
      <c r="G62" s="705"/>
      <c r="H62" s="705"/>
      <c r="I62" s="705"/>
      <c r="J62" s="705"/>
      <c r="K62" s="705"/>
      <c r="L62" s="705"/>
      <c r="M62" s="705"/>
      <c r="N62" s="705"/>
      <c r="O62" s="709"/>
      <c r="P62" s="713" t="s">
        <v>80</v>
      </c>
      <c r="Q62" s="714"/>
      <c r="R62" s="714"/>
      <c r="S62" s="714"/>
      <c r="T62" s="714"/>
      <c r="U62" s="714"/>
      <c r="V62" s="715"/>
      <c r="W62" s="37" t="s">
        <v>81</v>
      </c>
      <c r="X62" s="689">
        <f>IFERROR(X58/H58,"0")+IFERROR(X59/H59,"0")+IFERROR(X60/H60,"0")+IFERROR(X61/H61,"0")</f>
        <v>40.925925925925924</v>
      </c>
      <c r="Y62" s="689">
        <f>IFERROR(Y58/H58,"0")+IFERROR(Y59/H59,"0")+IFERROR(Y60/H60,"0")+IFERROR(Y61/H61,"0")</f>
        <v>42</v>
      </c>
      <c r="Z62" s="689">
        <f>IFERROR(IF(Z58="",0,Z58),"0")+IFERROR(IF(Z59="",0,Z59),"0")+IFERROR(IF(Z60="",0,Z60),"0")+IFERROR(IF(Z61="",0,Z61),"0")</f>
        <v>0.70987</v>
      </c>
      <c r="AA62" s="690"/>
      <c r="AB62" s="690"/>
      <c r="AC62" s="690"/>
    </row>
    <row r="63" spans="1:68" x14ac:dyDescent="0.2">
      <c r="A63" s="705"/>
      <c r="B63" s="705"/>
      <c r="C63" s="705"/>
      <c r="D63" s="705"/>
      <c r="E63" s="705"/>
      <c r="F63" s="705"/>
      <c r="G63" s="705"/>
      <c r="H63" s="705"/>
      <c r="I63" s="705"/>
      <c r="J63" s="705"/>
      <c r="K63" s="705"/>
      <c r="L63" s="705"/>
      <c r="M63" s="705"/>
      <c r="N63" s="705"/>
      <c r="O63" s="709"/>
      <c r="P63" s="713" t="s">
        <v>80</v>
      </c>
      <c r="Q63" s="714"/>
      <c r="R63" s="714"/>
      <c r="S63" s="714"/>
      <c r="T63" s="714"/>
      <c r="U63" s="714"/>
      <c r="V63" s="715"/>
      <c r="W63" s="37" t="s">
        <v>69</v>
      </c>
      <c r="X63" s="689">
        <f>IFERROR(SUM(X58:X61),"0")</f>
        <v>388</v>
      </c>
      <c r="Y63" s="689">
        <f>IFERROR(SUM(Y58:Y61),"0")</f>
        <v>396.9</v>
      </c>
      <c r="Z63" s="37"/>
      <c r="AA63" s="690"/>
      <c r="AB63" s="690"/>
      <c r="AC63" s="690"/>
    </row>
    <row r="64" spans="1:68" ht="14.25" hidden="1" customHeight="1" x14ac:dyDescent="0.25">
      <c r="A64" s="704" t="s">
        <v>146</v>
      </c>
      <c r="B64" s="705"/>
      <c r="C64" s="705"/>
      <c r="D64" s="705"/>
      <c r="E64" s="705"/>
      <c r="F64" s="705"/>
      <c r="G64" s="705"/>
      <c r="H64" s="705"/>
      <c r="I64" s="705"/>
      <c r="J64" s="705"/>
      <c r="K64" s="705"/>
      <c r="L64" s="705"/>
      <c r="M64" s="705"/>
      <c r="N64" s="705"/>
      <c r="O64" s="705"/>
      <c r="P64" s="705"/>
      <c r="Q64" s="705"/>
      <c r="R64" s="705"/>
      <c r="S64" s="705"/>
      <c r="T64" s="705"/>
      <c r="U64" s="705"/>
      <c r="V64" s="705"/>
      <c r="W64" s="705"/>
      <c r="X64" s="705"/>
      <c r="Y64" s="705"/>
      <c r="Z64" s="705"/>
      <c r="AA64" s="681"/>
      <c r="AB64" s="681"/>
      <c r="AC64" s="681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7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8"/>
      <c r="B68" s="705"/>
      <c r="C68" s="705"/>
      <c r="D68" s="705"/>
      <c r="E68" s="705"/>
      <c r="F68" s="705"/>
      <c r="G68" s="705"/>
      <c r="H68" s="705"/>
      <c r="I68" s="705"/>
      <c r="J68" s="705"/>
      <c r="K68" s="705"/>
      <c r="L68" s="705"/>
      <c r="M68" s="705"/>
      <c r="N68" s="705"/>
      <c r="O68" s="709"/>
      <c r="P68" s="713" t="s">
        <v>80</v>
      </c>
      <c r="Q68" s="714"/>
      <c r="R68" s="714"/>
      <c r="S68" s="714"/>
      <c r="T68" s="714"/>
      <c r="U68" s="714"/>
      <c r="V68" s="71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5"/>
      <c r="B69" s="705"/>
      <c r="C69" s="705"/>
      <c r="D69" s="705"/>
      <c r="E69" s="705"/>
      <c r="F69" s="705"/>
      <c r="G69" s="705"/>
      <c r="H69" s="705"/>
      <c r="I69" s="705"/>
      <c r="J69" s="705"/>
      <c r="K69" s="705"/>
      <c r="L69" s="705"/>
      <c r="M69" s="705"/>
      <c r="N69" s="705"/>
      <c r="O69" s="709"/>
      <c r="P69" s="713" t="s">
        <v>80</v>
      </c>
      <c r="Q69" s="714"/>
      <c r="R69" s="714"/>
      <c r="S69" s="714"/>
      <c r="T69" s="714"/>
      <c r="U69" s="714"/>
      <c r="V69" s="71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4" t="s">
        <v>64</v>
      </c>
      <c r="B70" s="705"/>
      <c r="C70" s="705"/>
      <c r="D70" s="705"/>
      <c r="E70" s="705"/>
      <c r="F70" s="705"/>
      <c r="G70" s="705"/>
      <c r="H70" s="705"/>
      <c r="I70" s="705"/>
      <c r="J70" s="705"/>
      <c r="K70" s="705"/>
      <c r="L70" s="705"/>
      <c r="M70" s="705"/>
      <c r="N70" s="705"/>
      <c r="O70" s="705"/>
      <c r="P70" s="705"/>
      <c r="Q70" s="705"/>
      <c r="R70" s="705"/>
      <c r="S70" s="705"/>
      <c r="T70" s="705"/>
      <c r="U70" s="705"/>
      <c r="V70" s="705"/>
      <c r="W70" s="705"/>
      <c r="X70" s="705"/>
      <c r="Y70" s="705"/>
      <c r="Z70" s="705"/>
      <c r="AA70" s="681"/>
      <c r="AB70" s="681"/>
      <c r="AC70" s="681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7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8"/>
      <c r="B77" s="705"/>
      <c r="C77" s="705"/>
      <c r="D77" s="705"/>
      <c r="E77" s="705"/>
      <c r="F77" s="705"/>
      <c r="G77" s="705"/>
      <c r="H77" s="705"/>
      <c r="I77" s="705"/>
      <c r="J77" s="705"/>
      <c r="K77" s="705"/>
      <c r="L77" s="705"/>
      <c r="M77" s="705"/>
      <c r="N77" s="705"/>
      <c r="O77" s="709"/>
      <c r="P77" s="713" t="s">
        <v>80</v>
      </c>
      <c r="Q77" s="714"/>
      <c r="R77" s="714"/>
      <c r="S77" s="714"/>
      <c r="T77" s="714"/>
      <c r="U77" s="714"/>
      <c r="V77" s="71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5"/>
      <c r="B78" s="705"/>
      <c r="C78" s="705"/>
      <c r="D78" s="705"/>
      <c r="E78" s="705"/>
      <c r="F78" s="705"/>
      <c r="G78" s="705"/>
      <c r="H78" s="705"/>
      <c r="I78" s="705"/>
      <c r="J78" s="705"/>
      <c r="K78" s="705"/>
      <c r="L78" s="705"/>
      <c r="M78" s="705"/>
      <c r="N78" s="705"/>
      <c r="O78" s="709"/>
      <c r="P78" s="713" t="s">
        <v>80</v>
      </c>
      <c r="Q78" s="714"/>
      <c r="R78" s="714"/>
      <c r="S78" s="714"/>
      <c r="T78" s="714"/>
      <c r="U78" s="714"/>
      <c r="V78" s="71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4" t="s">
        <v>172</v>
      </c>
      <c r="B79" s="705"/>
      <c r="C79" s="705"/>
      <c r="D79" s="705"/>
      <c r="E79" s="705"/>
      <c r="F79" s="705"/>
      <c r="G79" s="705"/>
      <c r="H79" s="705"/>
      <c r="I79" s="705"/>
      <c r="J79" s="705"/>
      <c r="K79" s="705"/>
      <c r="L79" s="705"/>
      <c r="M79" s="705"/>
      <c r="N79" s="705"/>
      <c r="O79" s="705"/>
      <c r="P79" s="705"/>
      <c r="Q79" s="705"/>
      <c r="R79" s="705"/>
      <c r="S79" s="705"/>
      <c r="T79" s="705"/>
      <c r="U79" s="705"/>
      <c r="V79" s="705"/>
      <c r="W79" s="705"/>
      <c r="X79" s="705"/>
      <c r="Y79" s="705"/>
      <c r="Z79" s="705"/>
      <c r="AA79" s="681"/>
      <c r="AB79" s="681"/>
      <c r="AC79" s="681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8"/>
      <c r="B83" s="705"/>
      <c r="C83" s="705"/>
      <c r="D83" s="705"/>
      <c r="E83" s="705"/>
      <c r="F83" s="705"/>
      <c r="G83" s="705"/>
      <c r="H83" s="705"/>
      <c r="I83" s="705"/>
      <c r="J83" s="705"/>
      <c r="K83" s="705"/>
      <c r="L83" s="705"/>
      <c r="M83" s="705"/>
      <c r="N83" s="705"/>
      <c r="O83" s="709"/>
      <c r="P83" s="713" t="s">
        <v>80</v>
      </c>
      <c r="Q83" s="714"/>
      <c r="R83" s="714"/>
      <c r="S83" s="714"/>
      <c r="T83" s="714"/>
      <c r="U83" s="714"/>
      <c r="V83" s="71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705"/>
      <c r="B84" s="705"/>
      <c r="C84" s="705"/>
      <c r="D84" s="705"/>
      <c r="E84" s="705"/>
      <c r="F84" s="705"/>
      <c r="G84" s="705"/>
      <c r="H84" s="705"/>
      <c r="I84" s="705"/>
      <c r="J84" s="705"/>
      <c r="K84" s="705"/>
      <c r="L84" s="705"/>
      <c r="M84" s="705"/>
      <c r="N84" s="705"/>
      <c r="O84" s="709"/>
      <c r="P84" s="713" t="s">
        <v>80</v>
      </c>
      <c r="Q84" s="714"/>
      <c r="R84" s="714"/>
      <c r="S84" s="714"/>
      <c r="T84" s="714"/>
      <c r="U84" s="714"/>
      <c r="V84" s="71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2" t="s">
        <v>180</v>
      </c>
      <c r="B85" s="705"/>
      <c r="C85" s="705"/>
      <c r="D85" s="705"/>
      <c r="E85" s="705"/>
      <c r="F85" s="705"/>
      <c r="G85" s="705"/>
      <c r="H85" s="705"/>
      <c r="I85" s="705"/>
      <c r="J85" s="705"/>
      <c r="K85" s="705"/>
      <c r="L85" s="705"/>
      <c r="M85" s="705"/>
      <c r="N85" s="705"/>
      <c r="O85" s="705"/>
      <c r="P85" s="705"/>
      <c r="Q85" s="705"/>
      <c r="R85" s="705"/>
      <c r="S85" s="705"/>
      <c r="T85" s="705"/>
      <c r="U85" s="705"/>
      <c r="V85" s="705"/>
      <c r="W85" s="705"/>
      <c r="X85" s="705"/>
      <c r="Y85" s="705"/>
      <c r="Z85" s="705"/>
      <c r="AA85" s="682"/>
      <c r="AB85" s="682"/>
      <c r="AC85" s="682"/>
    </row>
    <row r="86" spans="1:68" ht="14.25" hidden="1" customHeight="1" x14ac:dyDescent="0.25">
      <c r="A86" s="704" t="s">
        <v>90</v>
      </c>
      <c r="B86" s="705"/>
      <c r="C86" s="705"/>
      <c r="D86" s="705"/>
      <c r="E86" s="705"/>
      <c r="F86" s="705"/>
      <c r="G86" s="705"/>
      <c r="H86" s="705"/>
      <c r="I86" s="705"/>
      <c r="J86" s="705"/>
      <c r="K86" s="705"/>
      <c r="L86" s="705"/>
      <c r="M86" s="705"/>
      <c r="N86" s="705"/>
      <c r="O86" s="705"/>
      <c r="P86" s="705"/>
      <c r="Q86" s="705"/>
      <c r="R86" s="705"/>
      <c r="S86" s="705"/>
      <c r="T86" s="705"/>
      <c r="U86" s="705"/>
      <c r="V86" s="705"/>
      <c r="W86" s="705"/>
      <c r="X86" s="705"/>
      <c r="Y86" s="705"/>
      <c r="Z86" s="705"/>
      <c r="AA86" s="681"/>
      <c r="AB86" s="681"/>
      <c r="AC86" s="681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10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130</v>
      </c>
      <c r="Y87" s="688">
        <f>IFERROR(IF(X87="",0,CEILING((X87/$H87),1)*$H87),"")</f>
        <v>140.4</v>
      </c>
      <c r="Z87" s="36">
        <f>IFERROR(IF(Y87=0,"",ROUNDUP(Y87/H87,0)*0.01898),"")</f>
        <v>0.24674000000000001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135.23611111111109</v>
      </c>
      <c r="BN87" s="64">
        <f>IFERROR(Y87*I87/H87,"0")</f>
        <v>146.05499999999998</v>
      </c>
      <c r="BO87" s="64">
        <f>IFERROR(1/J87*(X87/H87),"0")</f>
        <v>0.18807870370370369</v>
      </c>
      <c r="BP87" s="64">
        <f>IFERROR(1/J87*(Y87/H87),"0")</f>
        <v>0.203125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50</v>
      </c>
      <c r="Y89" s="688">
        <f>IFERROR(IF(X89="",0,CEILING((X89/$H89),1)*$H89),"")</f>
        <v>54</v>
      </c>
      <c r="Z89" s="36">
        <f>IFERROR(IF(Y89=0,"",ROUNDUP(Y89/H89,0)*0.00902),"")</f>
        <v>0.10824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52.333333333333336</v>
      </c>
      <c r="BN89" s="64">
        <f>IFERROR(Y89*I89/H89,"0")</f>
        <v>56.52</v>
      </c>
      <c r="BO89" s="64">
        <f>IFERROR(1/J89*(X89/H89),"0")</f>
        <v>8.4175084175084181E-2</v>
      </c>
      <c r="BP89" s="64">
        <f>IFERROR(1/J89*(Y89/H89),"0")</f>
        <v>9.0909090909090912E-2</v>
      </c>
    </row>
    <row r="90" spans="1:68" x14ac:dyDescent="0.2">
      <c r="A90" s="708"/>
      <c r="B90" s="705"/>
      <c r="C90" s="705"/>
      <c r="D90" s="705"/>
      <c r="E90" s="705"/>
      <c r="F90" s="705"/>
      <c r="G90" s="705"/>
      <c r="H90" s="705"/>
      <c r="I90" s="705"/>
      <c r="J90" s="705"/>
      <c r="K90" s="705"/>
      <c r="L90" s="705"/>
      <c r="M90" s="705"/>
      <c r="N90" s="705"/>
      <c r="O90" s="709"/>
      <c r="P90" s="713" t="s">
        <v>80</v>
      </c>
      <c r="Q90" s="714"/>
      <c r="R90" s="714"/>
      <c r="S90" s="714"/>
      <c r="T90" s="714"/>
      <c r="U90" s="714"/>
      <c r="V90" s="715"/>
      <c r="W90" s="37" t="s">
        <v>81</v>
      </c>
      <c r="X90" s="689">
        <f>IFERROR(X87/H87,"0")+IFERROR(X88/H88,"0")+IFERROR(X89/H89,"0")</f>
        <v>23.148148148148145</v>
      </c>
      <c r="Y90" s="689">
        <f>IFERROR(Y87/H87,"0")+IFERROR(Y88/H88,"0")+IFERROR(Y89/H89,"0")</f>
        <v>25</v>
      </c>
      <c r="Z90" s="689">
        <f>IFERROR(IF(Z87="",0,Z87),"0")+IFERROR(IF(Z88="",0,Z88),"0")+IFERROR(IF(Z89="",0,Z89),"0")</f>
        <v>0.35498000000000002</v>
      </c>
      <c r="AA90" s="690"/>
      <c r="AB90" s="690"/>
      <c r="AC90" s="690"/>
    </row>
    <row r="91" spans="1:68" x14ac:dyDescent="0.2">
      <c r="A91" s="705"/>
      <c r="B91" s="705"/>
      <c r="C91" s="705"/>
      <c r="D91" s="705"/>
      <c r="E91" s="705"/>
      <c r="F91" s="705"/>
      <c r="G91" s="705"/>
      <c r="H91" s="705"/>
      <c r="I91" s="705"/>
      <c r="J91" s="705"/>
      <c r="K91" s="705"/>
      <c r="L91" s="705"/>
      <c r="M91" s="705"/>
      <c r="N91" s="705"/>
      <c r="O91" s="709"/>
      <c r="P91" s="713" t="s">
        <v>80</v>
      </c>
      <c r="Q91" s="714"/>
      <c r="R91" s="714"/>
      <c r="S91" s="714"/>
      <c r="T91" s="714"/>
      <c r="U91" s="714"/>
      <c r="V91" s="715"/>
      <c r="W91" s="37" t="s">
        <v>69</v>
      </c>
      <c r="X91" s="689">
        <f>IFERROR(SUM(X87:X89),"0")</f>
        <v>180</v>
      </c>
      <c r="Y91" s="689">
        <f>IFERROR(SUM(Y87:Y89),"0")</f>
        <v>194.4</v>
      </c>
      <c r="Z91" s="37"/>
      <c r="AA91" s="690"/>
      <c r="AB91" s="690"/>
      <c r="AC91" s="690"/>
    </row>
    <row r="92" spans="1:68" ht="14.25" hidden="1" customHeight="1" x14ac:dyDescent="0.25">
      <c r="A92" s="704" t="s">
        <v>64</v>
      </c>
      <c r="B92" s="705"/>
      <c r="C92" s="705"/>
      <c r="D92" s="705"/>
      <c r="E92" s="705"/>
      <c r="F92" s="705"/>
      <c r="G92" s="705"/>
      <c r="H92" s="705"/>
      <c r="I92" s="705"/>
      <c r="J92" s="705"/>
      <c r="K92" s="705"/>
      <c r="L92" s="705"/>
      <c r="M92" s="705"/>
      <c r="N92" s="705"/>
      <c r="O92" s="705"/>
      <c r="P92" s="705"/>
      <c r="Q92" s="705"/>
      <c r="R92" s="705"/>
      <c r="S92" s="705"/>
      <c r="T92" s="705"/>
      <c r="U92" s="705"/>
      <c r="V92" s="705"/>
      <c r="W92" s="705"/>
      <c r="X92" s="705"/>
      <c r="Y92" s="705"/>
      <c r="Z92" s="705"/>
      <c r="AA92" s="681"/>
      <c r="AB92" s="681"/>
      <c r="AC92" s="681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50</v>
      </c>
      <c r="Y93" s="688">
        <f t="shared" ref="Y93:Y101" si="10">IFERROR(IF(X93="",0,CEILING((X93/$H93),1)*$H93),"")</f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53.089285714285715</v>
      </c>
      <c r="BN93" s="64">
        <f t="shared" ref="BN93:BN101" si="12">IFERROR(Y93*I93/H93,"0")</f>
        <v>53.514000000000003</v>
      </c>
      <c r="BO93" s="64">
        <f t="shared" ref="BO93:BO101" si="13">IFERROR(1/J93*(X93/H93),"0")</f>
        <v>9.3005952380952384E-2</v>
      </c>
      <c r="BP93" s="64">
        <f t="shared" ref="BP93:BP101" si="14">IFERROR(1/J93*(Y93/H93),"0")</f>
        <v>9.375E-2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1029" t="s">
        <v>193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10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2" t="s">
        <v>198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1005" t="s">
        <v>202</v>
      </c>
      <c r="Q97" s="695"/>
      <c r="R97" s="695"/>
      <c r="S97" s="695"/>
      <c r="T97" s="696"/>
      <c r="U97" s="34"/>
      <c r="V97" s="34"/>
      <c r="W97" s="35" t="s">
        <v>69</v>
      </c>
      <c r="X97" s="687">
        <v>9</v>
      </c>
      <c r="Y97" s="688">
        <f t="shared" si="10"/>
        <v>10.8</v>
      </c>
      <c r="Z97" s="36">
        <f>IFERROR(IF(Y97=0,"",ROUNDUP(Y97/H97,0)*0.00651),"")</f>
        <v>2.6040000000000001E-2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9.8399999999999981</v>
      </c>
      <c r="BN97" s="64">
        <f t="shared" si="12"/>
        <v>11.808</v>
      </c>
      <c r="BO97" s="64">
        <f t="shared" si="13"/>
        <v>1.8315018315018316E-2</v>
      </c>
      <c r="BP97" s="64">
        <f t="shared" si="14"/>
        <v>2.197802197802198E-2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830" t="s">
        <v>204</v>
      </c>
      <c r="Q98" s="695"/>
      <c r="R98" s="695"/>
      <c r="S98" s="695"/>
      <c r="T98" s="69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10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8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8"/>
      <c r="B102" s="705"/>
      <c r="C102" s="705"/>
      <c r="D102" s="705"/>
      <c r="E102" s="705"/>
      <c r="F102" s="705"/>
      <c r="G102" s="705"/>
      <c r="H102" s="705"/>
      <c r="I102" s="705"/>
      <c r="J102" s="705"/>
      <c r="K102" s="705"/>
      <c r="L102" s="705"/>
      <c r="M102" s="705"/>
      <c r="N102" s="705"/>
      <c r="O102" s="709"/>
      <c r="P102" s="713" t="s">
        <v>80</v>
      </c>
      <c r="Q102" s="714"/>
      <c r="R102" s="714"/>
      <c r="S102" s="714"/>
      <c r="T102" s="714"/>
      <c r="U102" s="714"/>
      <c r="V102" s="71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9.2857142857142847</v>
      </c>
      <c r="Y102" s="689">
        <f>IFERROR(Y93/H93,"0")+IFERROR(Y94/H94,"0")+IFERROR(Y95/H95,"0")+IFERROR(Y96/H96,"0")+IFERROR(Y97/H97,"0")+IFERROR(Y98/H98,"0")+IFERROR(Y99/H99,"0")+IFERROR(Y100/H100,"0")+IFERROR(Y101/H101,"0")</f>
        <v>10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0.13992000000000002</v>
      </c>
      <c r="AA102" s="690"/>
      <c r="AB102" s="690"/>
      <c r="AC102" s="690"/>
    </row>
    <row r="103" spans="1:68" x14ac:dyDescent="0.2">
      <c r="A103" s="705"/>
      <c r="B103" s="705"/>
      <c r="C103" s="705"/>
      <c r="D103" s="705"/>
      <c r="E103" s="705"/>
      <c r="F103" s="705"/>
      <c r="G103" s="705"/>
      <c r="H103" s="705"/>
      <c r="I103" s="705"/>
      <c r="J103" s="705"/>
      <c r="K103" s="705"/>
      <c r="L103" s="705"/>
      <c r="M103" s="705"/>
      <c r="N103" s="705"/>
      <c r="O103" s="709"/>
      <c r="P103" s="713" t="s">
        <v>80</v>
      </c>
      <c r="Q103" s="714"/>
      <c r="R103" s="714"/>
      <c r="S103" s="714"/>
      <c r="T103" s="714"/>
      <c r="U103" s="714"/>
      <c r="V103" s="715"/>
      <c r="W103" s="37" t="s">
        <v>69</v>
      </c>
      <c r="X103" s="689">
        <f>IFERROR(SUM(X93:X101),"0")</f>
        <v>59</v>
      </c>
      <c r="Y103" s="689">
        <f>IFERROR(SUM(Y93:Y101),"0")</f>
        <v>61.2</v>
      </c>
      <c r="Z103" s="37"/>
      <c r="AA103" s="690"/>
      <c r="AB103" s="690"/>
      <c r="AC103" s="690"/>
    </row>
    <row r="104" spans="1:68" ht="16.5" hidden="1" customHeight="1" x14ac:dyDescent="0.25">
      <c r="A104" s="732" t="s">
        <v>211</v>
      </c>
      <c r="B104" s="705"/>
      <c r="C104" s="705"/>
      <c r="D104" s="705"/>
      <c r="E104" s="705"/>
      <c r="F104" s="705"/>
      <c r="G104" s="705"/>
      <c r="H104" s="705"/>
      <c r="I104" s="705"/>
      <c r="J104" s="705"/>
      <c r="K104" s="705"/>
      <c r="L104" s="705"/>
      <c r="M104" s="705"/>
      <c r="N104" s="705"/>
      <c r="O104" s="705"/>
      <c r="P104" s="705"/>
      <c r="Q104" s="705"/>
      <c r="R104" s="705"/>
      <c r="S104" s="705"/>
      <c r="T104" s="705"/>
      <c r="U104" s="705"/>
      <c r="V104" s="705"/>
      <c r="W104" s="705"/>
      <c r="X104" s="705"/>
      <c r="Y104" s="705"/>
      <c r="Z104" s="705"/>
      <c r="AA104" s="682"/>
      <c r="AB104" s="682"/>
      <c r="AC104" s="682"/>
    </row>
    <row r="105" spans="1:68" ht="14.25" hidden="1" customHeight="1" x14ac:dyDescent="0.25">
      <c r="A105" s="704" t="s">
        <v>90</v>
      </c>
      <c r="B105" s="705"/>
      <c r="C105" s="705"/>
      <c r="D105" s="705"/>
      <c r="E105" s="705"/>
      <c r="F105" s="705"/>
      <c r="G105" s="705"/>
      <c r="H105" s="705"/>
      <c r="I105" s="705"/>
      <c r="J105" s="705"/>
      <c r="K105" s="705"/>
      <c r="L105" s="705"/>
      <c r="M105" s="705"/>
      <c r="N105" s="705"/>
      <c r="O105" s="705"/>
      <c r="P105" s="705"/>
      <c r="Q105" s="705"/>
      <c r="R105" s="705"/>
      <c r="S105" s="705"/>
      <c r="T105" s="705"/>
      <c r="U105" s="705"/>
      <c r="V105" s="705"/>
      <c r="W105" s="705"/>
      <c r="X105" s="705"/>
      <c r="Y105" s="705"/>
      <c r="Z105" s="705"/>
      <c r="AA105" s="681"/>
      <c r="AB105" s="681"/>
      <c r="AC105" s="681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90</v>
      </c>
      <c r="Y106" s="688">
        <f>IFERROR(IF(X106="",0,CEILING((X106/$H106),1)*$H106),"")</f>
        <v>100.8</v>
      </c>
      <c r="Z106" s="36">
        <f>IFERROR(IF(Y106=0,"",ROUNDUP(Y106/H106,0)*0.01898),"")</f>
        <v>0.17082</v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93.495535714285722</v>
      </c>
      <c r="BN106" s="64">
        <f>IFERROR(Y106*I106/H106,"0")</f>
        <v>104.715</v>
      </c>
      <c r="BO106" s="64">
        <f>IFERROR(1/J106*(X106/H106),"0")</f>
        <v>0.12555803571428573</v>
      </c>
      <c r="BP106" s="64">
        <f>IFERROR(1/J106*(Y106/H106),"0")</f>
        <v>0.140625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8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50</v>
      </c>
      <c r="Y109" s="688">
        <f>IFERROR(IF(X109="",0,CEILING((X109/$H109),1)*$H109),"")</f>
        <v>54</v>
      </c>
      <c r="Z109" s="36">
        <f>IFERROR(IF(Y109=0,"",ROUNDUP(Y109/H109,0)*0.00902),"")</f>
        <v>0.10824</v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52.333333333333336</v>
      </c>
      <c r="BN109" s="64">
        <f>IFERROR(Y109*I109/H109,"0")</f>
        <v>56.52</v>
      </c>
      <c r="BO109" s="64">
        <f>IFERROR(1/J109*(X109/H109),"0")</f>
        <v>8.4175084175084181E-2</v>
      </c>
      <c r="BP109" s="64">
        <f>IFERROR(1/J109*(Y109/H109),"0")</f>
        <v>9.0909090909090912E-2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7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8"/>
      <c r="B111" s="705"/>
      <c r="C111" s="705"/>
      <c r="D111" s="705"/>
      <c r="E111" s="705"/>
      <c r="F111" s="705"/>
      <c r="G111" s="705"/>
      <c r="H111" s="705"/>
      <c r="I111" s="705"/>
      <c r="J111" s="705"/>
      <c r="K111" s="705"/>
      <c r="L111" s="705"/>
      <c r="M111" s="705"/>
      <c r="N111" s="705"/>
      <c r="O111" s="709"/>
      <c r="P111" s="713" t="s">
        <v>80</v>
      </c>
      <c r="Q111" s="714"/>
      <c r="R111" s="714"/>
      <c r="S111" s="714"/>
      <c r="T111" s="714"/>
      <c r="U111" s="714"/>
      <c r="V111" s="715"/>
      <c r="W111" s="37" t="s">
        <v>81</v>
      </c>
      <c r="X111" s="689">
        <f>IFERROR(X106/H106,"0")+IFERROR(X107/H107,"0")+IFERROR(X108/H108,"0")+IFERROR(X109/H109,"0")+IFERROR(X110/H110,"0")</f>
        <v>19.146825396825399</v>
      </c>
      <c r="Y111" s="689">
        <f>IFERROR(Y106/H106,"0")+IFERROR(Y107/H107,"0")+IFERROR(Y108/H108,"0")+IFERROR(Y109/H109,"0")+IFERROR(Y110/H110,"0")</f>
        <v>21</v>
      </c>
      <c r="Z111" s="689">
        <f>IFERROR(IF(Z106="",0,Z106),"0")+IFERROR(IF(Z107="",0,Z107),"0")+IFERROR(IF(Z108="",0,Z108),"0")+IFERROR(IF(Z109="",0,Z109),"0")+IFERROR(IF(Z110="",0,Z110),"0")</f>
        <v>0.27905999999999997</v>
      </c>
      <c r="AA111" s="690"/>
      <c r="AB111" s="690"/>
      <c r="AC111" s="690"/>
    </row>
    <row r="112" spans="1:68" x14ac:dyDescent="0.2">
      <c r="A112" s="705"/>
      <c r="B112" s="705"/>
      <c r="C112" s="705"/>
      <c r="D112" s="705"/>
      <c r="E112" s="705"/>
      <c r="F112" s="705"/>
      <c r="G112" s="705"/>
      <c r="H112" s="705"/>
      <c r="I112" s="705"/>
      <c r="J112" s="705"/>
      <c r="K112" s="705"/>
      <c r="L112" s="705"/>
      <c r="M112" s="705"/>
      <c r="N112" s="705"/>
      <c r="O112" s="709"/>
      <c r="P112" s="713" t="s">
        <v>80</v>
      </c>
      <c r="Q112" s="714"/>
      <c r="R112" s="714"/>
      <c r="S112" s="714"/>
      <c r="T112" s="714"/>
      <c r="U112" s="714"/>
      <c r="V112" s="715"/>
      <c r="W112" s="37" t="s">
        <v>69</v>
      </c>
      <c r="X112" s="689">
        <f>IFERROR(SUM(X106:X110),"0")</f>
        <v>140</v>
      </c>
      <c r="Y112" s="689">
        <f>IFERROR(SUM(Y106:Y110),"0")</f>
        <v>154.80000000000001</v>
      </c>
      <c r="Z112" s="37"/>
      <c r="AA112" s="690"/>
      <c r="AB112" s="690"/>
      <c r="AC112" s="690"/>
    </row>
    <row r="113" spans="1:68" ht="14.25" hidden="1" customHeight="1" x14ac:dyDescent="0.25">
      <c r="A113" s="704" t="s">
        <v>135</v>
      </c>
      <c r="B113" s="705"/>
      <c r="C113" s="705"/>
      <c r="D113" s="705"/>
      <c r="E113" s="705"/>
      <c r="F113" s="705"/>
      <c r="G113" s="705"/>
      <c r="H113" s="705"/>
      <c r="I113" s="705"/>
      <c r="J113" s="705"/>
      <c r="K113" s="705"/>
      <c r="L113" s="705"/>
      <c r="M113" s="705"/>
      <c r="N113" s="705"/>
      <c r="O113" s="705"/>
      <c r="P113" s="705"/>
      <c r="Q113" s="705"/>
      <c r="R113" s="705"/>
      <c r="S113" s="705"/>
      <c r="T113" s="705"/>
      <c r="U113" s="705"/>
      <c r="V113" s="705"/>
      <c r="W113" s="705"/>
      <c r="X113" s="705"/>
      <c r="Y113" s="705"/>
      <c r="Z113" s="705"/>
      <c r="AA113" s="681"/>
      <c r="AB113" s="681"/>
      <c r="AC113" s="681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8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8"/>
      <c r="B117" s="705"/>
      <c r="C117" s="705"/>
      <c r="D117" s="705"/>
      <c r="E117" s="705"/>
      <c r="F117" s="705"/>
      <c r="G117" s="705"/>
      <c r="H117" s="705"/>
      <c r="I117" s="705"/>
      <c r="J117" s="705"/>
      <c r="K117" s="705"/>
      <c r="L117" s="705"/>
      <c r="M117" s="705"/>
      <c r="N117" s="705"/>
      <c r="O117" s="709"/>
      <c r="P117" s="713" t="s">
        <v>80</v>
      </c>
      <c r="Q117" s="714"/>
      <c r="R117" s="714"/>
      <c r="S117" s="714"/>
      <c r="T117" s="714"/>
      <c r="U117" s="714"/>
      <c r="V117" s="71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5"/>
      <c r="B118" s="705"/>
      <c r="C118" s="705"/>
      <c r="D118" s="705"/>
      <c r="E118" s="705"/>
      <c r="F118" s="705"/>
      <c r="G118" s="705"/>
      <c r="H118" s="705"/>
      <c r="I118" s="705"/>
      <c r="J118" s="705"/>
      <c r="K118" s="705"/>
      <c r="L118" s="705"/>
      <c r="M118" s="705"/>
      <c r="N118" s="705"/>
      <c r="O118" s="709"/>
      <c r="P118" s="713" t="s">
        <v>80</v>
      </c>
      <c r="Q118" s="714"/>
      <c r="R118" s="714"/>
      <c r="S118" s="714"/>
      <c r="T118" s="714"/>
      <c r="U118" s="714"/>
      <c r="V118" s="71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4" t="s">
        <v>64</v>
      </c>
      <c r="B119" s="705"/>
      <c r="C119" s="705"/>
      <c r="D119" s="705"/>
      <c r="E119" s="705"/>
      <c r="F119" s="705"/>
      <c r="G119" s="705"/>
      <c r="H119" s="705"/>
      <c r="I119" s="705"/>
      <c r="J119" s="705"/>
      <c r="K119" s="705"/>
      <c r="L119" s="705"/>
      <c r="M119" s="705"/>
      <c r="N119" s="705"/>
      <c r="O119" s="705"/>
      <c r="P119" s="705"/>
      <c r="Q119" s="705"/>
      <c r="R119" s="705"/>
      <c r="S119" s="705"/>
      <c r="T119" s="705"/>
      <c r="U119" s="705"/>
      <c r="V119" s="705"/>
      <c r="W119" s="705"/>
      <c r="X119" s="705"/>
      <c r="Y119" s="705"/>
      <c r="Z119" s="705"/>
      <c r="AA119" s="681"/>
      <c r="AB119" s="681"/>
      <c r="AC119" s="681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10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220</v>
      </c>
      <c r="Y120" s="688">
        <f t="shared" ref="Y120:Y128" si="15">IFERROR(IF(X120="",0,CEILING((X120/$H120),1)*$H120),"")</f>
        <v>226.8</v>
      </c>
      <c r="Z120" s="36">
        <f>IFERROR(IF(Y120=0,"",ROUNDUP(Y120/H120,0)*0.01898),"")</f>
        <v>0.51246000000000003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233.43571428571428</v>
      </c>
      <c r="BN120" s="64">
        <f t="shared" ref="BN120:BN128" si="17">IFERROR(Y120*I120/H120,"0")</f>
        <v>240.65100000000001</v>
      </c>
      <c r="BO120" s="64">
        <f t="shared" ref="BO120:BO128" si="18">IFERROR(1/J120*(X120/H120),"0")</f>
        <v>0.40922619047619047</v>
      </c>
      <c r="BP120" s="64">
        <f t="shared" ref="BP120:BP128" si="19">IFERROR(1/J120*(Y120/H120),"0")</f>
        <v>0.421875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766" t="s">
        <v>233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95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740" t="s">
        <v>239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72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811" t="s">
        <v>243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7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13.5</v>
      </c>
      <c r="Y126" s="688">
        <f t="shared" si="15"/>
        <v>13.5</v>
      </c>
      <c r="Z126" s="36">
        <f t="shared" si="20"/>
        <v>3.2550000000000003E-2</v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14.759999999999998</v>
      </c>
      <c r="BN126" s="64">
        <f t="shared" si="17"/>
        <v>14.759999999999998</v>
      </c>
      <c r="BO126" s="64">
        <f t="shared" si="18"/>
        <v>2.7472527472527476E-2</v>
      </c>
      <c r="BP126" s="64">
        <f t="shared" si="19"/>
        <v>2.7472527472527476E-2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7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8"/>
      <c r="B129" s="705"/>
      <c r="C129" s="705"/>
      <c r="D129" s="705"/>
      <c r="E129" s="705"/>
      <c r="F129" s="705"/>
      <c r="G129" s="705"/>
      <c r="H129" s="705"/>
      <c r="I129" s="705"/>
      <c r="J129" s="705"/>
      <c r="K129" s="705"/>
      <c r="L129" s="705"/>
      <c r="M129" s="705"/>
      <c r="N129" s="705"/>
      <c r="O129" s="709"/>
      <c r="P129" s="713" t="s">
        <v>80</v>
      </c>
      <c r="Q129" s="714"/>
      <c r="R129" s="714"/>
      <c r="S129" s="714"/>
      <c r="T129" s="714"/>
      <c r="U129" s="714"/>
      <c r="V129" s="71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31.19047619047619</v>
      </c>
      <c r="Y129" s="689">
        <f>IFERROR(Y120/H120,"0")+IFERROR(Y121/H121,"0")+IFERROR(Y122/H122,"0")+IFERROR(Y123/H123,"0")+IFERROR(Y124/H124,"0")+IFERROR(Y125/H125,"0")+IFERROR(Y126/H126,"0")+IFERROR(Y127/H127,"0")+IFERROR(Y128/H128,"0")</f>
        <v>32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0.54500999999999999</v>
      </c>
      <c r="AA129" s="690"/>
      <c r="AB129" s="690"/>
      <c r="AC129" s="690"/>
    </row>
    <row r="130" spans="1:68" x14ac:dyDescent="0.2">
      <c r="A130" s="705"/>
      <c r="B130" s="705"/>
      <c r="C130" s="705"/>
      <c r="D130" s="705"/>
      <c r="E130" s="705"/>
      <c r="F130" s="705"/>
      <c r="G130" s="705"/>
      <c r="H130" s="705"/>
      <c r="I130" s="705"/>
      <c r="J130" s="705"/>
      <c r="K130" s="705"/>
      <c r="L130" s="705"/>
      <c r="M130" s="705"/>
      <c r="N130" s="705"/>
      <c r="O130" s="709"/>
      <c r="P130" s="713" t="s">
        <v>80</v>
      </c>
      <c r="Q130" s="714"/>
      <c r="R130" s="714"/>
      <c r="S130" s="714"/>
      <c r="T130" s="714"/>
      <c r="U130" s="714"/>
      <c r="V130" s="715"/>
      <c r="W130" s="37" t="s">
        <v>69</v>
      </c>
      <c r="X130" s="689">
        <f>IFERROR(SUM(X120:X128),"0")</f>
        <v>233.5</v>
      </c>
      <c r="Y130" s="689">
        <f>IFERROR(SUM(Y120:Y128),"0")</f>
        <v>240.3</v>
      </c>
      <c r="Z130" s="37"/>
      <c r="AA130" s="690"/>
      <c r="AB130" s="690"/>
      <c r="AC130" s="690"/>
    </row>
    <row r="131" spans="1:68" ht="14.25" hidden="1" customHeight="1" x14ac:dyDescent="0.25">
      <c r="A131" s="704" t="s">
        <v>172</v>
      </c>
      <c r="B131" s="705"/>
      <c r="C131" s="705"/>
      <c r="D131" s="705"/>
      <c r="E131" s="705"/>
      <c r="F131" s="705"/>
      <c r="G131" s="705"/>
      <c r="H131" s="705"/>
      <c r="I131" s="705"/>
      <c r="J131" s="705"/>
      <c r="K131" s="705"/>
      <c r="L131" s="705"/>
      <c r="M131" s="705"/>
      <c r="N131" s="705"/>
      <c r="O131" s="705"/>
      <c r="P131" s="705"/>
      <c r="Q131" s="705"/>
      <c r="R131" s="705"/>
      <c r="S131" s="705"/>
      <c r="T131" s="705"/>
      <c r="U131" s="705"/>
      <c r="V131" s="705"/>
      <c r="W131" s="705"/>
      <c r="X131" s="705"/>
      <c r="Y131" s="705"/>
      <c r="Z131" s="705"/>
      <c r="AA131" s="681"/>
      <c r="AB131" s="681"/>
      <c r="AC131" s="681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7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8"/>
      <c r="B134" s="705"/>
      <c r="C134" s="705"/>
      <c r="D134" s="705"/>
      <c r="E134" s="705"/>
      <c r="F134" s="705"/>
      <c r="G134" s="705"/>
      <c r="H134" s="705"/>
      <c r="I134" s="705"/>
      <c r="J134" s="705"/>
      <c r="K134" s="705"/>
      <c r="L134" s="705"/>
      <c r="M134" s="705"/>
      <c r="N134" s="705"/>
      <c r="O134" s="709"/>
      <c r="P134" s="713" t="s">
        <v>80</v>
      </c>
      <c r="Q134" s="714"/>
      <c r="R134" s="714"/>
      <c r="S134" s="714"/>
      <c r="T134" s="714"/>
      <c r="U134" s="714"/>
      <c r="V134" s="71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5"/>
      <c r="B135" s="705"/>
      <c r="C135" s="705"/>
      <c r="D135" s="705"/>
      <c r="E135" s="705"/>
      <c r="F135" s="705"/>
      <c r="G135" s="705"/>
      <c r="H135" s="705"/>
      <c r="I135" s="705"/>
      <c r="J135" s="705"/>
      <c r="K135" s="705"/>
      <c r="L135" s="705"/>
      <c r="M135" s="705"/>
      <c r="N135" s="705"/>
      <c r="O135" s="709"/>
      <c r="P135" s="713" t="s">
        <v>80</v>
      </c>
      <c r="Q135" s="714"/>
      <c r="R135" s="714"/>
      <c r="S135" s="714"/>
      <c r="T135" s="714"/>
      <c r="U135" s="714"/>
      <c r="V135" s="71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2" t="s">
        <v>257</v>
      </c>
      <c r="B136" s="705"/>
      <c r="C136" s="705"/>
      <c r="D136" s="705"/>
      <c r="E136" s="705"/>
      <c r="F136" s="705"/>
      <c r="G136" s="705"/>
      <c r="H136" s="705"/>
      <c r="I136" s="705"/>
      <c r="J136" s="705"/>
      <c r="K136" s="705"/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705"/>
      <c r="Z136" s="705"/>
      <c r="AA136" s="682"/>
      <c r="AB136" s="682"/>
      <c r="AC136" s="682"/>
    </row>
    <row r="137" spans="1:68" ht="14.25" hidden="1" customHeight="1" x14ac:dyDescent="0.25">
      <c r="A137" s="704" t="s">
        <v>90</v>
      </c>
      <c r="B137" s="705"/>
      <c r="C137" s="705"/>
      <c r="D137" s="705"/>
      <c r="E137" s="705"/>
      <c r="F137" s="705"/>
      <c r="G137" s="705"/>
      <c r="H137" s="705"/>
      <c r="I137" s="705"/>
      <c r="J137" s="705"/>
      <c r="K137" s="705"/>
      <c r="L137" s="705"/>
      <c r="M137" s="705"/>
      <c r="N137" s="705"/>
      <c r="O137" s="705"/>
      <c r="P137" s="705"/>
      <c r="Q137" s="705"/>
      <c r="R137" s="705"/>
      <c r="S137" s="705"/>
      <c r="T137" s="705"/>
      <c r="U137" s="705"/>
      <c r="V137" s="705"/>
      <c r="W137" s="705"/>
      <c r="X137" s="705"/>
      <c r="Y137" s="705"/>
      <c r="Z137" s="705"/>
      <c r="AA137" s="681"/>
      <c r="AB137" s="681"/>
      <c r="AC137" s="681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8"/>
      <c r="B140" s="705"/>
      <c r="C140" s="705"/>
      <c r="D140" s="705"/>
      <c r="E140" s="705"/>
      <c r="F140" s="705"/>
      <c r="G140" s="705"/>
      <c r="H140" s="705"/>
      <c r="I140" s="705"/>
      <c r="J140" s="705"/>
      <c r="K140" s="705"/>
      <c r="L140" s="705"/>
      <c r="M140" s="705"/>
      <c r="N140" s="705"/>
      <c r="O140" s="709"/>
      <c r="P140" s="713" t="s">
        <v>80</v>
      </c>
      <c r="Q140" s="714"/>
      <c r="R140" s="714"/>
      <c r="S140" s="714"/>
      <c r="T140" s="714"/>
      <c r="U140" s="714"/>
      <c r="V140" s="71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705"/>
      <c r="B141" s="705"/>
      <c r="C141" s="705"/>
      <c r="D141" s="705"/>
      <c r="E141" s="705"/>
      <c r="F141" s="705"/>
      <c r="G141" s="705"/>
      <c r="H141" s="705"/>
      <c r="I141" s="705"/>
      <c r="J141" s="705"/>
      <c r="K141" s="705"/>
      <c r="L141" s="705"/>
      <c r="M141" s="705"/>
      <c r="N141" s="705"/>
      <c r="O141" s="709"/>
      <c r="P141" s="713" t="s">
        <v>80</v>
      </c>
      <c r="Q141" s="714"/>
      <c r="R141" s="714"/>
      <c r="S141" s="714"/>
      <c r="T141" s="714"/>
      <c r="U141" s="714"/>
      <c r="V141" s="71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704" t="s">
        <v>146</v>
      </c>
      <c r="B142" s="705"/>
      <c r="C142" s="705"/>
      <c r="D142" s="705"/>
      <c r="E142" s="705"/>
      <c r="F142" s="705"/>
      <c r="G142" s="705"/>
      <c r="H142" s="705"/>
      <c r="I142" s="705"/>
      <c r="J142" s="705"/>
      <c r="K142" s="705"/>
      <c r="L142" s="705"/>
      <c r="M142" s="705"/>
      <c r="N142" s="705"/>
      <c r="O142" s="705"/>
      <c r="P142" s="705"/>
      <c r="Q142" s="705"/>
      <c r="R142" s="705"/>
      <c r="S142" s="705"/>
      <c r="T142" s="705"/>
      <c r="U142" s="705"/>
      <c r="V142" s="705"/>
      <c r="W142" s="705"/>
      <c r="X142" s="705"/>
      <c r="Y142" s="705"/>
      <c r="Z142" s="705"/>
      <c r="AA142" s="681"/>
      <c r="AB142" s="681"/>
      <c r="AC142" s="681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8"/>
      <c r="B145" s="705"/>
      <c r="C145" s="705"/>
      <c r="D145" s="705"/>
      <c r="E145" s="705"/>
      <c r="F145" s="705"/>
      <c r="G145" s="705"/>
      <c r="H145" s="705"/>
      <c r="I145" s="705"/>
      <c r="J145" s="705"/>
      <c r="K145" s="705"/>
      <c r="L145" s="705"/>
      <c r="M145" s="705"/>
      <c r="N145" s="705"/>
      <c r="O145" s="709"/>
      <c r="P145" s="713" t="s">
        <v>80</v>
      </c>
      <c r="Q145" s="714"/>
      <c r="R145" s="714"/>
      <c r="S145" s="714"/>
      <c r="T145" s="714"/>
      <c r="U145" s="714"/>
      <c r="V145" s="71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5"/>
      <c r="B146" s="705"/>
      <c r="C146" s="705"/>
      <c r="D146" s="705"/>
      <c r="E146" s="705"/>
      <c r="F146" s="705"/>
      <c r="G146" s="705"/>
      <c r="H146" s="705"/>
      <c r="I146" s="705"/>
      <c r="J146" s="705"/>
      <c r="K146" s="705"/>
      <c r="L146" s="705"/>
      <c r="M146" s="705"/>
      <c r="N146" s="705"/>
      <c r="O146" s="709"/>
      <c r="P146" s="713" t="s">
        <v>80</v>
      </c>
      <c r="Q146" s="714"/>
      <c r="R146" s="714"/>
      <c r="S146" s="714"/>
      <c r="T146" s="714"/>
      <c r="U146" s="714"/>
      <c r="V146" s="71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4" t="s">
        <v>64</v>
      </c>
      <c r="B147" s="705"/>
      <c r="C147" s="705"/>
      <c r="D147" s="705"/>
      <c r="E147" s="705"/>
      <c r="F147" s="705"/>
      <c r="G147" s="705"/>
      <c r="H147" s="705"/>
      <c r="I147" s="705"/>
      <c r="J147" s="705"/>
      <c r="K147" s="705"/>
      <c r="L147" s="705"/>
      <c r="M147" s="705"/>
      <c r="N147" s="705"/>
      <c r="O147" s="705"/>
      <c r="P147" s="705"/>
      <c r="Q147" s="705"/>
      <c r="R147" s="705"/>
      <c r="S147" s="705"/>
      <c r="T147" s="705"/>
      <c r="U147" s="705"/>
      <c r="V147" s="705"/>
      <c r="W147" s="705"/>
      <c r="X147" s="705"/>
      <c r="Y147" s="705"/>
      <c r="Z147" s="705"/>
      <c r="AA147" s="681"/>
      <c r="AB147" s="681"/>
      <c r="AC147" s="681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8"/>
      <c r="B150" s="705"/>
      <c r="C150" s="705"/>
      <c r="D150" s="705"/>
      <c r="E150" s="705"/>
      <c r="F150" s="705"/>
      <c r="G150" s="705"/>
      <c r="H150" s="705"/>
      <c r="I150" s="705"/>
      <c r="J150" s="705"/>
      <c r="K150" s="705"/>
      <c r="L150" s="705"/>
      <c r="M150" s="705"/>
      <c r="N150" s="705"/>
      <c r="O150" s="709"/>
      <c r="P150" s="713" t="s">
        <v>80</v>
      </c>
      <c r="Q150" s="714"/>
      <c r="R150" s="714"/>
      <c r="S150" s="714"/>
      <c r="T150" s="714"/>
      <c r="U150" s="714"/>
      <c r="V150" s="71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705"/>
      <c r="B151" s="705"/>
      <c r="C151" s="705"/>
      <c r="D151" s="705"/>
      <c r="E151" s="705"/>
      <c r="F151" s="705"/>
      <c r="G151" s="705"/>
      <c r="H151" s="705"/>
      <c r="I151" s="705"/>
      <c r="J151" s="705"/>
      <c r="K151" s="705"/>
      <c r="L151" s="705"/>
      <c r="M151" s="705"/>
      <c r="N151" s="705"/>
      <c r="O151" s="709"/>
      <c r="P151" s="713" t="s">
        <v>80</v>
      </c>
      <c r="Q151" s="714"/>
      <c r="R151" s="714"/>
      <c r="S151" s="714"/>
      <c r="T151" s="714"/>
      <c r="U151" s="714"/>
      <c r="V151" s="71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2" t="s">
        <v>88</v>
      </c>
      <c r="B152" s="705"/>
      <c r="C152" s="705"/>
      <c r="D152" s="705"/>
      <c r="E152" s="705"/>
      <c r="F152" s="705"/>
      <c r="G152" s="705"/>
      <c r="H152" s="705"/>
      <c r="I152" s="705"/>
      <c r="J152" s="705"/>
      <c r="K152" s="705"/>
      <c r="L152" s="705"/>
      <c r="M152" s="705"/>
      <c r="N152" s="705"/>
      <c r="O152" s="705"/>
      <c r="P152" s="705"/>
      <c r="Q152" s="705"/>
      <c r="R152" s="705"/>
      <c r="S152" s="705"/>
      <c r="T152" s="705"/>
      <c r="U152" s="705"/>
      <c r="V152" s="705"/>
      <c r="W152" s="705"/>
      <c r="X152" s="705"/>
      <c r="Y152" s="705"/>
      <c r="Z152" s="705"/>
      <c r="AA152" s="682"/>
      <c r="AB152" s="682"/>
      <c r="AC152" s="682"/>
    </row>
    <row r="153" spans="1:68" ht="14.25" hidden="1" customHeight="1" x14ac:dyDescent="0.25">
      <c r="A153" s="704" t="s">
        <v>90</v>
      </c>
      <c r="B153" s="705"/>
      <c r="C153" s="705"/>
      <c r="D153" s="705"/>
      <c r="E153" s="705"/>
      <c r="F153" s="705"/>
      <c r="G153" s="705"/>
      <c r="H153" s="705"/>
      <c r="I153" s="705"/>
      <c r="J153" s="705"/>
      <c r="K153" s="705"/>
      <c r="L153" s="705"/>
      <c r="M153" s="705"/>
      <c r="N153" s="705"/>
      <c r="O153" s="705"/>
      <c r="P153" s="705"/>
      <c r="Q153" s="705"/>
      <c r="R153" s="705"/>
      <c r="S153" s="705"/>
      <c r="T153" s="705"/>
      <c r="U153" s="705"/>
      <c r="V153" s="705"/>
      <c r="W153" s="705"/>
      <c r="X153" s="705"/>
      <c r="Y153" s="705"/>
      <c r="Z153" s="705"/>
      <c r="AA153" s="681"/>
      <c r="AB153" s="681"/>
      <c r="AC153" s="681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8"/>
      <c r="B155" s="705"/>
      <c r="C155" s="705"/>
      <c r="D155" s="705"/>
      <c r="E155" s="705"/>
      <c r="F155" s="705"/>
      <c r="G155" s="705"/>
      <c r="H155" s="705"/>
      <c r="I155" s="705"/>
      <c r="J155" s="705"/>
      <c r="K155" s="705"/>
      <c r="L155" s="705"/>
      <c r="M155" s="705"/>
      <c r="N155" s="705"/>
      <c r="O155" s="709"/>
      <c r="P155" s="713" t="s">
        <v>80</v>
      </c>
      <c r="Q155" s="714"/>
      <c r="R155" s="714"/>
      <c r="S155" s="714"/>
      <c r="T155" s="714"/>
      <c r="U155" s="714"/>
      <c r="V155" s="71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5"/>
      <c r="B156" s="705"/>
      <c r="C156" s="705"/>
      <c r="D156" s="705"/>
      <c r="E156" s="705"/>
      <c r="F156" s="705"/>
      <c r="G156" s="705"/>
      <c r="H156" s="705"/>
      <c r="I156" s="705"/>
      <c r="J156" s="705"/>
      <c r="K156" s="705"/>
      <c r="L156" s="705"/>
      <c r="M156" s="705"/>
      <c r="N156" s="705"/>
      <c r="O156" s="709"/>
      <c r="P156" s="713" t="s">
        <v>80</v>
      </c>
      <c r="Q156" s="714"/>
      <c r="R156" s="714"/>
      <c r="S156" s="714"/>
      <c r="T156" s="714"/>
      <c r="U156" s="714"/>
      <c r="V156" s="71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4" t="s">
        <v>146</v>
      </c>
      <c r="B157" s="705"/>
      <c r="C157" s="705"/>
      <c r="D157" s="705"/>
      <c r="E157" s="705"/>
      <c r="F157" s="705"/>
      <c r="G157" s="705"/>
      <c r="H157" s="705"/>
      <c r="I157" s="705"/>
      <c r="J157" s="705"/>
      <c r="K157" s="705"/>
      <c r="L157" s="705"/>
      <c r="M157" s="705"/>
      <c r="N157" s="705"/>
      <c r="O157" s="705"/>
      <c r="P157" s="705"/>
      <c r="Q157" s="705"/>
      <c r="R157" s="705"/>
      <c r="S157" s="705"/>
      <c r="T157" s="705"/>
      <c r="U157" s="705"/>
      <c r="V157" s="705"/>
      <c r="W157" s="705"/>
      <c r="X157" s="705"/>
      <c r="Y157" s="705"/>
      <c r="Z157" s="705"/>
      <c r="AA157" s="681"/>
      <c r="AB157" s="681"/>
      <c r="AC157" s="681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70</v>
      </c>
      <c r="Y159" s="688">
        <f>IFERROR(IF(X159="",0,CEILING((X159/$H159),1)*$H159),"")</f>
        <v>71.400000000000006</v>
      </c>
      <c r="Z159" s="36">
        <f>IFERROR(IF(Y159=0,"",ROUNDUP(Y159/H159,0)*0.00902),"")</f>
        <v>0.15334</v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75</v>
      </c>
      <c r="BN159" s="64">
        <f>IFERROR(Y159*I159/H159,"0")</f>
        <v>76.5</v>
      </c>
      <c r="BO159" s="64">
        <f>IFERROR(1/J159*(X159/H159),"0")</f>
        <v>0.12626262626262624</v>
      </c>
      <c r="BP159" s="64">
        <f>IFERROR(1/J159*(Y159/H159),"0")</f>
        <v>0.12878787878787878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100</v>
      </c>
      <c r="Y160" s="688">
        <f>IFERROR(IF(X160="",0,CEILING((X160/$H160),1)*$H160),"")</f>
        <v>108</v>
      </c>
      <c r="Z160" s="36">
        <f>IFERROR(IF(Y160=0,"",ROUNDUP(Y160/H160,0)*0.01898),"")</f>
        <v>0.22776000000000002</v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106.50000000000001</v>
      </c>
      <c r="BN160" s="64">
        <f>IFERROR(Y160*I160/H160,"0")</f>
        <v>115.02000000000001</v>
      </c>
      <c r="BO160" s="64">
        <f>IFERROR(1/J160*(X160/H160),"0")</f>
        <v>0.1736111111111111</v>
      </c>
      <c r="BP160" s="64">
        <f>IFERROR(1/J160*(Y160/H160),"0")</f>
        <v>0.1875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8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8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08"/>
      <c r="B163" s="705"/>
      <c r="C163" s="705"/>
      <c r="D163" s="705"/>
      <c r="E163" s="705"/>
      <c r="F163" s="705"/>
      <c r="G163" s="705"/>
      <c r="H163" s="705"/>
      <c r="I163" s="705"/>
      <c r="J163" s="705"/>
      <c r="K163" s="705"/>
      <c r="L163" s="705"/>
      <c r="M163" s="705"/>
      <c r="N163" s="705"/>
      <c r="O163" s="709"/>
      <c r="P163" s="713" t="s">
        <v>80</v>
      </c>
      <c r="Q163" s="714"/>
      <c r="R163" s="714"/>
      <c r="S163" s="714"/>
      <c r="T163" s="714"/>
      <c r="U163" s="714"/>
      <c r="V163" s="715"/>
      <c r="W163" s="37" t="s">
        <v>81</v>
      </c>
      <c r="X163" s="689">
        <f>IFERROR(X158/H158,"0")+IFERROR(X159/H159,"0")+IFERROR(X160/H160,"0")+IFERROR(X161/H161,"0")+IFERROR(X162/H162,"0")</f>
        <v>27.777777777777775</v>
      </c>
      <c r="Y163" s="689">
        <f>IFERROR(Y158/H158,"0")+IFERROR(Y159/H159,"0")+IFERROR(Y160/H160,"0")+IFERROR(Y161/H161,"0")+IFERROR(Y162/H162,"0")</f>
        <v>29</v>
      </c>
      <c r="Z163" s="689">
        <f>IFERROR(IF(Z158="",0,Z158),"0")+IFERROR(IF(Z159="",0,Z159),"0")+IFERROR(IF(Z160="",0,Z160),"0")+IFERROR(IF(Z161="",0,Z161),"0")+IFERROR(IF(Z162="",0,Z162),"0")</f>
        <v>0.38109999999999999</v>
      </c>
      <c r="AA163" s="690"/>
      <c r="AB163" s="690"/>
      <c r="AC163" s="690"/>
    </row>
    <row r="164" spans="1:68" x14ac:dyDescent="0.2">
      <c r="A164" s="705"/>
      <c r="B164" s="705"/>
      <c r="C164" s="705"/>
      <c r="D164" s="705"/>
      <c r="E164" s="705"/>
      <c r="F164" s="705"/>
      <c r="G164" s="705"/>
      <c r="H164" s="705"/>
      <c r="I164" s="705"/>
      <c r="J164" s="705"/>
      <c r="K164" s="705"/>
      <c r="L164" s="705"/>
      <c r="M164" s="705"/>
      <c r="N164" s="705"/>
      <c r="O164" s="709"/>
      <c r="P164" s="713" t="s">
        <v>80</v>
      </c>
      <c r="Q164" s="714"/>
      <c r="R164" s="714"/>
      <c r="S164" s="714"/>
      <c r="T164" s="714"/>
      <c r="U164" s="714"/>
      <c r="V164" s="715"/>
      <c r="W164" s="37" t="s">
        <v>69</v>
      </c>
      <c r="X164" s="689">
        <f>IFERROR(SUM(X158:X162),"0")</f>
        <v>170</v>
      </c>
      <c r="Y164" s="689">
        <f>IFERROR(SUM(Y158:Y162),"0")</f>
        <v>179.4</v>
      </c>
      <c r="Z164" s="37"/>
      <c r="AA164" s="690"/>
      <c r="AB164" s="690"/>
      <c r="AC164" s="690"/>
    </row>
    <row r="165" spans="1:68" ht="14.25" hidden="1" customHeight="1" x14ac:dyDescent="0.25">
      <c r="A165" s="704" t="s">
        <v>64</v>
      </c>
      <c r="B165" s="705"/>
      <c r="C165" s="705"/>
      <c r="D165" s="705"/>
      <c r="E165" s="705"/>
      <c r="F165" s="705"/>
      <c r="G165" s="705"/>
      <c r="H165" s="705"/>
      <c r="I165" s="705"/>
      <c r="J165" s="705"/>
      <c r="K165" s="705"/>
      <c r="L165" s="705"/>
      <c r="M165" s="705"/>
      <c r="N165" s="705"/>
      <c r="O165" s="705"/>
      <c r="P165" s="705"/>
      <c r="Q165" s="705"/>
      <c r="R165" s="705"/>
      <c r="S165" s="705"/>
      <c r="T165" s="705"/>
      <c r="U165" s="705"/>
      <c r="V165" s="705"/>
      <c r="W165" s="705"/>
      <c r="X165" s="705"/>
      <c r="Y165" s="705"/>
      <c r="Z165" s="705"/>
      <c r="AA165" s="681"/>
      <c r="AB165" s="681"/>
      <c r="AC165" s="681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10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8"/>
      <c r="B168" s="705"/>
      <c r="C168" s="705"/>
      <c r="D168" s="705"/>
      <c r="E168" s="705"/>
      <c r="F168" s="705"/>
      <c r="G168" s="705"/>
      <c r="H168" s="705"/>
      <c r="I168" s="705"/>
      <c r="J168" s="705"/>
      <c r="K168" s="705"/>
      <c r="L168" s="705"/>
      <c r="M168" s="705"/>
      <c r="N168" s="705"/>
      <c r="O168" s="709"/>
      <c r="P168" s="713" t="s">
        <v>80</v>
      </c>
      <c r="Q168" s="714"/>
      <c r="R168" s="714"/>
      <c r="S168" s="714"/>
      <c r="T168" s="714"/>
      <c r="U168" s="714"/>
      <c r="V168" s="71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5"/>
      <c r="B169" s="705"/>
      <c r="C169" s="705"/>
      <c r="D169" s="705"/>
      <c r="E169" s="705"/>
      <c r="F169" s="705"/>
      <c r="G169" s="705"/>
      <c r="H169" s="705"/>
      <c r="I169" s="705"/>
      <c r="J169" s="705"/>
      <c r="K169" s="705"/>
      <c r="L169" s="705"/>
      <c r="M169" s="705"/>
      <c r="N169" s="705"/>
      <c r="O169" s="709"/>
      <c r="P169" s="713" t="s">
        <v>80</v>
      </c>
      <c r="Q169" s="714"/>
      <c r="R169" s="714"/>
      <c r="S169" s="714"/>
      <c r="T169" s="714"/>
      <c r="U169" s="714"/>
      <c r="V169" s="71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75" t="s">
        <v>291</v>
      </c>
      <c r="B170" s="776"/>
      <c r="C170" s="776"/>
      <c r="D170" s="776"/>
      <c r="E170" s="776"/>
      <c r="F170" s="776"/>
      <c r="G170" s="776"/>
      <c r="H170" s="776"/>
      <c r="I170" s="776"/>
      <c r="J170" s="776"/>
      <c r="K170" s="776"/>
      <c r="L170" s="776"/>
      <c r="M170" s="776"/>
      <c r="N170" s="776"/>
      <c r="O170" s="776"/>
      <c r="P170" s="776"/>
      <c r="Q170" s="776"/>
      <c r="R170" s="776"/>
      <c r="S170" s="776"/>
      <c r="T170" s="776"/>
      <c r="U170" s="776"/>
      <c r="V170" s="776"/>
      <c r="W170" s="776"/>
      <c r="X170" s="776"/>
      <c r="Y170" s="776"/>
      <c r="Z170" s="776"/>
      <c r="AA170" s="48"/>
      <c r="AB170" s="48"/>
      <c r="AC170" s="48"/>
    </row>
    <row r="171" spans="1:68" ht="16.5" hidden="1" customHeight="1" x14ac:dyDescent="0.25">
      <c r="A171" s="732" t="s">
        <v>292</v>
      </c>
      <c r="B171" s="705"/>
      <c r="C171" s="705"/>
      <c r="D171" s="705"/>
      <c r="E171" s="705"/>
      <c r="F171" s="705"/>
      <c r="G171" s="705"/>
      <c r="H171" s="705"/>
      <c r="I171" s="705"/>
      <c r="J171" s="705"/>
      <c r="K171" s="705"/>
      <c r="L171" s="705"/>
      <c r="M171" s="705"/>
      <c r="N171" s="705"/>
      <c r="O171" s="705"/>
      <c r="P171" s="705"/>
      <c r="Q171" s="705"/>
      <c r="R171" s="705"/>
      <c r="S171" s="705"/>
      <c r="T171" s="705"/>
      <c r="U171" s="705"/>
      <c r="V171" s="705"/>
      <c r="W171" s="705"/>
      <c r="X171" s="705"/>
      <c r="Y171" s="705"/>
      <c r="Z171" s="705"/>
      <c r="AA171" s="682"/>
      <c r="AB171" s="682"/>
      <c r="AC171" s="682"/>
    </row>
    <row r="172" spans="1:68" ht="14.25" hidden="1" customHeight="1" x14ac:dyDescent="0.25">
      <c r="A172" s="704" t="s">
        <v>135</v>
      </c>
      <c r="B172" s="705"/>
      <c r="C172" s="705"/>
      <c r="D172" s="705"/>
      <c r="E172" s="705"/>
      <c r="F172" s="705"/>
      <c r="G172" s="705"/>
      <c r="H172" s="705"/>
      <c r="I172" s="705"/>
      <c r="J172" s="705"/>
      <c r="K172" s="705"/>
      <c r="L172" s="705"/>
      <c r="M172" s="705"/>
      <c r="N172" s="705"/>
      <c r="O172" s="705"/>
      <c r="P172" s="705"/>
      <c r="Q172" s="705"/>
      <c r="R172" s="705"/>
      <c r="S172" s="705"/>
      <c r="T172" s="705"/>
      <c r="U172" s="705"/>
      <c r="V172" s="705"/>
      <c r="W172" s="705"/>
      <c r="X172" s="705"/>
      <c r="Y172" s="705"/>
      <c r="Z172" s="705"/>
      <c r="AA172" s="681"/>
      <c r="AB172" s="681"/>
      <c r="AC172" s="681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107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8"/>
      <c r="B174" s="705"/>
      <c r="C174" s="705"/>
      <c r="D174" s="705"/>
      <c r="E174" s="705"/>
      <c r="F174" s="705"/>
      <c r="G174" s="705"/>
      <c r="H174" s="705"/>
      <c r="I174" s="705"/>
      <c r="J174" s="705"/>
      <c r="K174" s="705"/>
      <c r="L174" s="705"/>
      <c r="M174" s="705"/>
      <c r="N174" s="705"/>
      <c r="O174" s="709"/>
      <c r="P174" s="713" t="s">
        <v>80</v>
      </c>
      <c r="Q174" s="714"/>
      <c r="R174" s="714"/>
      <c r="S174" s="714"/>
      <c r="T174" s="714"/>
      <c r="U174" s="714"/>
      <c r="V174" s="71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5"/>
      <c r="B175" s="705"/>
      <c r="C175" s="705"/>
      <c r="D175" s="705"/>
      <c r="E175" s="705"/>
      <c r="F175" s="705"/>
      <c r="G175" s="705"/>
      <c r="H175" s="705"/>
      <c r="I175" s="705"/>
      <c r="J175" s="705"/>
      <c r="K175" s="705"/>
      <c r="L175" s="705"/>
      <c r="M175" s="705"/>
      <c r="N175" s="705"/>
      <c r="O175" s="709"/>
      <c r="P175" s="713" t="s">
        <v>80</v>
      </c>
      <c r="Q175" s="714"/>
      <c r="R175" s="714"/>
      <c r="S175" s="714"/>
      <c r="T175" s="714"/>
      <c r="U175" s="714"/>
      <c r="V175" s="71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4" t="s">
        <v>146</v>
      </c>
      <c r="B176" s="705"/>
      <c r="C176" s="705"/>
      <c r="D176" s="705"/>
      <c r="E176" s="705"/>
      <c r="F176" s="705"/>
      <c r="G176" s="705"/>
      <c r="H176" s="705"/>
      <c r="I176" s="705"/>
      <c r="J176" s="705"/>
      <c r="K176" s="705"/>
      <c r="L176" s="705"/>
      <c r="M176" s="705"/>
      <c r="N176" s="705"/>
      <c r="O176" s="705"/>
      <c r="P176" s="705"/>
      <c r="Q176" s="705"/>
      <c r="R176" s="705"/>
      <c r="S176" s="705"/>
      <c r="T176" s="705"/>
      <c r="U176" s="705"/>
      <c r="V176" s="705"/>
      <c r="W176" s="705"/>
      <c r="X176" s="705"/>
      <c r="Y176" s="705"/>
      <c r="Z176" s="705"/>
      <c r="AA176" s="681"/>
      <c r="AB176" s="681"/>
      <c r="AC176" s="681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10.5</v>
      </c>
      <c r="Y180" s="688">
        <f t="shared" si="21"/>
        <v>10.5</v>
      </c>
      <c r="Z180" s="36">
        <f>IFERROR(IF(Y180=0,"",ROUNDUP(Y180/H180,0)*0.00502),"")</f>
        <v>2.5100000000000001E-2</v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11.149999999999999</v>
      </c>
      <c r="BN180" s="64">
        <f t="shared" si="23"/>
        <v>11.149999999999999</v>
      </c>
      <c r="BO180" s="64">
        <f t="shared" si="24"/>
        <v>2.1367521367521368E-2</v>
      </c>
      <c r="BP180" s="64">
        <f t="shared" si="25"/>
        <v>2.1367521367521368E-2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8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978" t="s">
        <v>311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8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8"/>
      <c r="B186" s="705"/>
      <c r="C186" s="705"/>
      <c r="D186" s="705"/>
      <c r="E186" s="705"/>
      <c r="F186" s="705"/>
      <c r="G186" s="705"/>
      <c r="H186" s="705"/>
      <c r="I186" s="705"/>
      <c r="J186" s="705"/>
      <c r="K186" s="705"/>
      <c r="L186" s="705"/>
      <c r="M186" s="705"/>
      <c r="N186" s="705"/>
      <c r="O186" s="709"/>
      <c r="P186" s="713" t="s">
        <v>80</v>
      </c>
      <c r="Q186" s="714"/>
      <c r="R186" s="714"/>
      <c r="S186" s="714"/>
      <c r="T186" s="714"/>
      <c r="U186" s="714"/>
      <c r="V186" s="71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5</v>
      </c>
      <c r="Y186" s="689">
        <f>IFERROR(Y177/H177,"0")+IFERROR(Y178/H178,"0")+IFERROR(Y179/H179,"0")+IFERROR(Y180/H180,"0")+IFERROR(Y181/H181,"0")+IFERROR(Y182/H182,"0")+IFERROR(Y183/H183,"0")+IFERROR(Y184/H184,"0")+IFERROR(Y185/H185,"0")</f>
        <v>5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2.5100000000000001E-2</v>
      </c>
      <c r="AA186" s="690"/>
      <c r="AB186" s="690"/>
      <c r="AC186" s="690"/>
    </row>
    <row r="187" spans="1:68" x14ac:dyDescent="0.2">
      <c r="A187" s="705"/>
      <c r="B187" s="705"/>
      <c r="C187" s="705"/>
      <c r="D187" s="705"/>
      <c r="E187" s="705"/>
      <c r="F187" s="705"/>
      <c r="G187" s="705"/>
      <c r="H187" s="705"/>
      <c r="I187" s="705"/>
      <c r="J187" s="705"/>
      <c r="K187" s="705"/>
      <c r="L187" s="705"/>
      <c r="M187" s="705"/>
      <c r="N187" s="705"/>
      <c r="O187" s="709"/>
      <c r="P187" s="713" t="s">
        <v>80</v>
      </c>
      <c r="Q187" s="714"/>
      <c r="R187" s="714"/>
      <c r="S187" s="714"/>
      <c r="T187" s="714"/>
      <c r="U187" s="714"/>
      <c r="V187" s="715"/>
      <c r="W187" s="37" t="s">
        <v>69</v>
      </c>
      <c r="X187" s="689">
        <f>IFERROR(SUM(X177:X185),"0")</f>
        <v>10.5</v>
      </c>
      <c r="Y187" s="689">
        <f>IFERROR(SUM(Y177:Y185),"0")</f>
        <v>10.5</v>
      </c>
      <c r="Z187" s="37"/>
      <c r="AA187" s="690"/>
      <c r="AB187" s="690"/>
      <c r="AC187" s="690"/>
    </row>
    <row r="188" spans="1:68" ht="16.5" hidden="1" customHeight="1" x14ac:dyDescent="0.25">
      <c r="A188" s="732" t="s">
        <v>320</v>
      </c>
      <c r="B188" s="705"/>
      <c r="C188" s="705"/>
      <c r="D188" s="705"/>
      <c r="E188" s="705"/>
      <c r="F188" s="705"/>
      <c r="G188" s="705"/>
      <c r="H188" s="705"/>
      <c r="I188" s="705"/>
      <c r="J188" s="705"/>
      <c r="K188" s="705"/>
      <c r="L188" s="705"/>
      <c r="M188" s="705"/>
      <c r="N188" s="705"/>
      <c r="O188" s="705"/>
      <c r="P188" s="705"/>
      <c r="Q188" s="705"/>
      <c r="R188" s="705"/>
      <c r="S188" s="705"/>
      <c r="T188" s="705"/>
      <c r="U188" s="705"/>
      <c r="V188" s="705"/>
      <c r="W188" s="705"/>
      <c r="X188" s="705"/>
      <c r="Y188" s="705"/>
      <c r="Z188" s="705"/>
      <c r="AA188" s="682"/>
      <c r="AB188" s="682"/>
      <c r="AC188" s="682"/>
    </row>
    <row r="189" spans="1:68" ht="14.25" hidden="1" customHeight="1" x14ac:dyDescent="0.25">
      <c r="A189" s="704" t="s">
        <v>90</v>
      </c>
      <c r="B189" s="705"/>
      <c r="C189" s="705"/>
      <c r="D189" s="705"/>
      <c r="E189" s="705"/>
      <c r="F189" s="705"/>
      <c r="G189" s="705"/>
      <c r="H189" s="705"/>
      <c r="I189" s="705"/>
      <c r="J189" s="705"/>
      <c r="K189" s="705"/>
      <c r="L189" s="705"/>
      <c r="M189" s="705"/>
      <c r="N189" s="705"/>
      <c r="O189" s="705"/>
      <c r="P189" s="705"/>
      <c r="Q189" s="705"/>
      <c r="R189" s="705"/>
      <c r="S189" s="705"/>
      <c r="T189" s="705"/>
      <c r="U189" s="705"/>
      <c r="V189" s="705"/>
      <c r="W189" s="705"/>
      <c r="X189" s="705"/>
      <c r="Y189" s="705"/>
      <c r="Z189" s="705"/>
      <c r="AA189" s="681"/>
      <c r="AB189" s="681"/>
      <c r="AC189" s="681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7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8"/>
      <c r="B192" s="705"/>
      <c r="C192" s="705"/>
      <c r="D192" s="705"/>
      <c r="E192" s="705"/>
      <c r="F192" s="705"/>
      <c r="G192" s="705"/>
      <c r="H192" s="705"/>
      <c r="I192" s="705"/>
      <c r="J192" s="705"/>
      <c r="K192" s="705"/>
      <c r="L192" s="705"/>
      <c r="M192" s="705"/>
      <c r="N192" s="705"/>
      <c r="O192" s="709"/>
      <c r="P192" s="713" t="s">
        <v>80</v>
      </c>
      <c r="Q192" s="714"/>
      <c r="R192" s="714"/>
      <c r="S192" s="714"/>
      <c r="T192" s="714"/>
      <c r="U192" s="714"/>
      <c r="V192" s="71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5"/>
      <c r="B193" s="705"/>
      <c r="C193" s="705"/>
      <c r="D193" s="705"/>
      <c r="E193" s="705"/>
      <c r="F193" s="705"/>
      <c r="G193" s="705"/>
      <c r="H193" s="705"/>
      <c r="I193" s="705"/>
      <c r="J193" s="705"/>
      <c r="K193" s="705"/>
      <c r="L193" s="705"/>
      <c r="M193" s="705"/>
      <c r="N193" s="705"/>
      <c r="O193" s="709"/>
      <c r="P193" s="713" t="s">
        <v>80</v>
      </c>
      <c r="Q193" s="714"/>
      <c r="R193" s="714"/>
      <c r="S193" s="714"/>
      <c r="T193" s="714"/>
      <c r="U193" s="714"/>
      <c r="V193" s="71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4" t="s">
        <v>135</v>
      </c>
      <c r="B194" s="705"/>
      <c r="C194" s="705"/>
      <c r="D194" s="705"/>
      <c r="E194" s="705"/>
      <c r="F194" s="705"/>
      <c r="G194" s="705"/>
      <c r="H194" s="705"/>
      <c r="I194" s="705"/>
      <c r="J194" s="705"/>
      <c r="K194" s="705"/>
      <c r="L194" s="705"/>
      <c r="M194" s="705"/>
      <c r="N194" s="705"/>
      <c r="O194" s="705"/>
      <c r="P194" s="705"/>
      <c r="Q194" s="705"/>
      <c r="R194" s="705"/>
      <c r="S194" s="705"/>
      <c r="T194" s="705"/>
      <c r="U194" s="705"/>
      <c r="V194" s="705"/>
      <c r="W194" s="705"/>
      <c r="X194" s="705"/>
      <c r="Y194" s="705"/>
      <c r="Z194" s="705"/>
      <c r="AA194" s="681"/>
      <c r="AB194" s="681"/>
      <c r="AC194" s="681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8"/>
      <c r="B197" s="705"/>
      <c r="C197" s="705"/>
      <c r="D197" s="705"/>
      <c r="E197" s="705"/>
      <c r="F197" s="705"/>
      <c r="G197" s="705"/>
      <c r="H197" s="705"/>
      <c r="I197" s="705"/>
      <c r="J197" s="705"/>
      <c r="K197" s="705"/>
      <c r="L197" s="705"/>
      <c r="M197" s="705"/>
      <c r="N197" s="705"/>
      <c r="O197" s="709"/>
      <c r="P197" s="713" t="s">
        <v>80</v>
      </c>
      <c r="Q197" s="714"/>
      <c r="R197" s="714"/>
      <c r="S197" s="714"/>
      <c r="T197" s="714"/>
      <c r="U197" s="714"/>
      <c r="V197" s="71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5"/>
      <c r="B198" s="705"/>
      <c r="C198" s="705"/>
      <c r="D198" s="705"/>
      <c r="E198" s="705"/>
      <c r="F198" s="705"/>
      <c r="G198" s="705"/>
      <c r="H198" s="705"/>
      <c r="I198" s="705"/>
      <c r="J198" s="705"/>
      <c r="K198" s="705"/>
      <c r="L198" s="705"/>
      <c r="M198" s="705"/>
      <c r="N198" s="705"/>
      <c r="O198" s="709"/>
      <c r="P198" s="713" t="s">
        <v>80</v>
      </c>
      <c r="Q198" s="714"/>
      <c r="R198" s="714"/>
      <c r="S198" s="714"/>
      <c r="T198" s="714"/>
      <c r="U198" s="714"/>
      <c r="V198" s="71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4" t="s">
        <v>146</v>
      </c>
      <c r="B199" s="705"/>
      <c r="C199" s="705"/>
      <c r="D199" s="705"/>
      <c r="E199" s="705"/>
      <c r="F199" s="705"/>
      <c r="G199" s="705"/>
      <c r="H199" s="705"/>
      <c r="I199" s="705"/>
      <c r="J199" s="705"/>
      <c r="K199" s="705"/>
      <c r="L199" s="705"/>
      <c r="M199" s="705"/>
      <c r="N199" s="705"/>
      <c r="O199" s="705"/>
      <c r="P199" s="705"/>
      <c r="Q199" s="705"/>
      <c r="R199" s="705"/>
      <c r="S199" s="705"/>
      <c r="T199" s="705"/>
      <c r="U199" s="705"/>
      <c r="V199" s="705"/>
      <c r="W199" s="705"/>
      <c r="X199" s="705"/>
      <c r="Y199" s="705"/>
      <c r="Z199" s="705"/>
      <c r="AA199" s="681"/>
      <c r="AB199" s="681"/>
      <c r="AC199" s="681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20</v>
      </c>
      <c r="Y200" s="688">
        <f t="shared" ref="Y200:Y207" si="26">IFERROR(IF(X200="",0,CEILING((X200/$H200),1)*$H200),"")</f>
        <v>21.6</v>
      </c>
      <c r="Z200" s="36">
        <f>IFERROR(IF(Y200=0,"",ROUNDUP(Y200/H200,0)*0.00902),"")</f>
        <v>3.6080000000000001E-2</v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20.777777777777779</v>
      </c>
      <c r="BN200" s="64">
        <f t="shared" ref="BN200:BN207" si="28">IFERROR(Y200*I200/H200,"0")</f>
        <v>22.44</v>
      </c>
      <c r="BO200" s="64">
        <f t="shared" ref="BO200:BO207" si="29">IFERROR(1/J200*(X200/H200),"0")</f>
        <v>2.8058361391694722E-2</v>
      </c>
      <c r="BP200" s="64">
        <f t="shared" ref="BP200:BP207" si="30">IFERROR(1/J200*(Y200/H200),"0")</f>
        <v>3.0303030303030304E-2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50</v>
      </c>
      <c r="Y201" s="688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22.5</v>
      </c>
      <c r="Y202" s="688">
        <f t="shared" si="26"/>
        <v>27</v>
      </c>
      <c r="Z202" s="36">
        <f>IFERROR(IF(Y202=0,"",ROUNDUP(Y202/H202,0)*0.00902),"")</f>
        <v>4.5100000000000001E-2</v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23.375</v>
      </c>
      <c r="BN202" s="64">
        <f t="shared" si="28"/>
        <v>28.049999999999997</v>
      </c>
      <c r="BO202" s="64">
        <f t="shared" si="29"/>
        <v>3.1565656565656561E-2</v>
      </c>
      <c r="BP202" s="64">
        <f t="shared" si="30"/>
        <v>3.787878787878788E-2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10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8"/>
      <c r="B208" s="705"/>
      <c r="C208" s="705"/>
      <c r="D208" s="705"/>
      <c r="E208" s="705"/>
      <c r="F208" s="705"/>
      <c r="G208" s="705"/>
      <c r="H208" s="705"/>
      <c r="I208" s="705"/>
      <c r="J208" s="705"/>
      <c r="K208" s="705"/>
      <c r="L208" s="705"/>
      <c r="M208" s="705"/>
      <c r="N208" s="705"/>
      <c r="O208" s="709"/>
      <c r="P208" s="713" t="s">
        <v>80</v>
      </c>
      <c r="Q208" s="714"/>
      <c r="R208" s="714"/>
      <c r="S208" s="714"/>
      <c r="T208" s="714"/>
      <c r="U208" s="714"/>
      <c r="V208" s="71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17.129629629629626</v>
      </c>
      <c r="Y208" s="689">
        <f>IFERROR(Y200/H200,"0")+IFERROR(Y201/H201,"0")+IFERROR(Y202/H202,"0")+IFERROR(Y203/H203,"0")+IFERROR(Y204/H204,"0")+IFERROR(Y205/H205,"0")+IFERROR(Y206/H206,"0")+IFERROR(Y207/H207,"0")</f>
        <v>19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0.17138</v>
      </c>
      <c r="AA208" s="690"/>
      <c r="AB208" s="690"/>
      <c r="AC208" s="690"/>
    </row>
    <row r="209" spans="1:68" x14ac:dyDescent="0.2">
      <c r="A209" s="705"/>
      <c r="B209" s="705"/>
      <c r="C209" s="705"/>
      <c r="D209" s="705"/>
      <c r="E209" s="705"/>
      <c r="F209" s="705"/>
      <c r="G209" s="705"/>
      <c r="H209" s="705"/>
      <c r="I209" s="705"/>
      <c r="J209" s="705"/>
      <c r="K209" s="705"/>
      <c r="L209" s="705"/>
      <c r="M209" s="705"/>
      <c r="N209" s="705"/>
      <c r="O209" s="709"/>
      <c r="P209" s="713" t="s">
        <v>80</v>
      </c>
      <c r="Q209" s="714"/>
      <c r="R209" s="714"/>
      <c r="S209" s="714"/>
      <c r="T209" s="714"/>
      <c r="U209" s="714"/>
      <c r="V209" s="715"/>
      <c r="W209" s="37" t="s">
        <v>69</v>
      </c>
      <c r="X209" s="689">
        <f>IFERROR(SUM(X200:X207),"0")</f>
        <v>92.5</v>
      </c>
      <c r="Y209" s="689">
        <f>IFERROR(SUM(Y200:Y207),"0")</f>
        <v>102.6</v>
      </c>
      <c r="Z209" s="37"/>
      <c r="AA209" s="690"/>
      <c r="AB209" s="690"/>
      <c r="AC209" s="690"/>
    </row>
    <row r="210" spans="1:68" ht="14.25" hidden="1" customHeight="1" x14ac:dyDescent="0.25">
      <c r="A210" s="704" t="s">
        <v>64</v>
      </c>
      <c r="B210" s="705"/>
      <c r="C210" s="705"/>
      <c r="D210" s="705"/>
      <c r="E210" s="705"/>
      <c r="F210" s="705"/>
      <c r="G210" s="705"/>
      <c r="H210" s="705"/>
      <c r="I210" s="705"/>
      <c r="J210" s="705"/>
      <c r="K210" s="705"/>
      <c r="L210" s="705"/>
      <c r="M210" s="705"/>
      <c r="N210" s="705"/>
      <c r="O210" s="705"/>
      <c r="P210" s="705"/>
      <c r="Q210" s="705"/>
      <c r="R210" s="705"/>
      <c r="S210" s="705"/>
      <c r="T210" s="705"/>
      <c r="U210" s="705"/>
      <c r="V210" s="705"/>
      <c r="W210" s="705"/>
      <c r="X210" s="705"/>
      <c r="Y210" s="705"/>
      <c r="Z210" s="705"/>
      <c r="AA210" s="681"/>
      <c r="AB210" s="681"/>
      <c r="AC210" s="681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9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10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8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10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9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10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708"/>
      <c r="B221" s="705"/>
      <c r="C221" s="705"/>
      <c r="D221" s="705"/>
      <c r="E221" s="705"/>
      <c r="F221" s="705"/>
      <c r="G221" s="705"/>
      <c r="H221" s="705"/>
      <c r="I221" s="705"/>
      <c r="J221" s="705"/>
      <c r="K221" s="705"/>
      <c r="L221" s="705"/>
      <c r="M221" s="705"/>
      <c r="N221" s="705"/>
      <c r="O221" s="709"/>
      <c r="P221" s="713" t="s">
        <v>80</v>
      </c>
      <c r="Q221" s="714"/>
      <c r="R221" s="714"/>
      <c r="S221" s="714"/>
      <c r="T221" s="714"/>
      <c r="U221" s="714"/>
      <c r="V221" s="71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hidden="1" x14ac:dyDescent="0.2">
      <c r="A222" s="705"/>
      <c r="B222" s="705"/>
      <c r="C222" s="705"/>
      <c r="D222" s="705"/>
      <c r="E222" s="705"/>
      <c r="F222" s="705"/>
      <c r="G222" s="705"/>
      <c r="H222" s="705"/>
      <c r="I222" s="705"/>
      <c r="J222" s="705"/>
      <c r="K222" s="705"/>
      <c r="L222" s="705"/>
      <c r="M222" s="705"/>
      <c r="N222" s="705"/>
      <c r="O222" s="709"/>
      <c r="P222" s="713" t="s">
        <v>80</v>
      </c>
      <c r="Q222" s="714"/>
      <c r="R222" s="714"/>
      <c r="S222" s="714"/>
      <c r="T222" s="714"/>
      <c r="U222" s="714"/>
      <c r="V222" s="715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hidden="1" customHeight="1" x14ac:dyDescent="0.25">
      <c r="A223" s="704" t="s">
        <v>172</v>
      </c>
      <c r="B223" s="705"/>
      <c r="C223" s="705"/>
      <c r="D223" s="705"/>
      <c r="E223" s="705"/>
      <c r="F223" s="705"/>
      <c r="G223" s="705"/>
      <c r="H223" s="705"/>
      <c r="I223" s="705"/>
      <c r="J223" s="705"/>
      <c r="K223" s="705"/>
      <c r="L223" s="705"/>
      <c r="M223" s="705"/>
      <c r="N223" s="705"/>
      <c r="O223" s="705"/>
      <c r="P223" s="705"/>
      <c r="Q223" s="705"/>
      <c r="R223" s="705"/>
      <c r="S223" s="705"/>
      <c r="T223" s="705"/>
      <c r="U223" s="705"/>
      <c r="V223" s="705"/>
      <c r="W223" s="705"/>
      <c r="X223" s="705"/>
      <c r="Y223" s="705"/>
      <c r="Z223" s="705"/>
      <c r="AA223" s="681"/>
      <c r="AB223" s="681"/>
      <c r="AC223" s="681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1019" t="s">
        <v>379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8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8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8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8"/>
      <c r="B228" s="705"/>
      <c r="C228" s="705"/>
      <c r="D228" s="705"/>
      <c r="E228" s="705"/>
      <c r="F228" s="705"/>
      <c r="G228" s="705"/>
      <c r="H228" s="705"/>
      <c r="I228" s="705"/>
      <c r="J228" s="705"/>
      <c r="K228" s="705"/>
      <c r="L228" s="705"/>
      <c r="M228" s="705"/>
      <c r="N228" s="705"/>
      <c r="O228" s="709"/>
      <c r="P228" s="713" t="s">
        <v>80</v>
      </c>
      <c r="Q228" s="714"/>
      <c r="R228" s="714"/>
      <c r="S228" s="714"/>
      <c r="T228" s="714"/>
      <c r="U228" s="714"/>
      <c r="V228" s="71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705"/>
      <c r="B229" s="705"/>
      <c r="C229" s="705"/>
      <c r="D229" s="705"/>
      <c r="E229" s="705"/>
      <c r="F229" s="705"/>
      <c r="G229" s="705"/>
      <c r="H229" s="705"/>
      <c r="I229" s="705"/>
      <c r="J229" s="705"/>
      <c r="K229" s="705"/>
      <c r="L229" s="705"/>
      <c r="M229" s="705"/>
      <c r="N229" s="705"/>
      <c r="O229" s="709"/>
      <c r="P229" s="713" t="s">
        <v>80</v>
      </c>
      <c r="Q229" s="714"/>
      <c r="R229" s="714"/>
      <c r="S229" s="714"/>
      <c r="T229" s="714"/>
      <c r="U229" s="714"/>
      <c r="V229" s="71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32" t="s">
        <v>389</v>
      </c>
      <c r="B230" s="705"/>
      <c r="C230" s="705"/>
      <c r="D230" s="705"/>
      <c r="E230" s="705"/>
      <c r="F230" s="705"/>
      <c r="G230" s="705"/>
      <c r="H230" s="705"/>
      <c r="I230" s="705"/>
      <c r="J230" s="705"/>
      <c r="K230" s="705"/>
      <c r="L230" s="705"/>
      <c r="M230" s="705"/>
      <c r="N230" s="705"/>
      <c r="O230" s="705"/>
      <c r="P230" s="705"/>
      <c r="Q230" s="705"/>
      <c r="R230" s="705"/>
      <c r="S230" s="705"/>
      <c r="T230" s="705"/>
      <c r="U230" s="705"/>
      <c r="V230" s="705"/>
      <c r="W230" s="705"/>
      <c r="X230" s="705"/>
      <c r="Y230" s="705"/>
      <c r="Z230" s="705"/>
      <c r="AA230" s="682"/>
      <c r="AB230" s="682"/>
      <c r="AC230" s="682"/>
    </row>
    <row r="231" spans="1:68" ht="14.25" hidden="1" customHeight="1" x14ac:dyDescent="0.25">
      <c r="A231" s="704" t="s">
        <v>90</v>
      </c>
      <c r="B231" s="705"/>
      <c r="C231" s="705"/>
      <c r="D231" s="705"/>
      <c r="E231" s="705"/>
      <c r="F231" s="705"/>
      <c r="G231" s="705"/>
      <c r="H231" s="705"/>
      <c r="I231" s="705"/>
      <c r="J231" s="705"/>
      <c r="K231" s="705"/>
      <c r="L231" s="705"/>
      <c r="M231" s="705"/>
      <c r="N231" s="705"/>
      <c r="O231" s="705"/>
      <c r="P231" s="705"/>
      <c r="Q231" s="705"/>
      <c r="R231" s="705"/>
      <c r="S231" s="705"/>
      <c r="T231" s="705"/>
      <c r="U231" s="705"/>
      <c r="V231" s="705"/>
      <c r="W231" s="705"/>
      <c r="X231" s="705"/>
      <c r="Y231" s="705"/>
      <c r="Z231" s="705"/>
      <c r="AA231" s="681"/>
      <c r="AB231" s="681"/>
      <c r="AC231" s="681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10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9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8"/>
      <c r="B241" s="705"/>
      <c r="C241" s="705"/>
      <c r="D241" s="705"/>
      <c r="E241" s="705"/>
      <c r="F241" s="705"/>
      <c r="G241" s="705"/>
      <c r="H241" s="705"/>
      <c r="I241" s="705"/>
      <c r="J241" s="705"/>
      <c r="K241" s="705"/>
      <c r="L241" s="705"/>
      <c r="M241" s="705"/>
      <c r="N241" s="705"/>
      <c r="O241" s="709"/>
      <c r="P241" s="713" t="s">
        <v>80</v>
      </c>
      <c r="Q241" s="714"/>
      <c r="R241" s="714"/>
      <c r="S241" s="714"/>
      <c r="T241" s="714"/>
      <c r="U241" s="714"/>
      <c r="V241" s="71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705"/>
      <c r="B242" s="705"/>
      <c r="C242" s="705"/>
      <c r="D242" s="705"/>
      <c r="E242" s="705"/>
      <c r="F242" s="705"/>
      <c r="G242" s="705"/>
      <c r="H242" s="705"/>
      <c r="I242" s="705"/>
      <c r="J242" s="705"/>
      <c r="K242" s="705"/>
      <c r="L242" s="705"/>
      <c r="M242" s="705"/>
      <c r="N242" s="705"/>
      <c r="O242" s="709"/>
      <c r="P242" s="713" t="s">
        <v>80</v>
      </c>
      <c r="Q242" s="714"/>
      <c r="R242" s="714"/>
      <c r="S242" s="714"/>
      <c r="T242" s="714"/>
      <c r="U242" s="714"/>
      <c r="V242" s="71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704" t="s">
        <v>135</v>
      </c>
      <c r="B243" s="705"/>
      <c r="C243" s="705"/>
      <c r="D243" s="705"/>
      <c r="E243" s="705"/>
      <c r="F243" s="705"/>
      <c r="G243" s="705"/>
      <c r="H243" s="705"/>
      <c r="I243" s="705"/>
      <c r="J243" s="705"/>
      <c r="K243" s="705"/>
      <c r="L243" s="705"/>
      <c r="M243" s="705"/>
      <c r="N243" s="705"/>
      <c r="O243" s="705"/>
      <c r="P243" s="705"/>
      <c r="Q243" s="705"/>
      <c r="R243" s="705"/>
      <c r="S243" s="705"/>
      <c r="T243" s="705"/>
      <c r="U243" s="705"/>
      <c r="V243" s="705"/>
      <c r="W243" s="705"/>
      <c r="X243" s="705"/>
      <c r="Y243" s="705"/>
      <c r="Z243" s="705"/>
      <c r="AA243" s="681"/>
      <c r="AB243" s="681"/>
      <c r="AC243" s="681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10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8"/>
      <c r="B245" s="705"/>
      <c r="C245" s="705"/>
      <c r="D245" s="705"/>
      <c r="E245" s="705"/>
      <c r="F245" s="705"/>
      <c r="G245" s="705"/>
      <c r="H245" s="705"/>
      <c r="I245" s="705"/>
      <c r="J245" s="705"/>
      <c r="K245" s="705"/>
      <c r="L245" s="705"/>
      <c r="M245" s="705"/>
      <c r="N245" s="705"/>
      <c r="O245" s="709"/>
      <c r="P245" s="713" t="s">
        <v>80</v>
      </c>
      <c r="Q245" s="714"/>
      <c r="R245" s="714"/>
      <c r="S245" s="714"/>
      <c r="T245" s="714"/>
      <c r="U245" s="714"/>
      <c r="V245" s="71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5"/>
      <c r="B246" s="705"/>
      <c r="C246" s="705"/>
      <c r="D246" s="705"/>
      <c r="E246" s="705"/>
      <c r="F246" s="705"/>
      <c r="G246" s="705"/>
      <c r="H246" s="705"/>
      <c r="I246" s="705"/>
      <c r="J246" s="705"/>
      <c r="K246" s="705"/>
      <c r="L246" s="705"/>
      <c r="M246" s="705"/>
      <c r="N246" s="705"/>
      <c r="O246" s="709"/>
      <c r="P246" s="713" t="s">
        <v>80</v>
      </c>
      <c r="Q246" s="714"/>
      <c r="R246" s="714"/>
      <c r="S246" s="714"/>
      <c r="T246" s="714"/>
      <c r="U246" s="714"/>
      <c r="V246" s="71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2" t="s">
        <v>415</v>
      </c>
      <c r="B247" s="705"/>
      <c r="C247" s="705"/>
      <c r="D247" s="705"/>
      <c r="E247" s="705"/>
      <c r="F247" s="705"/>
      <c r="G247" s="705"/>
      <c r="H247" s="705"/>
      <c r="I247" s="705"/>
      <c r="J247" s="705"/>
      <c r="K247" s="705"/>
      <c r="L247" s="705"/>
      <c r="M247" s="705"/>
      <c r="N247" s="705"/>
      <c r="O247" s="705"/>
      <c r="P247" s="705"/>
      <c r="Q247" s="705"/>
      <c r="R247" s="705"/>
      <c r="S247" s="705"/>
      <c r="T247" s="705"/>
      <c r="U247" s="705"/>
      <c r="V247" s="705"/>
      <c r="W247" s="705"/>
      <c r="X247" s="705"/>
      <c r="Y247" s="705"/>
      <c r="Z247" s="705"/>
      <c r="AA247" s="682"/>
      <c r="AB247" s="682"/>
      <c r="AC247" s="682"/>
    </row>
    <row r="248" spans="1:68" ht="14.25" hidden="1" customHeight="1" x14ac:dyDescent="0.25">
      <c r="A248" s="704" t="s">
        <v>90</v>
      </c>
      <c r="B248" s="705"/>
      <c r="C248" s="705"/>
      <c r="D248" s="705"/>
      <c r="E248" s="705"/>
      <c r="F248" s="705"/>
      <c r="G248" s="705"/>
      <c r="H248" s="705"/>
      <c r="I248" s="705"/>
      <c r="J248" s="705"/>
      <c r="K248" s="705"/>
      <c r="L248" s="705"/>
      <c r="M248" s="705"/>
      <c r="N248" s="705"/>
      <c r="O248" s="705"/>
      <c r="P248" s="705"/>
      <c r="Q248" s="705"/>
      <c r="R248" s="705"/>
      <c r="S248" s="705"/>
      <c r="T248" s="705"/>
      <c r="U248" s="705"/>
      <c r="V248" s="705"/>
      <c r="W248" s="705"/>
      <c r="X248" s="705"/>
      <c r="Y248" s="705"/>
      <c r="Z248" s="705"/>
      <c r="AA248" s="681"/>
      <c r="AB248" s="681"/>
      <c r="AC248" s="681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85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5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9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8"/>
      <c r="B257" s="705"/>
      <c r="C257" s="705"/>
      <c r="D257" s="705"/>
      <c r="E257" s="705"/>
      <c r="F257" s="705"/>
      <c r="G257" s="705"/>
      <c r="H257" s="705"/>
      <c r="I257" s="705"/>
      <c r="J257" s="705"/>
      <c r="K257" s="705"/>
      <c r="L257" s="705"/>
      <c r="M257" s="705"/>
      <c r="N257" s="705"/>
      <c r="O257" s="709"/>
      <c r="P257" s="713" t="s">
        <v>80</v>
      </c>
      <c r="Q257" s="714"/>
      <c r="R257" s="714"/>
      <c r="S257" s="714"/>
      <c r="T257" s="714"/>
      <c r="U257" s="714"/>
      <c r="V257" s="71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5"/>
      <c r="B258" s="705"/>
      <c r="C258" s="705"/>
      <c r="D258" s="705"/>
      <c r="E258" s="705"/>
      <c r="F258" s="705"/>
      <c r="G258" s="705"/>
      <c r="H258" s="705"/>
      <c r="I258" s="705"/>
      <c r="J258" s="705"/>
      <c r="K258" s="705"/>
      <c r="L258" s="705"/>
      <c r="M258" s="705"/>
      <c r="N258" s="705"/>
      <c r="O258" s="709"/>
      <c r="P258" s="713" t="s">
        <v>80</v>
      </c>
      <c r="Q258" s="714"/>
      <c r="R258" s="714"/>
      <c r="S258" s="714"/>
      <c r="T258" s="714"/>
      <c r="U258" s="714"/>
      <c r="V258" s="71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2" t="s">
        <v>439</v>
      </c>
      <c r="B259" s="705"/>
      <c r="C259" s="705"/>
      <c r="D259" s="705"/>
      <c r="E259" s="705"/>
      <c r="F259" s="705"/>
      <c r="G259" s="705"/>
      <c r="H259" s="705"/>
      <c r="I259" s="705"/>
      <c r="J259" s="705"/>
      <c r="K259" s="705"/>
      <c r="L259" s="705"/>
      <c r="M259" s="705"/>
      <c r="N259" s="705"/>
      <c r="O259" s="705"/>
      <c r="P259" s="705"/>
      <c r="Q259" s="705"/>
      <c r="R259" s="705"/>
      <c r="S259" s="705"/>
      <c r="T259" s="705"/>
      <c r="U259" s="705"/>
      <c r="V259" s="705"/>
      <c r="W259" s="705"/>
      <c r="X259" s="705"/>
      <c r="Y259" s="705"/>
      <c r="Z259" s="705"/>
      <c r="AA259" s="682"/>
      <c r="AB259" s="682"/>
      <c r="AC259" s="682"/>
    </row>
    <row r="260" spans="1:68" ht="14.25" hidden="1" customHeight="1" x14ac:dyDescent="0.25">
      <c r="A260" s="704" t="s">
        <v>90</v>
      </c>
      <c r="B260" s="705"/>
      <c r="C260" s="705"/>
      <c r="D260" s="705"/>
      <c r="E260" s="705"/>
      <c r="F260" s="705"/>
      <c r="G260" s="705"/>
      <c r="H260" s="705"/>
      <c r="I260" s="705"/>
      <c r="J260" s="705"/>
      <c r="K260" s="705"/>
      <c r="L260" s="705"/>
      <c r="M260" s="705"/>
      <c r="N260" s="705"/>
      <c r="O260" s="705"/>
      <c r="P260" s="705"/>
      <c r="Q260" s="705"/>
      <c r="R260" s="705"/>
      <c r="S260" s="705"/>
      <c r="T260" s="705"/>
      <c r="U260" s="705"/>
      <c r="V260" s="705"/>
      <c r="W260" s="705"/>
      <c r="X260" s="705"/>
      <c r="Y260" s="705"/>
      <c r="Z260" s="705"/>
      <c r="AA260" s="681"/>
      <c r="AB260" s="681"/>
      <c r="AC260" s="681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8"/>
      <c r="B262" s="705"/>
      <c r="C262" s="705"/>
      <c r="D262" s="705"/>
      <c r="E262" s="705"/>
      <c r="F262" s="705"/>
      <c r="G262" s="705"/>
      <c r="H262" s="705"/>
      <c r="I262" s="705"/>
      <c r="J262" s="705"/>
      <c r="K262" s="705"/>
      <c r="L262" s="705"/>
      <c r="M262" s="705"/>
      <c r="N262" s="705"/>
      <c r="O262" s="709"/>
      <c r="P262" s="713" t="s">
        <v>80</v>
      </c>
      <c r="Q262" s="714"/>
      <c r="R262" s="714"/>
      <c r="S262" s="714"/>
      <c r="T262" s="714"/>
      <c r="U262" s="714"/>
      <c r="V262" s="71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5"/>
      <c r="B263" s="705"/>
      <c r="C263" s="705"/>
      <c r="D263" s="705"/>
      <c r="E263" s="705"/>
      <c r="F263" s="705"/>
      <c r="G263" s="705"/>
      <c r="H263" s="705"/>
      <c r="I263" s="705"/>
      <c r="J263" s="705"/>
      <c r="K263" s="705"/>
      <c r="L263" s="705"/>
      <c r="M263" s="705"/>
      <c r="N263" s="705"/>
      <c r="O263" s="709"/>
      <c r="P263" s="713" t="s">
        <v>80</v>
      </c>
      <c r="Q263" s="714"/>
      <c r="R263" s="714"/>
      <c r="S263" s="714"/>
      <c r="T263" s="714"/>
      <c r="U263" s="714"/>
      <c r="V263" s="71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2" t="s">
        <v>443</v>
      </c>
      <c r="B264" s="705"/>
      <c r="C264" s="705"/>
      <c r="D264" s="705"/>
      <c r="E264" s="705"/>
      <c r="F264" s="705"/>
      <c r="G264" s="705"/>
      <c r="H264" s="705"/>
      <c r="I264" s="705"/>
      <c r="J264" s="705"/>
      <c r="K264" s="705"/>
      <c r="L264" s="705"/>
      <c r="M264" s="705"/>
      <c r="N264" s="705"/>
      <c r="O264" s="705"/>
      <c r="P264" s="705"/>
      <c r="Q264" s="705"/>
      <c r="R264" s="705"/>
      <c r="S264" s="705"/>
      <c r="T264" s="705"/>
      <c r="U264" s="705"/>
      <c r="V264" s="705"/>
      <c r="W264" s="705"/>
      <c r="X264" s="705"/>
      <c r="Y264" s="705"/>
      <c r="Z264" s="705"/>
      <c r="AA264" s="682"/>
      <c r="AB264" s="682"/>
      <c r="AC264" s="682"/>
    </row>
    <row r="265" spans="1:68" ht="14.25" hidden="1" customHeight="1" x14ac:dyDescent="0.25">
      <c r="A265" s="704" t="s">
        <v>90</v>
      </c>
      <c r="B265" s="705"/>
      <c r="C265" s="705"/>
      <c r="D265" s="705"/>
      <c r="E265" s="705"/>
      <c r="F265" s="705"/>
      <c r="G265" s="705"/>
      <c r="H265" s="705"/>
      <c r="I265" s="705"/>
      <c r="J265" s="705"/>
      <c r="K265" s="705"/>
      <c r="L265" s="705"/>
      <c r="M265" s="705"/>
      <c r="N265" s="705"/>
      <c r="O265" s="705"/>
      <c r="P265" s="705"/>
      <c r="Q265" s="705"/>
      <c r="R265" s="705"/>
      <c r="S265" s="705"/>
      <c r="T265" s="705"/>
      <c r="U265" s="705"/>
      <c r="V265" s="705"/>
      <c r="W265" s="705"/>
      <c r="X265" s="705"/>
      <c r="Y265" s="705"/>
      <c r="Z265" s="705"/>
      <c r="AA265" s="681"/>
      <c r="AB265" s="681"/>
      <c r="AC265" s="681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10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9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10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8"/>
      <c r="B269" s="705"/>
      <c r="C269" s="705"/>
      <c r="D269" s="705"/>
      <c r="E269" s="705"/>
      <c r="F269" s="705"/>
      <c r="G269" s="705"/>
      <c r="H269" s="705"/>
      <c r="I269" s="705"/>
      <c r="J269" s="705"/>
      <c r="K269" s="705"/>
      <c r="L269" s="705"/>
      <c r="M269" s="705"/>
      <c r="N269" s="705"/>
      <c r="O269" s="709"/>
      <c r="P269" s="713" t="s">
        <v>80</v>
      </c>
      <c r="Q269" s="714"/>
      <c r="R269" s="714"/>
      <c r="S269" s="714"/>
      <c r="T269" s="714"/>
      <c r="U269" s="714"/>
      <c r="V269" s="71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5"/>
      <c r="B270" s="705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9"/>
      <c r="P270" s="713" t="s">
        <v>80</v>
      </c>
      <c r="Q270" s="714"/>
      <c r="R270" s="714"/>
      <c r="S270" s="714"/>
      <c r="T270" s="714"/>
      <c r="U270" s="714"/>
      <c r="V270" s="71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2" t="s">
        <v>452</v>
      </c>
      <c r="B271" s="705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682"/>
      <c r="AB271" s="682"/>
      <c r="AC271" s="682"/>
    </row>
    <row r="272" spans="1:68" ht="14.25" hidden="1" customHeight="1" x14ac:dyDescent="0.25">
      <c r="A272" s="704" t="s">
        <v>64</v>
      </c>
      <c r="B272" s="705"/>
      <c r="C272" s="705"/>
      <c r="D272" s="705"/>
      <c r="E272" s="705"/>
      <c r="F272" s="705"/>
      <c r="G272" s="705"/>
      <c r="H272" s="705"/>
      <c r="I272" s="705"/>
      <c r="J272" s="705"/>
      <c r="K272" s="705"/>
      <c r="L272" s="705"/>
      <c r="M272" s="705"/>
      <c r="N272" s="705"/>
      <c r="O272" s="705"/>
      <c r="P272" s="705"/>
      <c r="Q272" s="705"/>
      <c r="R272" s="705"/>
      <c r="S272" s="705"/>
      <c r="T272" s="705"/>
      <c r="U272" s="705"/>
      <c r="V272" s="705"/>
      <c r="W272" s="705"/>
      <c r="X272" s="705"/>
      <c r="Y272" s="705"/>
      <c r="Z272" s="705"/>
      <c r="AA272" s="681"/>
      <c r="AB272" s="681"/>
      <c r="AC272" s="681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9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8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10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8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8"/>
      <c r="B278" s="705"/>
      <c r="C278" s="705"/>
      <c r="D278" s="705"/>
      <c r="E278" s="705"/>
      <c r="F278" s="705"/>
      <c r="G278" s="705"/>
      <c r="H278" s="705"/>
      <c r="I278" s="705"/>
      <c r="J278" s="705"/>
      <c r="K278" s="705"/>
      <c r="L278" s="705"/>
      <c r="M278" s="705"/>
      <c r="N278" s="705"/>
      <c r="O278" s="709"/>
      <c r="P278" s="713" t="s">
        <v>80</v>
      </c>
      <c r="Q278" s="714"/>
      <c r="R278" s="714"/>
      <c r="S278" s="714"/>
      <c r="T278" s="714"/>
      <c r="U278" s="714"/>
      <c r="V278" s="71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705"/>
      <c r="B279" s="705"/>
      <c r="C279" s="705"/>
      <c r="D279" s="705"/>
      <c r="E279" s="705"/>
      <c r="F279" s="705"/>
      <c r="G279" s="705"/>
      <c r="H279" s="705"/>
      <c r="I279" s="705"/>
      <c r="J279" s="705"/>
      <c r="K279" s="705"/>
      <c r="L279" s="705"/>
      <c r="M279" s="705"/>
      <c r="N279" s="705"/>
      <c r="O279" s="709"/>
      <c r="P279" s="713" t="s">
        <v>80</v>
      </c>
      <c r="Q279" s="714"/>
      <c r="R279" s="714"/>
      <c r="S279" s="714"/>
      <c r="T279" s="714"/>
      <c r="U279" s="714"/>
      <c r="V279" s="71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2" t="s">
        <v>468</v>
      </c>
      <c r="B280" s="705"/>
      <c r="C280" s="705"/>
      <c r="D280" s="705"/>
      <c r="E280" s="705"/>
      <c r="F280" s="705"/>
      <c r="G280" s="705"/>
      <c r="H280" s="705"/>
      <c r="I280" s="705"/>
      <c r="J280" s="705"/>
      <c r="K280" s="705"/>
      <c r="L280" s="705"/>
      <c r="M280" s="705"/>
      <c r="N280" s="705"/>
      <c r="O280" s="705"/>
      <c r="P280" s="705"/>
      <c r="Q280" s="705"/>
      <c r="R280" s="705"/>
      <c r="S280" s="705"/>
      <c r="T280" s="705"/>
      <c r="U280" s="705"/>
      <c r="V280" s="705"/>
      <c r="W280" s="705"/>
      <c r="X280" s="705"/>
      <c r="Y280" s="705"/>
      <c r="Z280" s="705"/>
      <c r="AA280" s="682"/>
      <c r="AB280" s="682"/>
      <c r="AC280" s="682"/>
    </row>
    <row r="281" spans="1:68" ht="14.25" hidden="1" customHeight="1" x14ac:dyDescent="0.25">
      <c r="A281" s="704" t="s">
        <v>90</v>
      </c>
      <c r="B281" s="705"/>
      <c r="C281" s="705"/>
      <c r="D281" s="705"/>
      <c r="E281" s="705"/>
      <c r="F281" s="705"/>
      <c r="G281" s="705"/>
      <c r="H281" s="705"/>
      <c r="I281" s="705"/>
      <c r="J281" s="705"/>
      <c r="K281" s="705"/>
      <c r="L281" s="705"/>
      <c r="M281" s="705"/>
      <c r="N281" s="705"/>
      <c r="O281" s="705"/>
      <c r="P281" s="705"/>
      <c r="Q281" s="705"/>
      <c r="R281" s="705"/>
      <c r="S281" s="705"/>
      <c r="T281" s="705"/>
      <c r="U281" s="705"/>
      <c r="V281" s="705"/>
      <c r="W281" s="705"/>
      <c r="X281" s="705"/>
      <c r="Y281" s="705"/>
      <c r="Z281" s="705"/>
      <c r="AA281" s="681"/>
      <c r="AB281" s="681"/>
      <c r="AC281" s="681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80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8"/>
      <c r="B283" s="705"/>
      <c r="C283" s="705"/>
      <c r="D283" s="705"/>
      <c r="E283" s="705"/>
      <c r="F283" s="705"/>
      <c r="G283" s="705"/>
      <c r="H283" s="705"/>
      <c r="I283" s="705"/>
      <c r="J283" s="705"/>
      <c r="K283" s="705"/>
      <c r="L283" s="705"/>
      <c r="M283" s="705"/>
      <c r="N283" s="705"/>
      <c r="O283" s="709"/>
      <c r="P283" s="713" t="s">
        <v>80</v>
      </c>
      <c r="Q283" s="714"/>
      <c r="R283" s="714"/>
      <c r="S283" s="714"/>
      <c r="T283" s="714"/>
      <c r="U283" s="714"/>
      <c r="V283" s="71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5"/>
      <c r="B284" s="705"/>
      <c r="C284" s="705"/>
      <c r="D284" s="705"/>
      <c r="E284" s="705"/>
      <c r="F284" s="705"/>
      <c r="G284" s="705"/>
      <c r="H284" s="705"/>
      <c r="I284" s="705"/>
      <c r="J284" s="705"/>
      <c r="K284" s="705"/>
      <c r="L284" s="705"/>
      <c r="M284" s="705"/>
      <c r="N284" s="705"/>
      <c r="O284" s="709"/>
      <c r="P284" s="713" t="s">
        <v>80</v>
      </c>
      <c r="Q284" s="714"/>
      <c r="R284" s="714"/>
      <c r="S284" s="714"/>
      <c r="T284" s="714"/>
      <c r="U284" s="714"/>
      <c r="V284" s="71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4" t="s">
        <v>146</v>
      </c>
      <c r="B285" s="705"/>
      <c r="C285" s="705"/>
      <c r="D285" s="705"/>
      <c r="E285" s="705"/>
      <c r="F285" s="705"/>
      <c r="G285" s="705"/>
      <c r="H285" s="705"/>
      <c r="I285" s="705"/>
      <c r="J285" s="705"/>
      <c r="K285" s="705"/>
      <c r="L285" s="705"/>
      <c r="M285" s="705"/>
      <c r="N285" s="705"/>
      <c r="O285" s="705"/>
      <c r="P285" s="705"/>
      <c r="Q285" s="705"/>
      <c r="R285" s="705"/>
      <c r="S285" s="705"/>
      <c r="T285" s="705"/>
      <c r="U285" s="705"/>
      <c r="V285" s="705"/>
      <c r="W285" s="705"/>
      <c r="X285" s="705"/>
      <c r="Y285" s="705"/>
      <c r="Z285" s="705"/>
      <c r="AA285" s="681"/>
      <c r="AB285" s="681"/>
      <c r="AC285" s="681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101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8"/>
      <c r="B287" s="705"/>
      <c r="C287" s="705"/>
      <c r="D287" s="705"/>
      <c r="E287" s="705"/>
      <c r="F287" s="705"/>
      <c r="G287" s="705"/>
      <c r="H287" s="705"/>
      <c r="I287" s="705"/>
      <c r="J287" s="705"/>
      <c r="K287" s="705"/>
      <c r="L287" s="705"/>
      <c r="M287" s="705"/>
      <c r="N287" s="705"/>
      <c r="O287" s="709"/>
      <c r="P287" s="713" t="s">
        <v>80</v>
      </c>
      <c r="Q287" s="714"/>
      <c r="R287" s="714"/>
      <c r="S287" s="714"/>
      <c r="T287" s="714"/>
      <c r="U287" s="714"/>
      <c r="V287" s="71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5"/>
      <c r="B288" s="705"/>
      <c r="C288" s="705"/>
      <c r="D288" s="705"/>
      <c r="E288" s="705"/>
      <c r="F288" s="705"/>
      <c r="G288" s="705"/>
      <c r="H288" s="705"/>
      <c r="I288" s="705"/>
      <c r="J288" s="705"/>
      <c r="K288" s="705"/>
      <c r="L288" s="705"/>
      <c r="M288" s="705"/>
      <c r="N288" s="705"/>
      <c r="O288" s="709"/>
      <c r="P288" s="713" t="s">
        <v>80</v>
      </c>
      <c r="Q288" s="714"/>
      <c r="R288" s="714"/>
      <c r="S288" s="714"/>
      <c r="T288" s="714"/>
      <c r="U288" s="714"/>
      <c r="V288" s="71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4" t="s">
        <v>64</v>
      </c>
      <c r="B289" s="705"/>
      <c r="C289" s="705"/>
      <c r="D289" s="705"/>
      <c r="E289" s="705"/>
      <c r="F289" s="705"/>
      <c r="G289" s="705"/>
      <c r="H289" s="705"/>
      <c r="I289" s="705"/>
      <c r="J289" s="705"/>
      <c r="K289" s="705"/>
      <c r="L289" s="705"/>
      <c r="M289" s="705"/>
      <c r="N289" s="705"/>
      <c r="O289" s="705"/>
      <c r="P289" s="705"/>
      <c r="Q289" s="705"/>
      <c r="R289" s="705"/>
      <c r="S289" s="705"/>
      <c r="T289" s="705"/>
      <c r="U289" s="705"/>
      <c r="V289" s="705"/>
      <c r="W289" s="705"/>
      <c r="X289" s="705"/>
      <c r="Y289" s="705"/>
      <c r="Z289" s="705"/>
      <c r="AA289" s="681"/>
      <c r="AB289" s="681"/>
      <c r="AC289" s="681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10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8"/>
      <c r="B291" s="705"/>
      <c r="C291" s="705"/>
      <c r="D291" s="705"/>
      <c r="E291" s="705"/>
      <c r="F291" s="705"/>
      <c r="G291" s="705"/>
      <c r="H291" s="705"/>
      <c r="I291" s="705"/>
      <c r="J291" s="705"/>
      <c r="K291" s="705"/>
      <c r="L291" s="705"/>
      <c r="M291" s="705"/>
      <c r="N291" s="705"/>
      <c r="O291" s="709"/>
      <c r="P291" s="713" t="s">
        <v>80</v>
      </c>
      <c r="Q291" s="714"/>
      <c r="R291" s="714"/>
      <c r="S291" s="714"/>
      <c r="T291" s="714"/>
      <c r="U291" s="714"/>
      <c r="V291" s="71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5"/>
      <c r="B292" s="705"/>
      <c r="C292" s="705"/>
      <c r="D292" s="705"/>
      <c r="E292" s="705"/>
      <c r="F292" s="705"/>
      <c r="G292" s="705"/>
      <c r="H292" s="705"/>
      <c r="I292" s="705"/>
      <c r="J292" s="705"/>
      <c r="K292" s="705"/>
      <c r="L292" s="705"/>
      <c r="M292" s="705"/>
      <c r="N292" s="705"/>
      <c r="O292" s="709"/>
      <c r="P292" s="713" t="s">
        <v>80</v>
      </c>
      <c r="Q292" s="714"/>
      <c r="R292" s="714"/>
      <c r="S292" s="714"/>
      <c r="T292" s="714"/>
      <c r="U292" s="714"/>
      <c r="V292" s="71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2" t="s">
        <v>478</v>
      </c>
      <c r="B293" s="705"/>
      <c r="C293" s="705"/>
      <c r="D293" s="705"/>
      <c r="E293" s="705"/>
      <c r="F293" s="705"/>
      <c r="G293" s="705"/>
      <c r="H293" s="705"/>
      <c r="I293" s="705"/>
      <c r="J293" s="705"/>
      <c r="K293" s="705"/>
      <c r="L293" s="705"/>
      <c r="M293" s="705"/>
      <c r="N293" s="705"/>
      <c r="O293" s="705"/>
      <c r="P293" s="705"/>
      <c r="Q293" s="705"/>
      <c r="R293" s="705"/>
      <c r="S293" s="705"/>
      <c r="T293" s="705"/>
      <c r="U293" s="705"/>
      <c r="V293" s="705"/>
      <c r="W293" s="705"/>
      <c r="X293" s="705"/>
      <c r="Y293" s="705"/>
      <c r="Z293" s="705"/>
      <c r="AA293" s="682"/>
      <c r="AB293" s="682"/>
      <c r="AC293" s="682"/>
    </row>
    <row r="294" spans="1:68" ht="14.25" hidden="1" customHeight="1" x14ac:dyDescent="0.25">
      <c r="A294" s="704" t="s">
        <v>146</v>
      </c>
      <c r="B294" s="705"/>
      <c r="C294" s="705"/>
      <c r="D294" s="705"/>
      <c r="E294" s="705"/>
      <c r="F294" s="705"/>
      <c r="G294" s="705"/>
      <c r="H294" s="705"/>
      <c r="I294" s="705"/>
      <c r="J294" s="705"/>
      <c r="K294" s="705"/>
      <c r="L294" s="705"/>
      <c r="M294" s="705"/>
      <c r="N294" s="705"/>
      <c r="O294" s="705"/>
      <c r="P294" s="705"/>
      <c r="Q294" s="705"/>
      <c r="R294" s="705"/>
      <c r="S294" s="705"/>
      <c r="T294" s="705"/>
      <c r="U294" s="705"/>
      <c r="V294" s="705"/>
      <c r="W294" s="705"/>
      <c r="X294" s="705"/>
      <c r="Y294" s="705"/>
      <c r="Z294" s="705"/>
      <c r="AA294" s="681"/>
      <c r="AB294" s="681"/>
      <c r="AC294" s="681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84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8"/>
      <c r="B296" s="705"/>
      <c r="C296" s="705"/>
      <c r="D296" s="705"/>
      <c r="E296" s="705"/>
      <c r="F296" s="705"/>
      <c r="G296" s="705"/>
      <c r="H296" s="705"/>
      <c r="I296" s="705"/>
      <c r="J296" s="705"/>
      <c r="K296" s="705"/>
      <c r="L296" s="705"/>
      <c r="M296" s="705"/>
      <c r="N296" s="705"/>
      <c r="O296" s="709"/>
      <c r="P296" s="713" t="s">
        <v>80</v>
      </c>
      <c r="Q296" s="714"/>
      <c r="R296" s="714"/>
      <c r="S296" s="714"/>
      <c r="T296" s="714"/>
      <c r="U296" s="714"/>
      <c r="V296" s="71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5"/>
      <c r="B297" s="705"/>
      <c r="C297" s="705"/>
      <c r="D297" s="705"/>
      <c r="E297" s="705"/>
      <c r="F297" s="705"/>
      <c r="G297" s="705"/>
      <c r="H297" s="705"/>
      <c r="I297" s="705"/>
      <c r="J297" s="705"/>
      <c r="K297" s="705"/>
      <c r="L297" s="705"/>
      <c r="M297" s="705"/>
      <c r="N297" s="705"/>
      <c r="O297" s="709"/>
      <c r="P297" s="713" t="s">
        <v>80</v>
      </c>
      <c r="Q297" s="714"/>
      <c r="R297" s="714"/>
      <c r="S297" s="714"/>
      <c r="T297" s="714"/>
      <c r="U297" s="714"/>
      <c r="V297" s="71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4" t="s">
        <v>64</v>
      </c>
      <c r="B298" s="705"/>
      <c r="C298" s="705"/>
      <c r="D298" s="705"/>
      <c r="E298" s="705"/>
      <c r="F298" s="705"/>
      <c r="G298" s="705"/>
      <c r="H298" s="705"/>
      <c r="I298" s="705"/>
      <c r="J298" s="705"/>
      <c r="K298" s="705"/>
      <c r="L298" s="705"/>
      <c r="M298" s="705"/>
      <c r="N298" s="705"/>
      <c r="O298" s="705"/>
      <c r="P298" s="705"/>
      <c r="Q298" s="705"/>
      <c r="R298" s="705"/>
      <c r="S298" s="705"/>
      <c r="T298" s="705"/>
      <c r="U298" s="705"/>
      <c r="V298" s="705"/>
      <c r="W298" s="705"/>
      <c r="X298" s="705"/>
      <c r="Y298" s="705"/>
      <c r="Z298" s="705"/>
      <c r="AA298" s="681"/>
      <c r="AB298" s="681"/>
      <c r="AC298" s="681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89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9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8"/>
      <c r="B301" s="705"/>
      <c r="C301" s="705"/>
      <c r="D301" s="705"/>
      <c r="E301" s="705"/>
      <c r="F301" s="705"/>
      <c r="G301" s="705"/>
      <c r="H301" s="705"/>
      <c r="I301" s="705"/>
      <c r="J301" s="705"/>
      <c r="K301" s="705"/>
      <c r="L301" s="705"/>
      <c r="M301" s="705"/>
      <c r="N301" s="705"/>
      <c r="O301" s="709"/>
      <c r="P301" s="713" t="s">
        <v>80</v>
      </c>
      <c r="Q301" s="714"/>
      <c r="R301" s="714"/>
      <c r="S301" s="714"/>
      <c r="T301" s="714"/>
      <c r="U301" s="714"/>
      <c r="V301" s="71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5"/>
      <c r="B302" s="705"/>
      <c r="C302" s="705"/>
      <c r="D302" s="705"/>
      <c r="E302" s="705"/>
      <c r="F302" s="705"/>
      <c r="G302" s="705"/>
      <c r="H302" s="705"/>
      <c r="I302" s="705"/>
      <c r="J302" s="705"/>
      <c r="K302" s="705"/>
      <c r="L302" s="705"/>
      <c r="M302" s="705"/>
      <c r="N302" s="705"/>
      <c r="O302" s="709"/>
      <c r="P302" s="713" t="s">
        <v>80</v>
      </c>
      <c r="Q302" s="714"/>
      <c r="R302" s="714"/>
      <c r="S302" s="714"/>
      <c r="T302" s="714"/>
      <c r="U302" s="714"/>
      <c r="V302" s="71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2" t="s">
        <v>488</v>
      </c>
      <c r="B303" s="705"/>
      <c r="C303" s="705"/>
      <c r="D303" s="705"/>
      <c r="E303" s="705"/>
      <c r="F303" s="705"/>
      <c r="G303" s="705"/>
      <c r="H303" s="705"/>
      <c r="I303" s="705"/>
      <c r="J303" s="705"/>
      <c r="K303" s="705"/>
      <c r="L303" s="705"/>
      <c r="M303" s="705"/>
      <c r="N303" s="705"/>
      <c r="O303" s="705"/>
      <c r="P303" s="705"/>
      <c r="Q303" s="705"/>
      <c r="R303" s="705"/>
      <c r="S303" s="705"/>
      <c r="T303" s="705"/>
      <c r="U303" s="705"/>
      <c r="V303" s="705"/>
      <c r="W303" s="705"/>
      <c r="X303" s="705"/>
      <c r="Y303" s="705"/>
      <c r="Z303" s="705"/>
      <c r="AA303" s="682"/>
      <c r="AB303" s="682"/>
      <c r="AC303" s="682"/>
    </row>
    <row r="304" spans="1:68" ht="14.25" hidden="1" customHeight="1" x14ac:dyDescent="0.25">
      <c r="A304" s="704" t="s">
        <v>90</v>
      </c>
      <c r="B304" s="705"/>
      <c r="C304" s="705"/>
      <c r="D304" s="705"/>
      <c r="E304" s="705"/>
      <c r="F304" s="705"/>
      <c r="G304" s="705"/>
      <c r="H304" s="705"/>
      <c r="I304" s="705"/>
      <c r="J304" s="705"/>
      <c r="K304" s="705"/>
      <c r="L304" s="705"/>
      <c r="M304" s="705"/>
      <c r="N304" s="705"/>
      <c r="O304" s="705"/>
      <c r="P304" s="705"/>
      <c r="Q304" s="705"/>
      <c r="R304" s="705"/>
      <c r="S304" s="705"/>
      <c r="T304" s="705"/>
      <c r="U304" s="705"/>
      <c r="V304" s="705"/>
      <c r="W304" s="705"/>
      <c r="X304" s="705"/>
      <c r="Y304" s="705"/>
      <c r="Z304" s="705"/>
      <c r="AA304" s="681"/>
      <c r="AB304" s="681"/>
      <c r="AC304" s="681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8"/>
      <c r="B306" s="705"/>
      <c r="C306" s="705"/>
      <c r="D306" s="705"/>
      <c r="E306" s="705"/>
      <c r="F306" s="705"/>
      <c r="G306" s="705"/>
      <c r="H306" s="705"/>
      <c r="I306" s="705"/>
      <c r="J306" s="705"/>
      <c r="K306" s="705"/>
      <c r="L306" s="705"/>
      <c r="M306" s="705"/>
      <c r="N306" s="705"/>
      <c r="O306" s="709"/>
      <c r="P306" s="713" t="s">
        <v>80</v>
      </c>
      <c r="Q306" s="714"/>
      <c r="R306" s="714"/>
      <c r="S306" s="714"/>
      <c r="T306" s="714"/>
      <c r="U306" s="714"/>
      <c r="V306" s="71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5"/>
      <c r="B307" s="705"/>
      <c r="C307" s="705"/>
      <c r="D307" s="705"/>
      <c r="E307" s="705"/>
      <c r="F307" s="705"/>
      <c r="G307" s="705"/>
      <c r="H307" s="705"/>
      <c r="I307" s="705"/>
      <c r="J307" s="705"/>
      <c r="K307" s="705"/>
      <c r="L307" s="705"/>
      <c r="M307" s="705"/>
      <c r="N307" s="705"/>
      <c r="O307" s="709"/>
      <c r="P307" s="713" t="s">
        <v>80</v>
      </c>
      <c r="Q307" s="714"/>
      <c r="R307" s="714"/>
      <c r="S307" s="714"/>
      <c r="T307" s="714"/>
      <c r="U307" s="714"/>
      <c r="V307" s="71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4" t="s">
        <v>146</v>
      </c>
      <c r="B308" s="705"/>
      <c r="C308" s="705"/>
      <c r="D308" s="705"/>
      <c r="E308" s="705"/>
      <c r="F308" s="705"/>
      <c r="G308" s="705"/>
      <c r="H308" s="705"/>
      <c r="I308" s="705"/>
      <c r="J308" s="705"/>
      <c r="K308" s="705"/>
      <c r="L308" s="705"/>
      <c r="M308" s="705"/>
      <c r="N308" s="705"/>
      <c r="O308" s="705"/>
      <c r="P308" s="705"/>
      <c r="Q308" s="705"/>
      <c r="R308" s="705"/>
      <c r="S308" s="705"/>
      <c r="T308" s="705"/>
      <c r="U308" s="705"/>
      <c r="V308" s="705"/>
      <c r="W308" s="705"/>
      <c r="X308" s="705"/>
      <c r="Y308" s="705"/>
      <c r="Z308" s="705"/>
      <c r="AA308" s="681"/>
      <c r="AB308" s="681"/>
      <c r="AC308" s="681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10.5</v>
      </c>
      <c r="Y309" s="688">
        <f>IFERROR(IF(X309="",0,CEILING((X309/$H309),1)*$H309),"")</f>
        <v>10.5</v>
      </c>
      <c r="Z309" s="36">
        <f>IFERROR(IF(Y309=0,"",ROUNDUP(Y309/H309,0)*0.00502),"")</f>
        <v>2.5100000000000001E-2</v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11</v>
      </c>
      <c r="BN309" s="64">
        <f>IFERROR(Y309*I309/H309,"0")</f>
        <v>11</v>
      </c>
      <c r="BO309" s="64">
        <f>IFERROR(1/J309*(X309/H309),"0")</f>
        <v>2.1367521367521368E-2</v>
      </c>
      <c r="BP309" s="64">
        <f>IFERROR(1/J309*(Y309/H309),"0")</f>
        <v>2.1367521367521368E-2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9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8"/>
      <c r="B311" s="705"/>
      <c r="C311" s="705"/>
      <c r="D311" s="705"/>
      <c r="E311" s="705"/>
      <c r="F311" s="705"/>
      <c r="G311" s="705"/>
      <c r="H311" s="705"/>
      <c r="I311" s="705"/>
      <c r="J311" s="705"/>
      <c r="K311" s="705"/>
      <c r="L311" s="705"/>
      <c r="M311" s="705"/>
      <c r="N311" s="705"/>
      <c r="O311" s="709"/>
      <c r="P311" s="713" t="s">
        <v>80</v>
      </c>
      <c r="Q311" s="714"/>
      <c r="R311" s="714"/>
      <c r="S311" s="714"/>
      <c r="T311" s="714"/>
      <c r="U311" s="714"/>
      <c r="V311" s="715"/>
      <c r="W311" s="37" t="s">
        <v>81</v>
      </c>
      <c r="X311" s="689">
        <f>IFERROR(X309/H309,"0")+IFERROR(X310/H310,"0")</f>
        <v>5</v>
      </c>
      <c r="Y311" s="689">
        <f>IFERROR(Y309/H309,"0")+IFERROR(Y310/H310,"0")</f>
        <v>5</v>
      </c>
      <c r="Z311" s="689">
        <f>IFERROR(IF(Z309="",0,Z309),"0")+IFERROR(IF(Z310="",0,Z310),"0")</f>
        <v>2.5100000000000001E-2</v>
      </c>
      <c r="AA311" s="690"/>
      <c r="AB311" s="690"/>
      <c r="AC311" s="690"/>
    </row>
    <row r="312" spans="1:68" x14ac:dyDescent="0.2">
      <c r="A312" s="705"/>
      <c r="B312" s="705"/>
      <c r="C312" s="705"/>
      <c r="D312" s="705"/>
      <c r="E312" s="705"/>
      <c r="F312" s="705"/>
      <c r="G312" s="705"/>
      <c r="H312" s="705"/>
      <c r="I312" s="705"/>
      <c r="J312" s="705"/>
      <c r="K312" s="705"/>
      <c r="L312" s="705"/>
      <c r="M312" s="705"/>
      <c r="N312" s="705"/>
      <c r="O312" s="709"/>
      <c r="P312" s="713" t="s">
        <v>80</v>
      </c>
      <c r="Q312" s="714"/>
      <c r="R312" s="714"/>
      <c r="S312" s="714"/>
      <c r="T312" s="714"/>
      <c r="U312" s="714"/>
      <c r="V312" s="715"/>
      <c r="W312" s="37" t="s">
        <v>69</v>
      </c>
      <c r="X312" s="689">
        <f>IFERROR(SUM(X309:X310),"0")</f>
        <v>10.5</v>
      </c>
      <c r="Y312" s="689">
        <f>IFERROR(SUM(Y309:Y310),"0")</f>
        <v>10.5</v>
      </c>
      <c r="Z312" s="37"/>
      <c r="AA312" s="690"/>
      <c r="AB312" s="690"/>
      <c r="AC312" s="690"/>
    </row>
    <row r="313" spans="1:68" ht="16.5" hidden="1" customHeight="1" x14ac:dyDescent="0.25">
      <c r="A313" s="732" t="s">
        <v>496</v>
      </c>
      <c r="B313" s="705"/>
      <c r="C313" s="705"/>
      <c r="D313" s="705"/>
      <c r="E313" s="705"/>
      <c r="F313" s="705"/>
      <c r="G313" s="705"/>
      <c r="H313" s="705"/>
      <c r="I313" s="705"/>
      <c r="J313" s="705"/>
      <c r="K313" s="705"/>
      <c r="L313" s="705"/>
      <c r="M313" s="705"/>
      <c r="N313" s="705"/>
      <c r="O313" s="705"/>
      <c r="P313" s="705"/>
      <c r="Q313" s="705"/>
      <c r="R313" s="705"/>
      <c r="S313" s="705"/>
      <c r="T313" s="705"/>
      <c r="U313" s="705"/>
      <c r="V313" s="705"/>
      <c r="W313" s="705"/>
      <c r="X313" s="705"/>
      <c r="Y313" s="705"/>
      <c r="Z313" s="705"/>
      <c r="AA313" s="682"/>
      <c r="AB313" s="682"/>
      <c r="AC313" s="682"/>
    </row>
    <row r="314" spans="1:68" ht="14.25" hidden="1" customHeight="1" x14ac:dyDescent="0.25">
      <c r="A314" s="704" t="s">
        <v>90</v>
      </c>
      <c r="B314" s="705"/>
      <c r="C314" s="705"/>
      <c r="D314" s="705"/>
      <c r="E314" s="705"/>
      <c r="F314" s="705"/>
      <c r="G314" s="705"/>
      <c r="H314" s="705"/>
      <c r="I314" s="705"/>
      <c r="J314" s="705"/>
      <c r="K314" s="705"/>
      <c r="L314" s="705"/>
      <c r="M314" s="705"/>
      <c r="N314" s="705"/>
      <c r="O314" s="705"/>
      <c r="P314" s="705"/>
      <c r="Q314" s="705"/>
      <c r="R314" s="705"/>
      <c r="S314" s="705"/>
      <c r="T314" s="705"/>
      <c r="U314" s="705"/>
      <c r="V314" s="705"/>
      <c r="W314" s="705"/>
      <c r="X314" s="705"/>
      <c r="Y314" s="705"/>
      <c r="Z314" s="705"/>
      <c r="AA314" s="681"/>
      <c r="AB314" s="681"/>
      <c r="AC314" s="681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106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8"/>
      <c r="B316" s="705"/>
      <c r="C316" s="705"/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9"/>
      <c r="P316" s="713" t="s">
        <v>80</v>
      </c>
      <c r="Q316" s="714"/>
      <c r="R316" s="714"/>
      <c r="S316" s="714"/>
      <c r="T316" s="714"/>
      <c r="U316" s="714"/>
      <c r="V316" s="71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5"/>
      <c r="B317" s="705"/>
      <c r="C317" s="705"/>
      <c r="D317" s="705"/>
      <c r="E317" s="705"/>
      <c r="F317" s="705"/>
      <c r="G317" s="705"/>
      <c r="H317" s="705"/>
      <c r="I317" s="705"/>
      <c r="J317" s="705"/>
      <c r="K317" s="705"/>
      <c r="L317" s="705"/>
      <c r="M317" s="705"/>
      <c r="N317" s="705"/>
      <c r="O317" s="709"/>
      <c r="P317" s="713" t="s">
        <v>80</v>
      </c>
      <c r="Q317" s="714"/>
      <c r="R317" s="714"/>
      <c r="S317" s="714"/>
      <c r="T317" s="714"/>
      <c r="U317" s="714"/>
      <c r="V317" s="71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2" t="s">
        <v>500</v>
      </c>
      <c r="B318" s="705"/>
      <c r="C318" s="705"/>
      <c r="D318" s="705"/>
      <c r="E318" s="705"/>
      <c r="F318" s="705"/>
      <c r="G318" s="705"/>
      <c r="H318" s="705"/>
      <c r="I318" s="705"/>
      <c r="J318" s="705"/>
      <c r="K318" s="705"/>
      <c r="L318" s="705"/>
      <c r="M318" s="705"/>
      <c r="N318" s="705"/>
      <c r="O318" s="705"/>
      <c r="P318" s="705"/>
      <c r="Q318" s="705"/>
      <c r="R318" s="705"/>
      <c r="S318" s="705"/>
      <c r="T318" s="705"/>
      <c r="U318" s="705"/>
      <c r="V318" s="705"/>
      <c r="W318" s="705"/>
      <c r="X318" s="705"/>
      <c r="Y318" s="705"/>
      <c r="Z318" s="705"/>
      <c r="AA318" s="682"/>
      <c r="AB318" s="682"/>
      <c r="AC318" s="682"/>
    </row>
    <row r="319" spans="1:68" ht="14.25" hidden="1" customHeight="1" x14ac:dyDescent="0.25">
      <c r="A319" s="704" t="s">
        <v>90</v>
      </c>
      <c r="B319" s="705"/>
      <c r="C319" s="705"/>
      <c r="D319" s="705"/>
      <c r="E319" s="705"/>
      <c r="F319" s="705"/>
      <c r="G319" s="705"/>
      <c r="H319" s="705"/>
      <c r="I319" s="705"/>
      <c r="J319" s="705"/>
      <c r="K319" s="705"/>
      <c r="L319" s="705"/>
      <c r="M319" s="705"/>
      <c r="N319" s="705"/>
      <c r="O319" s="705"/>
      <c r="P319" s="705"/>
      <c r="Q319" s="705"/>
      <c r="R319" s="705"/>
      <c r="S319" s="705"/>
      <c r="T319" s="705"/>
      <c r="U319" s="705"/>
      <c r="V319" s="705"/>
      <c r="W319" s="705"/>
      <c r="X319" s="705"/>
      <c r="Y319" s="705"/>
      <c r="Z319" s="705"/>
      <c r="AA319" s="681"/>
      <c r="AB319" s="681"/>
      <c r="AC319" s="681"/>
    </row>
    <row r="320" spans="1:68" ht="27" hidden="1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8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8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9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8"/>
      <c r="B328" s="705"/>
      <c r="C328" s="705"/>
      <c r="D328" s="705"/>
      <c r="E328" s="705"/>
      <c r="F328" s="705"/>
      <c r="G328" s="705"/>
      <c r="H328" s="705"/>
      <c r="I328" s="705"/>
      <c r="J328" s="705"/>
      <c r="K328" s="705"/>
      <c r="L328" s="705"/>
      <c r="M328" s="705"/>
      <c r="N328" s="705"/>
      <c r="O328" s="709"/>
      <c r="P328" s="713" t="s">
        <v>80</v>
      </c>
      <c r="Q328" s="714"/>
      <c r="R328" s="714"/>
      <c r="S328" s="714"/>
      <c r="T328" s="714"/>
      <c r="U328" s="714"/>
      <c r="V328" s="71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705"/>
      <c r="B329" s="705"/>
      <c r="C329" s="705"/>
      <c r="D329" s="705"/>
      <c r="E329" s="705"/>
      <c r="F329" s="705"/>
      <c r="G329" s="705"/>
      <c r="H329" s="705"/>
      <c r="I329" s="705"/>
      <c r="J329" s="705"/>
      <c r="K329" s="705"/>
      <c r="L329" s="705"/>
      <c r="M329" s="705"/>
      <c r="N329" s="705"/>
      <c r="O329" s="709"/>
      <c r="P329" s="713" t="s">
        <v>80</v>
      </c>
      <c r="Q329" s="714"/>
      <c r="R329" s="714"/>
      <c r="S329" s="714"/>
      <c r="T329" s="714"/>
      <c r="U329" s="714"/>
      <c r="V329" s="715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704" t="s">
        <v>146</v>
      </c>
      <c r="B330" s="705"/>
      <c r="C330" s="705"/>
      <c r="D330" s="705"/>
      <c r="E330" s="705"/>
      <c r="F330" s="705"/>
      <c r="G330" s="705"/>
      <c r="H330" s="705"/>
      <c r="I330" s="705"/>
      <c r="J330" s="705"/>
      <c r="K330" s="705"/>
      <c r="L330" s="705"/>
      <c r="M330" s="705"/>
      <c r="N330" s="705"/>
      <c r="O330" s="705"/>
      <c r="P330" s="705"/>
      <c r="Q330" s="705"/>
      <c r="R330" s="705"/>
      <c r="S330" s="705"/>
      <c r="T330" s="705"/>
      <c r="U330" s="705"/>
      <c r="V330" s="705"/>
      <c r="W330" s="705"/>
      <c r="X330" s="705"/>
      <c r="Y330" s="705"/>
      <c r="Z330" s="705"/>
      <c r="AA330" s="681"/>
      <c r="AB330" s="681"/>
      <c r="AC330" s="681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20</v>
      </c>
      <c r="Y332" s="688">
        <f>IFERROR(IF(X332="",0,CEILING((X332/$H332),1)*$H332),"")</f>
        <v>21</v>
      </c>
      <c r="Z332" s="36">
        <f>IFERROR(IF(Y332=0,"",ROUNDUP(Y332/H332,0)*0.00902),"")</f>
        <v>4.5100000000000001E-2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21.285714285714281</v>
      </c>
      <c r="BN332" s="64">
        <f>IFERROR(Y332*I332/H332,"0")</f>
        <v>22.349999999999998</v>
      </c>
      <c r="BO332" s="64">
        <f>IFERROR(1/J332*(X332/H332),"0")</f>
        <v>3.6075036075036072E-2</v>
      </c>
      <c r="BP332" s="64">
        <f>IFERROR(1/J332*(Y332/H332),"0")</f>
        <v>3.787878787878788E-2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10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8"/>
      <c r="B335" s="705"/>
      <c r="C335" s="705"/>
      <c r="D335" s="705"/>
      <c r="E335" s="705"/>
      <c r="F335" s="705"/>
      <c r="G335" s="705"/>
      <c r="H335" s="705"/>
      <c r="I335" s="705"/>
      <c r="J335" s="705"/>
      <c r="K335" s="705"/>
      <c r="L335" s="705"/>
      <c r="M335" s="705"/>
      <c r="N335" s="705"/>
      <c r="O335" s="709"/>
      <c r="P335" s="713" t="s">
        <v>80</v>
      </c>
      <c r="Q335" s="714"/>
      <c r="R335" s="714"/>
      <c r="S335" s="714"/>
      <c r="T335" s="714"/>
      <c r="U335" s="714"/>
      <c r="V335" s="715"/>
      <c r="W335" s="37" t="s">
        <v>81</v>
      </c>
      <c r="X335" s="689">
        <f>IFERROR(X331/H331,"0")+IFERROR(X332/H332,"0")+IFERROR(X333/H333,"0")+IFERROR(X334/H334,"0")</f>
        <v>4.7619047619047619</v>
      </c>
      <c r="Y335" s="689">
        <f>IFERROR(Y331/H331,"0")+IFERROR(Y332/H332,"0")+IFERROR(Y333/H333,"0")+IFERROR(Y334/H334,"0")</f>
        <v>5</v>
      </c>
      <c r="Z335" s="689">
        <f>IFERROR(IF(Z331="",0,Z331),"0")+IFERROR(IF(Z332="",0,Z332),"0")+IFERROR(IF(Z333="",0,Z333),"0")+IFERROR(IF(Z334="",0,Z334),"0")</f>
        <v>4.5100000000000001E-2</v>
      </c>
      <c r="AA335" s="690"/>
      <c r="AB335" s="690"/>
      <c r="AC335" s="690"/>
    </row>
    <row r="336" spans="1:68" x14ac:dyDescent="0.2">
      <c r="A336" s="705"/>
      <c r="B336" s="705"/>
      <c r="C336" s="705"/>
      <c r="D336" s="705"/>
      <c r="E336" s="705"/>
      <c r="F336" s="705"/>
      <c r="G336" s="705"/>
      <c r="H336" s="705"/>
      <c r="I336" s="705"/>
      <c r="J336" s="705"/>
      <c r="K336" s="705"/>
      <c r="L336" s="705"/>
      <c r="M336" s="705"/>
      <c r="N336" s="705"/>
      <c r="O336" s="709"/>
      <c r="P336" s="713" t="s">
        <v>80</v>
      </c>
      <c r="Q336" s="714"/>
      <c r="R336" s="714"/>
      <c r="S336" s="714"/>
      <c r="T336" s="714"/>
      <c r="U336" s="714"/>
      <c r="V336" s="715"/>
      <c r="W336" s="37" t="s">
        <v>69</v>
      </c>
      <c r="X336" s="689">
        <f>IFERROR(SUM(X331:X334),"0")</f>
        <v>20</v>
      </c>
      <c r="Y336" s="689">
        <f>IFERROR(SUM(Y331:Y334),"0")</f>
        <v>21</v>
      </c>
      <c r="Z336" s="37"/>
      <c r="AA336" s="690"/>
      <c r="AB336" s="690"/>
      <c r="AC336" s="690"/>
    </row>
    <row r="337" spans="1:68" ht="14.25" hidden="1" customHeight="1" x14ac:dyDescent="0.25">
      <c r="A337" s="704" t="s">
        <v>64</v>
      </c>
      <c r="B337" s="705"/>
      <c r="C337" s="705"/>
      <c r="D337" s="705"/>
      <c r="E337" s="705"/>
      <c r="F337" s="705"/>
      <c r="G337" s="705"/>
      <c r="H337" s="705"/>
      <c r="I337" s="705"/>
      <c r="J337" s="705"/>
      <c r="K337" s="705"/>
      <c r="L337" s="705"/>
      <c r="M337" s="705"/>
      <c r="N337" s="705"/>
      <c r="O337" s="705"/>
      <c r="P337" s="705"/>
      <c r="Q337" s="705"/>
      <c r="R337" s="705"/>
      <c r="S337" s="705"/>
      <c r="T337" s="705"/>
      <c r="U337" s="705"/>
      <c r="V337" s="705"/>
      <c r="W337" s="705"/>
      <c r="X337" s="705"/>
      <c r="Y337" s="705"/>
      <c r="Z337" s="705"/>
      <c r="AA337" s="681"/>
      <c r="AB337" s="681"/>
      <c r="AC337" s="681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350</v>
      </c>
      <c r="Y338" s="688">
        <f t="shared" ref="Y338:Y343" si="52">IFERROR(IF(X338="",0,CEILING((X338/$H338),1)*$H338),"")</f>
        <v>351</v>
      </c>
      <c r="Z338" s="36">
        <f>IFERROR(IF(Y338=0,"",ROUNDUP(Y338/H338,0)*0.01898),"")</f>
        <v>0.85409999999999997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373.01923076923077</v>
      </c>
      <c r="BN338" s="64">
        <f t="shared" ref="BN338:BN343" si="54">IFERROR(Y338*I338/H338,"0")</f>
        <v>374.08500000000004</v>
      </c>
      <c r="BO338" s="64">
        <f t="shared" ref="BO338:BO343" si="55">IFERROR(1/J338*(X338/H338),"0")</f>
        <v>0.70112179487179493</v>
      </c>
      <c r="BP338" s="64">
        <f t="shared" ref="BP338:BP343" si="56">IFERROR(1/J338*(Y338/H338),"0")</f>
        <v>0.703125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9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9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8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8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8"/>
      <c r="B344" s="705"/>
      <c r="C344" s="705"/>
      <c r="D344" s="705"/>
      <c r="E344" s="705"/>
      <c r="F344" s="705"/>
      <c r="G344" s="705"/>
      <c r="H344" s="705"/>
      <c r="I344" s="705"/>
      <c r="J344" s="705"/>
      <c r="K344" s="705"/>
      <c r="L344" s="705"/>
      <c r="M344" s="705"/>
      <c r="N344" s="705"/>
      <c r="O344" s="709"/>
      <c r="P344" s="713" t="s">
        <v>80</v>
      </c>
      <c r="Q344" s="714"/>
      <c r="R344" s="714"/>
      <c r="S344" s="714"/>
      <c r="T344" s="714"/>
      <c r="U344" s="714"/>
      <c r="V344" s="715"/>
      <c r="W344" s="37" t="s">
        <v>81</v>
      </c>
      <c r="X344" s="689">
        <f>IFERROR(X338/H338,"0")+IFERROR(X339/H339,"0")+IFERROR(X340/H340,"0")+IFERROR(X341/H341,"0")+IFERROR(X342/H342,"0")+IFERROR(X343/H343,"0")</f>
        <v>44.871794871794876</v>
      </c>
      <c r="Y344" s="689">
        <f>IFERROR(Y338/H338,"0")+IFERROR(Y339/H339,"0")+IFERROR(Y340/H340,"0")+IFERROR(Y341/H341,"0")+IFERROR(Y342/H342,"0")+IFERROR(Y343/H343,"0")</f>
        <v>45</v>
      </c>
      <c r="Z344" s="689">
        <f>IFERROR(IF(Z338="",0,Z338),"0")+IFERROR(IF(Z339="",0,Z339),"0")+IFERROR(IF(Z340="",0,Z340),"0")+IFERROR(IF(Z341="",0,Z341),"0")+IFERROR(IF(Z342="",0,Z342),"0")+IFERROR(IF(Z343="",0,Z343),"0")</f>
        <v>0.85409999999999997</v>
      </c>
      <c r="AA344" s="690"/>
      <c r="AB344" s="690"/>
      <c r="AC344" s="690"/>
    </row>
    <row r="345" spans="1:68" x14ac:dyDescent="0.2">
      <c r="A345" s="705"/>
      <c r="B345" s="705"/>
      <c r="C345" s="705"/>
      <c r="D345" s="705"/>
      <c r="E345" s="705"/>
      <c r="F345" s="705"/>
      <c r="G345" s="705"/>
      <c r="H345" s="705"/>
      <c r="I345" s="705"/>
      <c r="J345" s="705"/>
      <c r="K345" s="705"/>
      <c r="L345" s="705"/>
      <c r="M345" s="705"/>
      <c r="N345" s="705"/>
      <c r="O345" s="709"/>
      <c r="P345" s="713" t="s">
        <v>80</v>
      </c>
      <c r="Q345" s="714"/>
      <c r="R345" s="714"/>
      <c r="S345" s="714"/>
      <c r="T345" s="714"/>
      <c r="U345" s="714"/>
      <c r="V345" s="715"/>
      <c r="W345" s="37" t="s">
        <v>69</v>
      </c>
      <c r="X345" s="689">
        <f>IFERROR(SUM(X338:X343),"0")</f>
        <v>350</v>
      </c>
      <c r="Y345" s="689">
        <f>IFERROR(SUM(Y338:Y343),"0")</f>
        <v>351</v>
      </c>
      <c r="Z345" s="37"/>
      <c r="AA345" s="690"/>
      <c r="AB345" s="690"/>
      <c r="AC345" s="690"/>
    </row>
    <row r="346" spans="1:68" ht="14.25" hidden="1" customHeight="1" x14ac:dyDescent="0.25">
      <c r="A346" s="704" t="s">
        <v>172</v>
      </c>
      <c r="B346" s="705"/>
      <c r="C346" s="705"/>
      <c r="D346" s="705"/>
      <c r="E346" s="705"/>
      <c r="F346" s="705"/>
      <c r="G346" s="705"/>
      <c r="H346" s="705"/>
      <c r="I346" s="705"/>
      <c r="J346" s="705"/>
      <c r="K346" s="705"/>
      <c r="L346" s="705"/>
      <c r="M346" s="705"/>
      <c r="N346" s="705"/>
      <c r="O346" s="705"/>
      <c r="P346" s="705"/>
      <c r="Q346" s="705"/>
      <c r="R346" s="705"/>
      <c r="S346" s="705"/>
      <c r="T346" s="705"/>
      <c r="U346" s="705"/>
      <c r="V346" s="705"/>
      <c r="W346" s="705"/>
      <c r="X346" s="705"/>
      <c r="Y346" s="705"/>
      <c r="Z346" s="705"/>
      <c r="AA346" s="681"/>
      <c r="AB346" s="681"/>
      <c r="AC346" s="681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8"/>
      <c r="B350" s="705"/>
      <c r="C350" s="705"/>
      <c r="D350" s="705"/>
      <c r="E350" s="705"/>
      <c r="F350" s="705"/>
      <c r="G350" s="705"/>
      <c r="H350" s="705"/>
      <c r="I350" s="705"/>
      <c r="J350" s="705"/>
      <c r="K350" s="705"/>
      <c r="L350" s="705"/>
      <c r="M350" s="705"/>
      <c r="N350" s="705"/>
      <c r="O350" s="709"/>
      <c r="P350" s="713" t="s">
        <v>80</v>
      </c>
      <c r="Q350" s="714"/>
      <c r="R350" s="714"/>
      <c r="S350" s="714"/>
      <c r="T350" s="714"/>
      <c r="U350" s="714"/>
      <c r="V350" s="71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705"/>
      <c r="B351" s="705"/>
      <c r="C351" s="705"/>
      <c r="D351" s="705"/>
      <c r="E351" s="705"/>
      <c r="F351" s="705"/>
      <c r="G351" s="705"/>
      <c r="H351" s="705"/>
      <c r="I351" s="705"/>
      <c r="J351" s="705"/>
      <c r="K351" s="705"/>
      <c r="L351" s="705"/>
      <c r="M351" s="705"/>
      <c r="N351" s="705"/>
      <c r="O351" s="709"/>
      <c r="P351" s="713" t="s">
        <v>80</v>
      </c>
      <c r="Q351" s="714"/>
      <c r="R351" s="714"/>
      <c r="S351" s="714"/>
      <c r="T351" s="714"/>
      <c r="U351" s="714"/>
      <c r="V351" s="71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704" t="s">
        <v>82</v>
      </c>
      <c r="B352" s="705"/>
      <c r="C352" s="705"/>
      <c r="D352" s="705"/>
      <c r="E352" s="705"/>
      <c r="F352" s="705"/>
      <c r="G352" s="705"/>
      <c r="H352" s="705"/>
      <c r="I352" s="705"/>
      <c r="J352" s="705"/>
      <c r="K352" s="705"/>
      <c r="L352" s="705"/>
      <c r="M352" s="705"/>
      <c r="N352" s="705"/>
      <c r="O352" s="705"/>
      <c r="P352" s="705"/>
      <c r="Q352" s="705"/>
      <c r="R352" s="705"/>
      <c r="S352" s="705"/>
      <c r="T352" s="705"/>
      <c r="U352" s="705"/>
      <c r="V352" s="705"/>
      <c r="W352" s="705"/>
      <c r="X352" s="705"/>
      <c r="Y352" s="705"/>
      <c r="Z352" s="705"/>
      <c r="AA352" s="681"/>
      <c r="AB352" s="681"/>
      <c r="AC352" s="681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61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80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8"/>
      <c r="B357" s="705"/>
      <c r="C357" s="705"/>
      <c r="D357" s="705"/>
      <c r="E357" s="705"/>
      <c r="F357" s="705"/>
      <c r="G357" s="705"/>
      <c r="H357" s="705"/>
      <c r="I357" s="705"/>
      <c r="J357" s="705"/>
      <c r="K357" s="705"/>
      <c r="L357" s="705"/>
      <c r="M357" s="705"/>
      <c r="N357" s="705"/>
      <c r="O357" s="709"/>
      <c r="P357" s="713" t="s">
        <v>80</v>
      </c>
      <c r="Q357" s="714"/>
      <c r="R357" s="714"/>
      <c r="S357" s="714"/>
      <c r="T357" s="714"/>
      <c r="U357" s="714"/>
      <c r="V357" s="71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705"/>
      <c r="B358" s="705"/>
      <c r="C358" s="705"/>
      <c r="D358" s="705"/>
      <c r="E358" s="705"/>
      <c r="F358" s="705"/>
      <c r="G358" s="705"/>
      <c r="H358" s="705"/>
      <c r="I358" s="705"/>
      <c r="J358" s="705"/>
      <c r="K358" s="705"/>
      <c r="L358" s="705"/>
      <c r="M358" s="705"/>
      <c r="N358" s="705"/>
      <c r="O358" s="709"/>
      <c r="P358" s="713" t="s">
        <v>80</v>
      </c>
      <c r="Q358" s="714"/>
      <c r="R358" s="714"/>
      <c r="S358" s="714"/>
      <c r="T358" s="714"/>
      <c r="U358" s="714"/>
      <c r="V358" s="71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704" t="s">
        <v>574</v>
      </c>
      <c r="B359" s="705"/>
      <c r="C359" s="705"/>
      <c r="D359" s="705"/>
      <c r="E359" s="705"/>
      <c r="F359" s="705"/>
      <c r="G359" s="705"/>
      <c r="H359" s="705"/>
      <c r="I359" s="705"/>
      <c r="J359" s="705"/>
      <c r="K359" s="705"/>
      <c r="L359" s="705"/>
      <c r="M359" s="705"/>
      <c r="N359" s="705"/>
      <c r="O359" s="705"/>
      <c r="P359" s="705"/>
      <c r="Q359" s="705"/>
      <c r="R359" s="705"/>
      <c r="S359" s="705"/>
      <c r="T359" s="705"/>
      <c r="U359" s="705"/>
      <c r="V359" s="705"/>
      <c r="W359" s="705"/>
      <c r="X359" s="705"/>
      <c r="Y359" s="705"/>
      <c r="Z359" s="705"/>
      <c r="AA359" s="681"/>
      <c r="AB359" s="681"/>
      <c r="AC359" s="681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8"/>
      <c r="B363" s="705"/>
      <c r="C363" s="705"/>
      <c r="D363" s="705"/>
      <c r="E363" s="705"/>
      <c r="F363" s="705"/>
      <c r="G363" s="705"/>
      <c r="H363" s="705"/>
      <c r="I363" s="705"/>
      <c r="J363" s="705"/>
      <c r="K363" s="705"/>
      <c r="L363" s="705"/>
      <c r="M363" s="705"/>
      <c r="N363" s="705"/>
      <c r="O363" s="709"/>
      <c r="P363" s="713" t="s">
        <v>80</v>
      </c>
      <c r="Q363" s="714"/>
      <c r="R363" s="714"/>
      <c r="S363" s="714"/>
      <c r="T363" s="714"/>
      <c r="U363" s="714"/>
      <c r="V363" s="71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5"/>
      <c r="B364" s="705"/>
      <c r="C364" s="705"/>
      <c r="D364" s="705"/>
      <c r="E364" s="705"/>
      <c r="F364" s="705"/>
      <c r="G364" s="705"/>
      <c r="H364" s="705"/>
      <c r="I364" s="705"/>
      <c r="J364" s="705"/>
      <c r="K364" s="705"/>
      <c r="L364" s="705"/>
      <c r="M364" s="705"/>
      <c r="N364" s="705"/>
      <c r="O364" s="709"/>
      <c r="P364" s="713" t="s">
        <v>80</v>
      </c>
      <c r="Q364" s="714"/>
      <c r="R364" s="714"/>
      <c r="S364" s="714"/>
      <c r="T364" s="714"/>
      <c r="U364" s="714"/>
      <c r="V364" s="71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2" t="s">
        <v>583</v>
      </c>
      <c r="B365" s="705"/>
      <c r="C365" s="705"/>
      <c r="D365" s="705"/>
      <c r="E365" s="705"/>
      <c r="F365" s="705"/>
      <c r="G365" s="705"/>
      <c r="H365" s="705"/>
      <c r="I365" s="705"/>
      <c r="J365" s="705"/>
      <c r="K365" s="705"/>
      <c r="L365" s="705"/>
      <c r="M365" s="705"/>
      <c r="N365" s="705"/>
      <c r="O365" s="705"/>
      <c r="P365" s="705"/>
      <c r="Q365" s="705"/>
      <c r="R365" s="705"/>
      <c r="S365" s="705"/>
      <c r="T365" s="705"/>
      <c r="U365" s="705"/>
      <c r="V365" s="705"/>
      <c r="W365" s="705"/>
      <c r="X365" s="705"/>
      <c r="Y365" s="705"/>
      <c r="Z365" s="705"/>
      <c r="AA365" s="682"/>
      <c r="AB365" s="682"/>
      <c r="AC365" s="682"/>
    </row>
    <row r="366" spans="1:68" ht="14.25" hidden="1" customHeight="1" x14ac:dyDescent="0.25">
      <c r="A366" s="704" t="s">
        <v>146</v>
      </c>
      <c r="B366" s="705"/>
      <c r="C366" s="705"/>
      <c r="D366" s="705"/>
      <c r="E366" s="705"/>
      <c r="F366" s="705"/>
      <c r="G366" s="705"/>
      <c r="H366" s="705"/>
      <c r="I366" s="705"/>
      <c r="J366" s="705"/>
      <c r="K366" s="705"/>
      <c r="L366" s="705"/>
      <c r="M366" s="705"/>
      <c r="N366" s="705"/>
      <c r="O366" s="705"/>
      <c r="P366" s="705"/>
      <c r="Q366" s="705"/>
      <c r="R366" s="705"/>
      <c r="S366" s="705"/>
      <c r="T366" s="705"/>
      <c r="U366" s="705"/>
      <c r="V366" s="705"/>
      <c r="W366" s="705"/>
      <c r="X366" s="705"/>
      <c r="Y366" s="705"/>
      <c r="Z366" s="705"/>
      <c r="AA366" s="681"/>
      <c r="AB366" s="681"/>
      <c r="AC366" s="681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8"/>
      <c r="B368" s="705"/>
      <c r="C368" s="705"/>
      <c r="D368" s="705"/>
      <c r="E368" s="705"/>
      <c r="F368" s="705"/>
      <c r="G368" s="705"/>
      <c r="H368" s="705"/>
      <c r="I368" s="705"/>
      <c r="J368" s="705"/>
      <c r="K368" s="705"/>
      <c r="L368" s="705"/>
      <c r="M368" s="705"/>
      <c r="N368" s="705"/>
      <c r="O368" s="709"/>
      <c r="P368" s="713" t="s">
        <v>80</v>
      </c>
      <c r="Q368" s="714"/>
      <c r="R368" s="714"/>
      <c r="S368" s="714"/>
      <c r="T368" s="714"/>
      <c r="U368" s="714"/>
      <c r="V368" s="71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705"/>
      <c r="B369" s="705"/>
      <c r="C369" s="705"/>
      <c r="D369" s="705"/>
      <c r="E369" s="705"/>
      <c r="F369" s="705"/>
      <c r="G369" s="705"/>
      <c r="H369" s="705"/>
      <c r="I369" s="705"/>
      <c r="J369" s="705"/>
      <c r="K369" s="705"/>
      <c r="L369" s="705"/>
      <c r="M369" s="705"/>
      <c r="N369" s="705"/>
      <c r="O369" s="709"/>
      <c r="P369" s="713" t="s">
        <v>80</v>
      </c>
      <c r="Q369" s="714"/>
      <c r="R369" s="714"/>
      <c r="S369" s="714"/>
      <c r="T369" s="714"/>
      <c r="U369" s="714"/>
      <c r="V369" s="71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704" t="s">
        <v>64</v>
      </c>
      <c r="B370" s="705"/>
      <c r="C370" s="705"/>
      <c r="D370" s="705"/>
      <c r="E370" s="705"/>
      <c r="F370" s="705"/>
      <c r="G370" s="705"/>
      <c r="H370" s="705"/>
      <c r="I370" s="705"/>
      <c r="J370" s="705"/>
      <c r="K370" s="705"/>
      <c r="L370" s="705"/>
      <c r="M370" s="705"/>
      <c r="N370" s="705"/>
      <c r="O370" s="705"/>
      <c r="P370" s="705"/>
      <c r="Q370" s="705"/>
      <c r="R370" s="705"/>
      <c r="S370" s="705"/>
      <c r="T370" s="705"/>
      <c r="U370" s="705"/>
      <c r="V370" s="705"/>
      <c r="W370" s="705"/>
      <c r="X370" s="705"/>
      <c r="Y370" s="705"/>
      <c r="Z370" s="705"/>
      <c r="AA370" s="681"/>
      <c r="AB370" s="681"/>
      <c r="AC370" s="681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9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7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8"/>
      <c r="B374" s="705"/>
      <c r="C374" s="705"/>
      <c r="D374" s="705"/>
      <c r="E374" s="705"/>
      <c r="F374" s="705"/>
      <c r="G374" s="705"/>
      <c r="H374" s="705"/>
      <c r="I374" s="705"/>
      <c r="J374" s="705"/>
      <c r="K374" s="705"/>
      <c r="L374" s="705"/>
      <c r="M374" s="705"/>
      <c r="N374" s="705"/>
      <c r="O374" s="709"/>
      <c r="P374" s="713" t="s">
        <v>80</v>
      </c>
      <c r="Q374" s="714"/>
      <c r="R374" s="714"/>
      <c r="S374" s="714"/>
      <c r="T374" s="714"/>
      <c r="U374" s="714"/>
      <c r="V374" s="715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705"/>
      <c r="B375" s="705"/>
      <c r="C375" s="705"/>
      <c r="D375" s="705"/>
      <c r="E375" s="705"/>
      <c r="F375" s="705"/>
      <c r="G375" s="705"/>
      <c r="H375" s="705"/>
      <c r="I375" s="705"/>
      <c r="J375" s="705"/>
      <c r="K375" s="705"/>
      <c r="L375" s="705"/>
      <c r="M375" s="705"/>
      <c r="N375" s="705"/>
      <c r="O375" s="709"/>
      <c r="P375" s="713" t="s">
        <v>80</v>
      </c>
      <c r="Q375" s="714"/>
      <c r="R375" s="714"/>
      <c r="S375" s="714"/>
      <c r="T375" s="714"/>
      <c r="U375" s="714"/>
      <c r="V375" s="715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75" t="s">
        <v>596</v>
      </c>
      <c r="B376" s="776"/>
      <c r="C376" s="776"/>
      <c r="D376" s="776"/>
      <c r="E376" s="776"/>
      <c r="F376" s="776"/>
      <c r="G376" s="776"/>
      <c r="H376" s="776"/>
      <c r="I376" s="776"/>
      <c r="J376" s="776"/>
      <c r="K376" s="776"/>
      <c r="L376" s="776"/>
      <c r="M376" s="776"/>
      <c r="N376" s="776"/>
      <c r="O376" s="776"/>
      <c r="P376" s="776"/>
      <c r="Q376" s="776"/>
      <c r="R376" s="776"/>
      <c r="S376" s="776"/>
      <c r="T376" s="776"/>
      <c r="U376" s="776"/>
      <c r="V376" s="776"/>
      <c r="W376" s="776"/>
      <c r="X376" s="776"/>
      <c r="Y376" s="776"/>
      <c r="Z376" s="776"/>
      <c r="AA376" s="48"/>
      <c r="AB376" s="48"/>
      <c r="AC376" s="48"/>
    </row>
    <row r="377" spans="1:68" ht="16.5" hidden="1" customHeight="1" x14ac:dyDescent="0.25">
      <c r="A377" s="732" t="s">
        <v>597</v>
      </c>
      <c r="B377" s="705"/>
      <c r="C377" s="705"/>
      <c r="D377" s="705"/>
      <c r="E377" s="705"/>
      <c r="F377" s="705"/>
      <c r="G377" s="705"/>
      <c r="H377" s="705"/>
      <c r="I377" s="705"/>
      <c r="J377" s="705"/>
      <c r="K377" s="705"/>
      <c r="L377" s="705"/>
      <c r="M377" s="705"/>
      <c r="N377" s="705"/>
      <c r="O377" s="705"/>
      <c r="P377" s="705"/>
      <c r="Q377" s="705"/>
      <c r="R377" s="705"/>
      <c r="S377" s="705"/>
      <c r="T377" s="705"/>
      <c r="U377" s="705"/>
      <c r="V377" s="705"/>
      <c r="W377" s="705"/>
      <c r="X377" s="705"/>
      <c r="Y377" s="705"/>
      <c r="Z377" s="705"/>
      <c r="AA377" s="682"/>
      <c r="AB377" s="682"/>
      <c r="AC377" s="682"/>
    </row>
    <row r="378" spans="1:68" ht="14.25" hidden="1" customHeight="1" x14ac:dyDescent="0.25">
      <c r="A378" s="704" t="s">
        <v>90</v>
      </c>
      <c r="B378" s="705"/>
      <c r="C378" s="705"/>
      <c r="D378" s="705"/>
      <c r="E378" s="705"/>
      <c r="F378" s="705"/>
      <c r="G378" s="705"/>
      <c r="H378" s="705"/>
      <c r="I378" s="705"/>
      <c r="J378" s="705"/>
      <c r="K378" s="705"/>
      <c r="L378" s="705"/>
      <c r="M378" s="705"/>
      <c r="N378" s="705"/>
      <c r="O378" s="705"/>
      <c r="P378" s="705"/>
      <c r="Q378" s="705"/>
      <c r="R378" s="705"/>
      <c r="S378" s="705"/>
      <c r="T378" s="705"/>
      <c r="U378" s="705"/>
      <c r="V378" s="705"/>
      <c r="W378" s="705"/>
      <c r="X378" s="705"/>
      <c r="Y378" s="705"/>
      <c r="Z378" s="705"/>
      <c r="AA378" s="681"/>
      <c r="AB378" s="681"/>
      <c r="AC378" s="681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10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400</v>
      </c>
      <c r="Y379" s="688">
        <f t="shared" ref="Y379:Y388" si="57">IFERROR(IF(X379="",0,CEILING((X379/$H379),1)*$H379),"")</f>
        <v>405</v>
      </c>
      <c r="Z379" s="36">
        <f>IFERROR(IF(Y379=0,"",ROUNDUP(Y379/H379,0)*0.02175),"")</f>
        <v>0.58724999999999994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412.8</v>
      </c>
      <c r="BN379" s="64">
        <f t="shared" ref="BN379:BN388" si="59">IFERROR(Y379*I379/H379,"0")</f>
        <v>417.96000000000004</v>
      </c>
      <c r="BO379" s="64">
        <f t="shared" ref="BO379:BO388" si="60">IFERROR(1/J379*(X379/H379),"0")</f>
        <v>0.55555555555555558</v>
      </c>
      <c r="BP379" s="64">
        <f t="shared" ref="BP379:BP388" si="61">IFERROR(1/J379*(Y379/H379),"0")</f>
        <v>0.5625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9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350</v>
      </c>
      <c r="Y381" s="688">
        <f t="shared" si="57"/>
        <v>360</v>
      </c>
      <c r="Z381" s="36">
        <f>IFERROR(IF(Y381=0,"",ROUNDUP(Y381/H381,0)*0.02175),"")</f>
        <v>0.52200000000000002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361.2</v>
      </c>
      <c r="BN381" s="64">
        <f t="shared" si="59"/>
        <v>371.52000000000004</v>
      </c>
      <c r="BO381" s="64">
        <f t="shared" si="60"/>
        <v>0.48611111111111105</v>
      </c>
      <c r="BP381" s="64">
        <f t="shared" si="61"/>
        <v>0.5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10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7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600</v>
      </c>
      <c r="Y383" s="688">
        <f t="shared" si="57"/>
        <v>600</v>
      </c>
      <c r="Z383" s="36">
        <f>IFERROR(IF(Y383=0,"",ROUNDUP(Y383/H383,0)*0.02175),"")</f>
        <v>0.86999999999999988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619.20000000000005</v>
      </c>
      <c r="BN383" s="64">
        <f t="shared" si="59"/>
        <v>619.20000000000005</v>
      </c>
      <c r="BO383" s="64">
        <f t="shared" si="60"/>
        <v>0.83333333333333326</v>
      </c>
      <c r="BP383" s="64">
        <f t="shared" si="61"/>
        <v>0.83333333333333326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10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7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8"/>
      <c r="B389" s="705"/>
      <c r="C389" s="705"/>
      <c r="D389" s="705"/>
      <c r="E389" s="705"/>
      <c r="F389" s="705"/>
      <c r="G389" s="705"/>
      <c r="H389" s="705"/>
      <c r="I389" s="705"/>
      <c r="J389" s="705"/>
      <c r="K389" s="705"/>
      <c r="L389" s="705"/>
      <c r="M389" s="705"/>
      <c r="N389" s="705"/>
      <c r="O389" s="709"/>
      <c r="P389" s="713" t="s">
        <v>80</v>
      </c>
      <c r="Q389" s="714"/>
      <c r="R389" s="714"/>
      <c r="S389" s="714"/>
      <c r="T389" s="714"/>
      <c r="U389" s="714"/>
      <c r="V389" s="71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90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91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1.9792499999999997</v>
      </c>
      <c r="AA389" s="690"/>
      <c r="AB389" s="690"/>
      <c r="AC389" s="690"/>
    </row>
    <row r="390" spans="1:68" x14ac:dyDescent="0.2">
      <c r="A390" s="705"/>
      <c r="B390" s="705"/>
      <c r="C390" s="705"/>
      <c r="D390" s="705"/>
      <c r="E390" s="705"/>
      <c r="F390" s="705"/>
      <c r="G390" s="705"/>
      <c r="H390" s="705"/>
      <c r="I390" s="705"/>
      <c r="J390" s="705"/>
      <c r="K390" s="705"/>
      <c r="L390" s="705"/>
      <c r="M390" s="705"/>
      <c r="N390" s="705"/>
      <c r="O390" s="709"/>
      <c r="P390" s="713" t="s">
        <v>80</v>
      </c>
      <c r="Q390" s="714"/>
      <c r="R390" s="714"/>
      <c r="S390" s="714"/>
      <c r="T390" s="714"/>
      <c r="U390" s="714"/>
      <c r="V390" s="715"/>
      <c r="W390" s="37" t="s">
        <v>69</v>
      </c>
      <c r="X390" s="689">
        <f>IFERROR(SUM(X379:X388),"0")</f>
        <v>1350</v>
      </c>
      <c r="Y390" s="689">
        <f>IFERROR(SUM(Y379:Y388),"0")</f>
        <v>1365</v>
      </c>
      <c r="Z390" s="37"/>
      <c r="AA390" s="690"/>
      <c r="AB390" s="690"/>
      <c r="AC390" s="690"/>
    </row>
    <row r="391" spans="1:68" ht="14.25" hidden="1" customHeight="1" x14ac:dyDescent="0.25">
      <c r="A391" s="704" t="s">
        <v>135</v>
      </c>
      <c r="B391" s="705"/>
      <c r="C391" s="705"/>
      <c r="D391" s="705"/>
      <c r="E391" s="705"/>
      <c r="F391" s="705"/>
      <c r="G391" s="705"/>
      <c r="H391" s="705"/>
      <c r="I391" s="705"/>
      <c r="J391" s="705"/>
      <c r="K391" s="705"/>
      <c r="L391" s="705"/>
      <c r="M391" s="705"/>
      <c r="N391" s="705"/>
      <c r="O391" s="705"/>
      <c r="P391" s="705"/>
      <c r="Q391" s="705"/>
      <c r="R391" s="705"/>
      <c r="S391" s="705"/>
      <c r="T391" s="705"/>
      <c r="U391" s="705"/>
      <c r="V391" s="705"/>
      <c r="W391" s="705"/>
      <c r="X391" s="705"/>
      <c r="Y391" s="705"/>
      <c r="Z391" s="705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10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400</v>
      </c>
      <c r="Y392" s="688">
        <f>IFERROR(IF(X392="",0,CEILING((X392/$H392),1)*$H392),"")</f>
        <v>405</v>
      </c>
      <c r="Z392" s="36">
        <f>IFERROR(IF(Y392=0,"",ROUNDUP(Y392/H392,0)*0.02175),"")</f>
        <v>0.58724999999999994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412.8</v>
      </c>
      <c r="BN392" s="64">
        <f>IFERROR(Y392*I392/H392,"0")</f>
        <v>417.96000000000004</v>
      </c>
      <c r="BO392" s="64">
        <f>IFERROR(1/J392*(X392/H392),"0")</f>
        <v>0.55555555555555558</v>
      </c>
      <c r="BP392" s="64">
        <f>IFERROR(1/J392*(Y392/H392),"0")</f>
        <v>0.5625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8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8"/>
      <c r="B394" s="705"/>
      <c r="C394" s="705"/>
      <c r="D394" s="705"/>
      <c r="E394" s="705"/>
      <c r="F394" s="705"/>
      <c r="G394" s="705"/>
      <c r="H394" s="705"/>
      <c r="I394" s="705"/>
      <c r="J394" s="705"/>
      <c r="K394" s="705"/>
      <c r="L394" s="705"/>
      <c r="M394" s="705"/>
      <c r="N394" s="705"/>
      <c r="O394" s="709"/>
      <c r="P394" s="713" t="s">
        <v>80</v>
      </c>
      <c r="Q394" s="714"/>
      <c r="R394" s="714"/>
      <c r="S394" s="714"/>
      <c r="T394" s="714"/>
      <c r="U394" s="714"/>
      <c r="V394" s="715"/>
      <c r="W394" s="37" t="s">
        <v>81</v>
      </c>
      <c r="X394" s="689">
        <f>IFERROR(X392/H392,"0")+IFERROR(X393/H393,"0")</f>
        <v>26.666666666666668</v>
      </c>
      <c r="Y394" s="689">
        <f>IFERROR(Y392/H392,"0")+IFERROR(Y393/H393,"0")</f>
        <v>27</v>
      </c>
      <c r="Z394" s="689">
        <f>IFERROR(IF(Z392="",0,Z392),"0")+IFERROR(IF(Z393="",0,Z393),"0")</f>
        <v>0.58724999999999994</v>
      </c>
      <c r="AA394" s="690"/>
      <c r="AB394" s="690"/>
      <c r="AC394" s="690"/>
    </row>
    <row r="395" spans="1:68" x14ac:dyDescent="0.2">
      <c r="A395" s="705"/>
      <c r="B395" s="705"/>
      <c r="C395" s="705"/>
      <c r="D395" s="705"/>
      <c r="E395" s="705"/>
      <c r="F395" s="705"/>
      <c r="G395" s="705"/>
      <c r="H395" s="705"/>
      <c r="I395" s="705"/>
      <c r="J395" s="705"/>
      <c r="K395" s="705"/>
      <c r="L395" s="705"/>
      <c r="M395" s="705"/>
      <c r="N395" s="705"/>
      <c r="O395" s="709"/>
      <c r="P395" s="713" t="s">
        <v>80</v>
      </c>
      <c r="Q395" s="714"/>
      <c r="R395" s="714"/>
      <c r="S395" s="714"/>
      <c r="T395" s="714"/>
      <c r="U395" s="714"/>
      <c r="V395" s="715"/>
      <c r="W395" s="37" t="s">
        <v>69</v>
      </c>
      <c r="X395" s="689">
        <f>IFERROR(SUM(X392:X393),"0")</f>
        <v>400</v>
      </c>
      <c r="Y395" s="689">
        <f>IFERROR(SUM(Y392:Y393),"0")</f>
        <v>405</v>
      </c>
      <c r="Z395" s="37"/>
      <c r="AA395" s="690"/>
      <c r="AB395" s="690"/>
      <c r="AC395" s="690"/>
    </row>
    <row r="396" spans="1:68" ht="14.25" hidden="1" customHeight="1" x14ac:dyDescent="0.25">
      <c r="A396" s="704" t="s">
        <v>64</v>
      </c>
      <c r="B396" s="705"/>
      <c r="C396" s="705"/>
      <c r="D396" s="705"/>
      <c r="E396" s="705"/>
      <c r="F396" s="705"/>
      <c r="G396" s="705"/>
      <c r="H396" s="705"/>
      <c r="I396" s="705"/>
      <c r="J396" s="705"/>
      <c r="K396" s="705"/>
      <c r="L396" s="705"/>
      <c r="M396" s="705"/>
      <c r="N396" s="705"/>
      <c r="O396" s="705"/>
      <c r="P396" s="705"/>
      <c r="Q396" s="705"/>
      <c r="R396" s="705"/>
      <c r="S396" s="705"/>
      <c r="T396" s="705"/>
      <c r="U396" s="705"/>
      <c r="V396" s="705"/>
      <c r="W396" s="705"/>
      <c r="X396" s="705"/>
      <c r="Y396" s="705"/>
      <c r="Z396" s="705"/>
      <c r="AA396" s="681"/>
      <c r="AB396" s="681"/>
      <c r="AC396" s="681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958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816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8"/>
      <c r="B399" s="705"/>
      <c r="C399" s="705"/>
      <c r="D399" s="705"/>
      <c r="E399" s="705"/>
      <c r="F399" s="705"/>
      <c r="G399" s="705"/>
      <c r="H399" s="705"/>
      <c r="I399" s="705"/>
      <c r="J399" s="705"/>
      <c r="K399" s="705"/>
      <c r="L399" s="705"/>
      <c r="M399" s="705"/>
      <c r="N399" s="705"/>
      <c r="O399" s="709"/>
      <c r="P399" s="713" t="s">
        <v>80</v>
      </c>
      <c r="Q399" s="714"/>
      <c r="R399" s="714"/>
      <c r="S399" s="714"/>
      <c r="T399" s="714"/>
      <c r="U399" s="714"/>
      <c r="V399" s="71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5"/>
      <c r="B400" s="705"/>
      <c r="C400" s="705"/>
      <c r="D400" s="705"/>
      <c r="E400" s="705"/>
      <c r="F400" s="705"/>
      <c r="G400" s="705"/>
      <c r="H400" s="705"/>
      <c r="I400" s="705"/>
      <c r="J400" s="705"/>
      <c r="K400" s="705"/>
      <c r="L400" s="705"/>
      <c r="M400" s="705"/>
      <c r="N400" s="705"/>
      <c r="O400" s="709"/>
      <c r="P400" s="713" t="s">
        <v>80</v>
      </c>
      <c r="Q400" s="714"/>
      <c r="R400" s="714"/>
      <c r="S400" s="714"/>
      <c r="T400" s="714"/>
      <c r="U400" s="714"/>
      <c r="V400" s="71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4" t="s">
        <v>172</v>
      </c>
      <c r="B401" s="705"/>
      <c r="C401" s="705"/>
      <c r="D401" s="705"/>
      <c r="E401" s="705"/>
      <c r="F401" s="705"/>
      <c r="G401" s="705"/>
      <c r="H401" s="705"/>
      <c r="I401" s="705"/>
      <c r="J401" s="705"/>
      <c r="K401" s="705"/>
      <c r="L401" s="705"/>
      <c r="M401" s="705"/>
      <c r="N401" s="705"/>
      <c r="O401" s="705"/>
      <c r="P401" s="705"/>
      <c r="Q401" s="705"/>
      <c r="R401" s="705"/>
      <c r="S401" s="705"/>
      <c r="T401" s="705"/>
      <c r="U401" s="705"/>
      <c r="V401" s="705"/>
      <c r="W401" s="705"/>
      <c r="X401" s="705"/>
      <c r="Y401" s="705"/>
      <c r="Z401" s="705"/>
      <c r="AA401" s="681"/>
      <c r="AB401" s="681"/>
      <c r="AC401" s="681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1063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8"/>
      <c r="B403" s="705"/>
      <c r="C403" s="705"/>
      <c r="D403" s="705"/>
      <c r="E403" s="705"/>
      <c r="F403" s="705"/>
      <c r="G403" s="705"/>
      <c r="H403" s="705"/>
      <c r="I403" s="705"/>
      <c r="J403" s="705"/>
      <c r="K403" s="705"/>
      <c r="L403" s="705"/>
      <c r="M403" s="705"/>
      <c r="N403" s="705"/>
      <c r="O403" s="709"/>
      <c r="P403" s="713" t="s">
        <v>80</v>
      </c>
      <c r="Q403" s="714"/>
      <c r="R403" s="714"/>
      <c r="S403" s="714"/>
      <c r="T403" s="714"/>
      <c r="U403" s="714"/>
      <c r="V403" s="71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705"/>
      <c r="B404" s="705"/>
      <c r="C404" s="705"/>
      <c r="D404" s="705"/>
      <c r="E404" s="705"/>
      <c r="F404" s="705"/>
      <c r="G404" s="705"/>
      <c r="H404" s="705"/>
      <c r="I404" s="705"/>
      <c r="J404" s="705"/>
      <c r="K404" s="705"/>
      <c r="L404" s="705"/>
      <c r="M404" s="705"/>
      <c r="N404" s="705"/>
      <c r="O404" s="709"/>
      <c r="P404" s="713" t="s">
        <v>80</v>
      </c>
      <c r="Q404" s="714"/>
      <c r="R404" s="714"/>
      <c r="S404" s="714"/>
      <c r="T404" s="714"/>
      <c r="U404" s="714"/>
      <c r="V404" s="71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32" t="s">
        <v>638</v>
      </c>
      <c r="B405" s="705"/>
      <c r="C405" s="705"/>
      <c r="D405" s="705"/>
      <c r="E405" s="705"/>
      <c r="F405" s="705"/>
      <c r="G405" s="705"/>
      <c r="H405" s="705"/>
      <c r="I405" s="705"/>
      <c r="J405" s="705"/>
      <c r="K405" s="705"/>
      <c r="L405" s="705"/>
      <c r="M405" s="705"/>
      <c r="N405" s="705"/>
      <c r="O405" s="705"/>
      <c r="P405" s="705"/>
      <c r="Q405" s="705"/>
      <c r="R405" s="705"/>
      <c r="S405" s="705"/>
      <c r="T405" s="705"/>
      <c r="U405" s="705"/>
      <c r="V405" s="705"/>
      <c r="W405" s="705"/>
      <c r="X405" s="705"/>
      <c r="Y405" s="705"/>
      <c r="Z405" s="705"/>
      <c r="AA405" s="682"/>
      <c r="AB405" s="682"/>
      <c r="AC405" s="682"/>
    </row>
    <row r="406" spans="1:68" ht="14.25" hidden="1" customHeight="1" x14ac:dyDescent="0.25">
      <c r="A406" s="704" t="s">
        <v>90</v>
      </c>
      <c r="B406" s="705"/>
      <c r="C406" s="705"/>
      <c r="D406" s="705"/>
      <c r="E406" s="705"/>
      <c r="F406" s="705"/>
      <c r="G406" s="705"/>
      <c r="H406" s="705"/>
      <c r="I406" s="705"/>
      <c r="J406" s="705"/>
      <c r="K406" s="705"/>
      <c r="L406" s="705"/>
      <c r="M406" s="705"/>
      <c r="N406" s="705"/>
      <c r="O406" s="705"/>
      <c r="P406" s="705"/>
      <c r="Q406" s="705"/>
      <c r="R406" s="705"/>
      <c r="S406" s="705"/>
      <c r="T406" s="705"/>
      <c r="U406" s="705"/>
      <c r="V406" s="705"/>
      <c r="W406" s="705"/>
      <c r="X406" s="705"/>
      <c r="Y406" s="705"/>
      <c r="Z406" s="705"/>
      <c r="AA406" s="681"/>
      <c r="AB406" s="681"/>
      <c r="AC406" s="681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8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50</v>
      </c>
      <c r="Y409" s="688">
        <f t="shared" si="62"/>
        <v>54</v>
      </c>
      <c r="Z409" s="36">
        <f>IFERROR(IF(Y409=0,"",ROUNDUP(Y409/H409,0)*0.01898),"")</f>
        <v>9.4899999999999998E-2</v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52.013888888888886</v>
      </c>
      <c r="BN409" s="64">
        <f t="shared" si="64"/>
        <v>56.17499999999999</v>
      </c>
      <c r="BO409" s="64">
        <f t="shared" si="65"/>
        <v>7.2337962962962965E-2</v>
      </c>
      <c r="BP409" s="64">
        <f t="shared" si="66"/>
        <v>7.8125E-2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7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700</v>
      </c>
      <c r="Y411" s="688">
        <f t="shared" si="62"/>
        <v>708</v>
      </c>
      <c r="Z411" s="36">
        <f>IFERROR(IF(Y411=0,"",ROUNDUP(Y411/H411,0)*0.01898),"")</f>
        <v>1.11982</v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725.375</v>
      </c>
      <c r="BN411" s="64">
        <f t="shared" si="64"/>
        <v>733.66499999999996</v>
      </c>
      <c r="BO411" s="64">
        <f t="shared" si="65"/>
        <v>0.91145833333333337</v>
      </c>
      <c r="BP411" s="64">
        <f t="shared" si="66"/>
        <v>0.921875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200</v>
      </c>
      <c r="Y412" s="688">
        <f t="shared" si="62"/>
        <v>200</v>
      </c>
      <c r="Z412" s="36">
        <f>IFERROR(IF(Y412=0,"",ROUNDUP(Y412/H412,0)*0.00902),"")</f>
        <v>0.45100000000000001</v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210.5</v>
      </c>
      <c r="BN412" s="64">
        <f t="shared" si="64"/>
        <v>210.5</v>
      </c>
      <c r="BO412" s="64">
        <f t="shared" si="65"/>
        <v>0.37878787878787878</v>
      </c>
      <c r="BP412" s="64">
        <f t="shared" si="66"/>
        <v>0.37878787878787878</v>
      </c>
    </row>
    <row r="413" spans="1:68" x14ac:dyDescent="0.2">
      <c r="A413" s="708"/>
      <c r="B413" s="705"/>
      <c r="C413" s="705"/>
      <c r="D413" s="705"/>
      <c r="E413" s="705"/>
      <c r="F413" s="705"/>
      <c r="G413" s="705"/>
      <c r="H413" s="705"/>
      <c r="I413" s="705"/>
      <c r="J413" s="705"/>
      <c r="K413" s="705"/>
      <c r="L413" s="705"/>
      <c r="M413" s="705"/>
      <c r="N413" s="705"/>
      <c r="O413" s="709"/>
      <c r="P413" s="713" t="s">
        <v>80</v>
      </c>
      <c r="Q413" s="714"/>
      <c r="R413" s="714"/>
      <c r="S413" s="714"/>
      <c r="T413" s="714"/>
      <c r="U413" s="714"/>
      <c r="V413" s="715"/>
      <c r="W413" s="37" t="s">
        <v>81</v>
      </c>
      <c r="X413" s="689">
        <f>IFERROR(X407/H407,"0")+IFERROR(X408/H408,"0")+IFERROR(X409/H409,"0")+IFERROR(X410/H410,"0")+IFERROR(X411/H411,"0")+IFERROR(X412/H412,"0")</f>
        <v>112.96296296296296</v>
      </c>
      <c r="Y413" s="689">
        <f>IFERROR(Y407/H407,"0")+IFERROR(Y408/H408,"0")+IFERROR(Y409/H409,"0")+IFERROR(Y410/H410,"0")+IFERROR(Y411/H411,"0")+IFERROR(Y412/H412,"0")</f>
        <v>114</v>
      </c>
      <c r="Z413" s="689">
        <f>IFERROR(IF(Z407="",0,Z407),"0")+IFERROR(IF(Z408="",0,Z408),"0")+IFERROR(IF(Z409="",0,Z409),"0")+IFERROR(IF(Z410="",0,Z410),"0")+IFERROR(IF(Z411="",0,Z411),"0")+IFERROR(IF(Z412="",0,Z412),"0")</f>
        <v>1.6657200000000001</v>
      </c>
      <c r="AA413" s="690"/>
      <c r="AB413" s="690"/>
      <c r="AC413" s="690"/>
    </row>
    <row r="414" spans="1:68" x14ac:dyDescent="0.2">
      <c r="A414" s="705"/>
      <c r="B414" s="705"/>
      <c r="C414" s="705"/>
      <c r="D414" s="705"/>
      <c r="E414" s="705"/>
      <c r="F414" s="705"/>
      <c r="G414" s="705"/>
      <c r="H414" s="705"/>
      <c r="I414" s="705"/>
      <c r="J414" s="705"/>
      <c r="K414" s="705"/>
      <c r="L414" s="705"/>
      <c r="M414" s="705"/>
      <c r="N414" s="705"/>
      <c r="O414" s="709"/>
      <c r="P414" s="713" t="s">
        <v>80</v>
      </c>
      <c r="Q414" s="714"/>
      <c r="R414" s="714"/>
      <c r="S414" s="714"/>
      <c r="T414" s="714"/>
      <c r="U414" s="714"/>
      <c r="V414" s="715"/>
      <c r="W414" s="37" t="s">
        <v>69</v>
      </c>
      <c r="X414" s="689">
        <f>IFERROR(SUM(X407:X412),"0")</f>
        <v>950</v>
      </c>
      <c r="Y414" s="689">
        <f>IFERROR(SUM(Y407:Y412),"0")</f>
        <v>962</v>
      </c>
      <c r="Z414" s="37"/>
      <c r="AA414" s="690"/>
      <c r="AB414" s="690"/>
      <c r="AC414" s="690"/>
    </row>
    <row r="415" spans="1:68" ht="14.25" hidden="1" customHeight="1" x14ac:dyDescent="0.25">
      <c r="A415" s="704" t="s">
        <v>146</v>
      </c>
      <c r="B415" s="705"/>
      <c r="C415" s="705"/>
      <c r="D415" s="705"/>
      <c r="E415" s="705"/>
      <c r="F415" s="705"/>
      <c r="G415" s="705"/>
      <c r="H415" s="705"/>
      <c r="I415" s="705"/>
      <c r="J415" s="705"/>
      <c r="K415" s="705"/>
      <c r="L415" s="705"/>
      <c r="M415" s="705"/>
      <c r="N415" s="705"/>
      <c r="O415" s="705"/>
      <c r="P415" s="705"/>
      <c r="Q415" s="705"/>
      <c r="R415" s="705"/>
      <c r="S415" s="705"/>
      <c r="T415" s="705"/>
      <c r="U415" s="705"/>
      <c r="V415" s="705"/>
      <c r="W415" s="705"/>
      <c r="X415" s="705"/>
      <c r="Y415" s="705"/>
      <c r="Z415" s="705"/>
      <c r="AA415" s="681"/>
      <c r="AB415" s="681"/>
      <c r="AC415" s="681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9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7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8"/>
      <c r="B418" s="705"/>
      <c r="C418" s="705"/>
      <c r="D418" s="705"/>
      <c r="E418" s="705"/>
      <c r="F418" s="705"/>
      <c r="G418" s="705"/>
      <c r="H418" s="705"/>
      <c r="I418" s="705"/>
      <c r="J418" s="705"/>
      <c r="K418" s="705"/>
      <c r="L418" s="705"/>
      <c r="M418" s="705"/>
      <c r="N418" s="705"/>
      <c r="O418" s="709"/>
      <c r="P418" s="713" t="s">
        <v>80</v>
      </c>
      <c r="Q418" s="714"/>
      <c r="R418" s="714"/>
      <c r="S418" s="714"/>
      <c r="T418" s="714"/>
      <c r="U418" s="714"/>
      <c r="V418" s="71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5"/>
      <c r="B419" s="705"/>
      <c r="C419" s="705"/>
      <c r="D419" s="705"/>
      <c r="E419" s="705"/>
      <c r="F419" s="705"/>
      <c r="G419" s="705"/>
      <c r="H419" s="705"/>
      <c r="I419" s="705"/>
      <c r="J419" s="705"/>
      <c r="K419" s="705"/>
      <c r="L419" s="705"/>
      <c r="M419" s="705"/>
      <c r="N419" s="705"/>
      <c r="O419" s="709"/>
      <c r="P419" s="713" t="s">
        <v>80</v>
      </c>
      <c r="Q419" s="714"/>
      <c r="R419" s="714"/>
      <c r="S419" s="714"/>
      <c r="T419" s="714"/>
      <c r="U419" s="714"/>
      <c r="V419" s="71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4" t="s">
        <v>64</v>
      </c>
      <c r="B420" s="705"/>
      <c r="C420" s="705"/>
      <c r="D420" s="705"/>
      <c r="E420" s="705"/>
      <c r="F420" s="705"/>
      <c r="G420" s="705"/>
      <c r="H420" s="705"/>
      <c r="I420" s="705"/>
      <c r="J420" s="705"/>
      <c r="K420" s="705"/>
      <c r="L420" s="705"/>
      <c r="M420" s="705"/>
      <c r="N420" s="705"/>
      <c r="O420" s="705"/>
      <c r="P420" s="705"/>
      <c r="Q420" s="705"/>
      <c r="R420" s="705"/>
      <c r="S420" s="705"/>
      <c r="T420" s="705"/>
      <c r="U420" s="705"/>
      <c r="V420" s="705"/>
      <c r="W420" s="705"/>
      <c r="X420" s="705"/>
      <c r="Y420" s="705"/>
      <c r="Z420" s="705"/>
      <c r="AA420" s="681"/>
      <c r="AB420" s="681"/>
      <c r="AC420" s="681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800</v>
      </c>
      <c r="Y421" s="688">
        <f>IFERROR(IF(X421="",0,CEILING((X421/$H421),1)*$H421),"")</f>
        <v>801</v>
      </c>
      <c r="Z421" s="36">
        <f>IFERROR(IF(Y421=0,"",ROUNDUP(Y421/H421,0)*0.01898),"")</f>
        <v>1.6892199999999999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846.13333333333333</v>
      </c>
      <c r="BN421" s="64">
        <f>IFERROR(Y421*I421/H421,"0")</f>
        <v>847.19100000000003</v>
      </c>
      <c r="BO421" s="64">
        <f>IFERROR(1/J421*(X421/H421),"0")</f>
        <v>1.3888888888888888</v>
      </c>
      <c r="BP421" s="64">
        <f>IFERROR(1/J421*(Y421/H421),"0")</f>
        <v>1.390625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1007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10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100</v>
      </c>
      <c r="Y424" s="688">
        <f>IFERROR(IF(X424="",0,CEILING((X424/$H424),1)*$H424),"")</f>
        <v>100.8</v>
      </c>
      <c r="Z424" s="36">
        <f>IFERROR(IF(Y424=0,"",ROUNDUP(Y424/H424,0)*0.00651),"")</f>
        <v>0.27342</v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111.00000000000001</v>
      </c>
      <c r="BN424" s="64">
        <f>IFERROR(Y424*I424/H424,"0")</f>
        <v>111.88800000000001</v>
      </c>
      <c r="BO424" s="64">
        <f>IFERROR(1/J424*(X424/H424),"0")</f>
        <v>0.22893772893772898</v>
      </c>
      <c r="BP424" s="64">
        <f>IFERROR(1/J424*(Y424/H424),"0")</f>
        <v>0.23076923076923078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8"/>
      <c r="B426" s="705"/>
      <c r="C426" s="705"/>
      <c r="D426" s="705"/>
      <c r="E426" s="705"/>
      <c r="F426" s="705"/>
      <c r="G426" s="705"/>
      <c r="H426" s="705"/>
      <c r="I426" s="705"/>
      <c r="J426" s="705"/>
      <c r="K426" s="705"/>
      <c r="L426" s="705"/>
      <c r="M426" s="705"/>
      <c r="N426" s="705"/>
      <c r="O426" s="709"/>
      <c r="P426" s="713" t="s">
        <v>80</v>
      </c>
      <c r="Q426" s="714"/>
      <c r="R426" s="714"/>
      <c r="S426" s="714"/>
      <c r="T426" s="714"/>
      <c r="U426" s="714"/>
      <c r="V426" s="715"/>
      <c r="W426" s="37" t="s">
        <v>81</v>
      </c>
      <c r="X426" s="689">
        <f>IFERROR(X421/H421,"0")+IFERROR(X422/H422,"0")+IFERROR(X423/H423,"0")+IFERROR(X424/H424,"0")+IFERROR(X425/H425,"0")</f>
        <v>130.55555555555554</v>
      </c>
      <c r="Y426" s="689">
        <f>IFERROR(Y421/H421,"0")+IFERROR(Y422/H422,"0")+IFERROR(Y423/H423,"0")+IFERROR(Y424/H424,"0")+IFERROR(Y425/H425,"0")</f>
        <v>131</v>
      </c>
      <c r="Z426" s="689">
        <f>IFERROR(IF(Z421="",0,Z421),"0")+IFERROR(IF(Z422="",0,Z422),"0")+IFERROR(IF(Z423="",0,Z423),"0")+IFERROR(IF(Z424="",0,Z424),"0")+IFERROR(IF(Z425="",0,Z425),"0")</f>
        <v>1.9626399999999999</v>
      </c>
      <c r="AA426" s="690"/>
      <c r="AB426" s="690"/>
      <c r="AC426" s="690"/>
    </row>
    <row r="427" spans="1:68" x14ac:dyDescent="0.2">
      <c r="A427" s="705"/>
      <c r="B427" s="705"/>
      <c r="C427" s="705"/>
      <c r="D427" s="705"/>
      <c r="E427" s="705"/>
      <c r="F427" s="705"/>
      <c r="G427" s="705"/>
      <c r="H427" s="705"/>
      <c r="I427" s="705"/>
      <c r="J427" s="705"/>
      <c r="K427" s="705"/>
      <c r="L427" s="705"/>
      <c r="M427" s="705"/>
      <c r="N427" s="705"/>
      <c r="O427" s="709"/>
      <c r="P427" s="713" t="s">
        <v>80</v>
      </c>
      <c r="Q427" s="714"/>
      <c r="R427" s="714"/>
      <c r="S427" s="714"/>
      <c r="T427" s="714"/>
      <c r="U427" s="714"/>
      <c r="V427" s="715"/>
      <c r="W427" s="37" t="s">
        <v>69</v>
      </c>
      <c r="X427" s="689">
        <f>IFERROR(SUM(X421:X425),"0")</f>
        <v>900</v>
      </c>
      <c r="Y427" s="689">
        <f>IFERROR(SUM(Y421:Y425),"0")</f>
        <v>901.8</v>
      </c>
      <c r="Z427" s="37"/>
      <c r="AA427" s="690"/>
      <c r="AB427" s="690"/>
      <c r="AC427" s="690"/>
    </row>
    <row r="428" spans="1:68" ht="14.25" hidden="1" customHeight="1" x14ac:dyDescent="0.25">
      <c r="A428" s="704" t="s">
        <v>172</v>
      </c>
      <c r="B428" s="705"/>
      <c r="C428" s="705"/>
      <c r="D428" s="705"/>
      <c r="E428" s="705"/>
      <c r="F428" s="705"/>
      <c r="G428" s="705"/>
      <c r="H428" s="705"/>
      <c r="I428" s="705"/>
      <c r="J428" s="705"/>
      <c r="K428" s="705"/>
      <c r="L428" s="705"/>
      <c r="M428" s="705"/>
      <c r="N428" s="705"/>
      <c r="O428" s="705"/>
      <c r="P428" s="705"/>
      <c r="Q428" s="705"/>
      <c r="R428" s="705"/>
      <c r="S428" s="705"/>
      <c r="T428" s="705"/>
      <c r="U428" s="705"/>
      <c r="V428" s="705"/>
      <c r="W428" s="705"/>
      <c r="X428" s="705"/>
      <c r="Y428" s="705"/>
      <c r="Z428" s="705"/>
      <c r="AA428" s="681"/>
      <c r="AB428" s="681"/>
      <c r="AC428" s="681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1014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8"/>
      <c r="B430" s="705"/>
      <c r="C430" s="705"/>
      <c r="D430" s="705"/>
      <c r="E430" s="705"/>
      <c r="F430" s="705"/>
      <c r="G430" s="705"/>
      <c r="H430" s="705"/>
      <c r="I430" s="705"/>
      <c r="J430" s="705"/>
      <c r="K430" s="705"/>
      <c r="L430" s="705"/>
      <c r="M430" s="705"/>
      <c r="N430" s="705"/>
      <c r="O430" s="709"/>
      <c r="P430" s="713" t="s">
        <v>80</v>
      </c>
      <c r="Q430" s="714"/>
      <c r="R430" s="714"/>
      <c r="S430" s="714"/>
      <c r="T430" s="714"/>
      <c r="U430" s="714"/>
      <c r="V430" s="71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5"/>
      <c r="B431" s="705"/>
      <c r="C431" s="705"/>
      <c r="D431" s="705"/>
      <c r="E431" s="705"/>
      <c r="F431" s="705"/>
      <c r="G431" s="705"/>
      <c r="H431" s="705"/>
      <c r="I431" s="705"/>
      <c r="J431" s="705"/>
      <c r="K431" s="705"/>
      <c r="L431" s="705"/>
      <c r="M431" s="705"/>
      <c r="N431" s="705"/>
      <c r="O431" s="709"/>
      <c r="P431" s="713" t="s">
        <v>80</v>
      </c>
      <c r="Q431" s="714"/>
      <c r="R431" s="714"/>
      <c r="S431" s="714"/>
      <c r="T431" s="714"/>
      <c r="U431" s="714"/>
      <c r="V431" s="71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75" t="s">
        <v>677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48"/>
      <c r="AB432" s="48"/>
      <c r="AC432" s="48"/>
    </row>
    <row r="433" spans="1:68" ht="16.5" hidden="1" customHeight="1" x14ac:dyDescent="0.25">
      <c r="A433" s="732" t="s">
        <v>678</v>
      </c>
      <c r="B433" s="705"/>
      <c r="C433" s="705"/>
      <c r="D433" s="705"/>
      <c r="E433" s="705"/>
      <c r="F433" s="705"/>
      <c r="G433" s="705"/>
      <c r="H433" s="705"/>
      <c r="I433" s="705"/>
      <c r="J433" s="705"/>
      <c r="K433" s="705"/>
      <c r="L433" s="705"/>
      <c r="M433" s="705"/>
      <c r="N433" s="705"/>
      <c r="O433" s="705"/>
      <c r="P433" s="705"/>
      <c r="Q433" s="705"/>
      <c r="R433" s="705"/>
      <c r="S433" s="705"/>
      <c r="T433" s="705"/>
      <c r="U433" s="705"/>
      <c r="V433" s="705"/>
      <c r="W433" s="705"/>
      <c r="X433" s="705"/>
      <c r="Y433" s="705"/>
      <c r="Z433" s="705"/>
      <c r="AA433" s="682"/>
      <c r="AB433" s="682"/>
      <c r="AC433" s="682"/>
    </row>
    <row r="434" spans="1:68" ht="14.25" hidden="1" customHeight="1" x14ac:dyDescent="0.25">
      <c r="A434" s="704" t="s">
        <v>146</v>
      </c>
      <c r="B434" s="705"/>
      <c r="C434" s="705"/>
      <c r="D434" s="705"/>
      <c r="E434" s="705"/>
      <c r="F434" s="705"/>
      <c r="G434" s="705"/>
      <c r="H434" s="705"/>
      <c r="I434" s="705"/>
      <c r="J434" s="705"/>
      <c r="K434" s="705"/>
      <c r="L434" s="705"/>
      <c r="M434" s="705"/>
      <c r="N434" s="705"/>
      <c r="O434" s="705"/>
      <c r="P434" s="705"/>
      <c r="Q434" s="705"/>
      <c r="R434" s="705"/>
      <c r="S434" s="705"/>
      <c r="T434" s="705"/>
      <c r="U434" s="705"/>
      <c r="V434" s="705"/>
      <c r="W434" s="705"/>
      <c r="X434" s="705"/>
      <c r="Y434" s="705"/>
      <c r="Z434" s="705"/>
      <c r="AA434" s="681"/>
      <c r="AB434" s="681"/>
      <c r="AC434" s="681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55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3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61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17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7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2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8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7</v>
      </c>
      <c r="Y441" s="688">
        <f t="shared" si="67"/>
        <v>8.4</v>
      </c>
      <c r="Z441" s="36">
        <f t="shared" si="72"/>
        <v>2.0080000000000001E-2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7.4333333333333327</v>
      </c>
      <c r="BN441" s="64">
        <f t="shared" si="69"/>
        <v>8.92</v>
      </c>
      <c r="BO441" s="64">
        <f t="shared" si="70"/>
        <v>1.4245014245014245E-2</v>
      </c>
      <c r="BP441" s="64">
        <f t="shared" si="71"/>
        <v>1.7094017094017096E-2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10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712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8"/>
      <c r="B447" s="705"/>
      <c r="C447" s="705"/>
      <c r="D447" s="705"/>
      <c r="E447" s="705"/>
      <c r="F447" s="705"/>
      <c r="G447" s="705"/>
      <c r="H447" s="705"/>
      <c r="I447" s="705"/>
      <c r="J447" s="705"/>
      <c r="K447" s="705"/>
      <c r="L447" s="705"/>
      <c r="M447" s="705"/>
      <c r="N447" s="705"/>
      <c r="O447" s="709"/>
      <c r="P447" s="713" t="s">
        <v>80</v>
      </c>
      <c r="Q447" s="714"/>
      <c r="R447" s="714"/>
      <c r="S447" s="714"/>
      <c r="T447" s="714"/>
      <c r="U447" s="714"/>
      <c r="V447" s="71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3.333333333333333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2.0080000000000001E-2</v>
      </c>
      <c r="AA447" s="690"/>
      <c r="AB447" s="690"/>
      <c r="AC447" s="690"/>
    </row>
    <row r="448" spans="1:68" x14ac:dyDescent="0.2">
      <c r="A448" s="705"/>
      <c r="B448" s="705"/>
      <c r="C448" s="705"/>
      <c r="D448" s="705"/>
      <c r="E448" s="705"/>
      <c r="F448" s="705"/>
      <c r="G448" s="705"/>
      <c r="H448" s="705"/>
      <c r="I448" s="705"/>
      <c r="J448" s="705"/>
      <c r="K448" s="705"/>
      <c r="L448" s="705"/>
      <c r="M448" s="705"/>
      <c r="N448" s="705"/>
      <c r="O448" s="709"/>
      <c r="P448" s="713" t="s">
        <v>80</v>
      </c>
      <c r="Q448" s="714"/>
      <c r="R448" s="714"/>
      <c r="S448" s="714"/>
      <c r="T448" s="714"/>
      <c r="U448" s="714"/>
      <c r="V448" s="715"/>
      <c r="W448" s="37" t="s">
        <v>69</v>
      </c>
      <c r="X448" s="689">
        <f>IFERROR(SUM(X435:X446),"0")</f>
        <v>7</v>
      </c>
      <c r="Y448" s="689">
        <f>IFERROR(SUM(Y435:Y446),"0")</f>
        <v>8.4</v>
      </c>
      <c r="Z448" s="37"/>
      <c r="AA448" s="690"/>
      <c r="AB448" s="690"/>
      <c r="AC448" s="690"/>
    </row>
    <row r="449" spans="1:68" ht="14.25" hidden="1" customHeight="1" x14ac:dyDescent="0.25">
      <c r="A449" s="704" t="s">
        <v>64</v>
      </c>
      <c r="B449" s="705"/>
      <c r="C449" s="705"/>
      <c r="D449" s="705"/>
      <c r="E449" s="705"/>
      <c r="F449" s="705"/>
      <c r="G449" s="705"/>
      <c r="H449" s="705"/>
      <c r="I449" s="705"/>
      <c r="J449" s="705"/>
      <c r="K449" s="705"/>
      <c r="L449" s="705"/>
      <c r="M449" s="705"/>
      <c r="N449" s="705"/>
      <c r="O449" s="705"/>
      <c r="P449" s="705"/>
      <c r="Q449" s="705"/>
      <c r="R449" s="705"/>
      <c r="S449" s="705"/>
      <c r="T449" s="705"/>
      <c r="U449" s="705"/>
      <c r="V449" s="705"/>
      <c r="W449" s="705"/>
      <c r="X449" s="705"/>
      <c r="Y449" s="705"/>
      <c r="Z449" s="705"/>
      <c r="AA449" s="681"/>
      <c r="AB449" s="681"/>
      <c r="AC449" s="681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8"/>
      <c r="B452" s="705"/>
      <c r="C452" s="705"/>
      <c r="D452" s="705"/>
      <c r="E452" s="705"/>
      <c r="F452" s="705"/>
      <c r="G452" s="705"/>
      <c r="H452" s="705"/>
      <c r="I452" s="705"/>
      <c r="J452" s="705"/>
      <c r="K452" s="705"/>
      <c r="L452" s="705"/>
      <c r="M452" s="705"/>
      <c r="N452" s="705"/>
      <c r="O452" s="709"/>
      <c r="P452" s="713" t="s">
        <v>80</v>
      </c>
      <c r="Q452" s="714"/>
      <c r="R452" s="714"/>
      <c r="S452" s="714"/>
      <c r="T452" s="714"/>
      <c r="U452" s="714"/>
      <c r="V452" s="71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5"/>
      <c r="B453" s="705"/>
      <c r="C453" s="705"/>
      <c r="D453" s="705"/>
      <c r="E453" s="705"/>
      <c r="F453" s="705"/>
      <c r="G453" s="705"/>
      <c r="H453" s="705"/>
      <c r="I453" s="705"/>
      <c r="J453" s="705"/>
      <c r="K453" s="705"/>
      <c r="L453" s="705"/>
      <c r="M453" s="705"/>
      <c r="N453" s="705"/>
      <c r="O453" s="709"/>
      <c r="P453" s="713" t="s">
        <v>80</v>
      </c>
      <c r="Q453" s="714"/>
      <c r="R453" s="714"/>
      <c r="S453" s="714"/>
      <c r="T453" s="714"/>
      <c r="U453" s="714"/>
      <c r="V453" s="71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2" t="s">
        <v>717</v>
      </c>
      <c r="B454" s="705"/>
      <c r="C454" s="705"/>
      <c r="D454" s="705"/>
      <c r="E454" s="705"/>
      <c r="F454" s="705"/>
      <c r="G454" s="705"/>
      <c r="H454" s="705"/>
      <c r="I454" s="705"/>
      <c r="J454" s="705"/>
      <c r="K454" s="705"/>
      <c r="L454" s="705"/>
      <c r="M454" s="705"/>
      <c r="N454" s="705"/>
      <c r="O454" s="705"/>
      <c r="P454" s="705"/>
      <c r="Q454" s="705"/>
      <c r="R454" s="705"/>
      <c r="S454" s="705"/>
      <c r="T454" s="705"/>
      <c r="U454" s="705"/>
      <c r="V454" s="705"/>
      <c r="W454" s="705"/>
      <c r="X454" s="705"/>
      <c r="Y454" s="705"/>
      <c r="Z454" s="705"/>
      <c r="AA454" s="682"/>
      <c r="AB454" s="682"/>
      <c r="AC454" s="682"/>
    </row>
    <row r="455" spans="1:68" ht="14.25" hidden="1" customHeight="1" x14ac:dyDescent="0.25">
      <c r="A455" s="704" t="s">
        <v>135</v>
      </c>
      <c r="B455" s="705"/>
      <c r="C455" s="705"/>
      <c r="D455" s="705"/>
      <c r="E455" s="705"/>
      <c r="F455" s="705"/>
      <c r="G455" s="705"/>
      <c r="H455" s="705"/>
      <c r="I455" s="705"/>
      <c r="J455" s="705"/>
      <c r="K455" s="705"/>
      <c r="L455" s="705"/>
      <c r="M455" s="705"/>
      <c r="N455" s="705"/>
      <c r="O455" s="705"/>
      <c r="P455" s="705"/>
      <c r="Q455" s="705"/>
      <c r="R455" s="705"/>
      <c r="S455" s="705"/>
      <c r="T455" s="705"/>
      <c r="U455" s="705"/>
      <c r="V455" s="705"/>
      <c r="W455" s="705"/>
      <c r="X455" s="705"/>
      <c r="Y455" s="705"/>
      <c r="Z455" s="705"/>
      <c r="AA455" s="681"/>
      <c r="AB455" s="681"/>
      <c r="AC455" s="681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9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8"/>
      <c r="B458" s="705"/>
      <c r="C458" s="705"/>
      <c r="D458" s="705"/>
      <c r="E458" s="705"/>
      <c r="F458" s="705"/>
      <c r="G458" s="705"/>
      <c r="H458" s="705"/>
      <c r="I458" s="705"/>
      <c r="J458" s="705"/>
      <c r="K458" s="705"/>
      <c r="L458" s="705"/>
      <c r="M458" s="705"/>
      <c r="N458" s="705"/>
      <c r="O458" s="709"/>
      <c r="P458" s="713" t="s">
        <v>80</v>
      </c>
      <c r="Q458" s="714"/>
      <c r="R458" s="714"/>
      <c r="S458" s="714"/>
      <c r="T458" s="714"/>
      <c r="U458" s="714"/>
      <c r="V458" s="71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5"/>
      <c r="B459" s="705"/>
      <c r="C459" s="705"/>
      <c r="D459" s="705"/>
      <c r="E459" s="705"/>
      <c r="F459" s="705"/>
      <c r="G459" s="705"/>
      <c r="H459" s="705"/>
      <c r="I459" s="705"/>
      <c r="J459" s="705"/>
      <c r="K459" s="705"/>
      <c r="L459" s="705"/>
      <c r="M459" s="705"/>
      <c r="N459" s="705"/>
      <c r="O459" s="709"/>
      <c r="P459" s="713" t="s">
        <v>80</v>
      </c>
      <c r="Q459" s="714"/>
      <c r="R459" s="714"/>
      <c r="S459" s="714"/>
      <c r="T459" s="714"/>
      <c r="U459" s="714"/>
      <c r="V459" s="71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4" t="s">
        <v>146</v>
      </c>
      <c r="B460" s="705"/>
      <c r="C460" s="705"/>
      <c r="D460" s="705"/>
      <c r="E460" s="705"/>
      <c r="F460" s="705"/>
      <c r="G460" s="705"/>
      <c r="H460" s="705"/>
      <c r="I460" s="705"/>
      <c r="J460" s="705"/>
      <c r="K460" s="705"/>
      <c r="L460" s="705"/>
      <c r="M460" s="705"/>
      <c r="N460" s="705"/>
      <c r="O460" s="705"/>
      <c r="P460" s="705"/>
      <c r="Q460" s="705"/>
      <c r="R460" s="705"/>
      <c r="S460" s="705"/>
      <c r="T460" s="705"/>
      <c r="U460" s="705"/>
      <c r="V460" s="705"/>
      <c r="W460" s="705"/>
      <c r="X460" s="705"/>
      <c r="Y460" s="705"/>
      <c r="Z460" s="705"/>
      <c r="AA460" s="681"/>
      <c r="AB460" s="681"/>
      <c r="AC460" s="681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35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852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10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8"/>
      <c r="B465" s="705"/>
      <c r="C465" s="705"/>
      <c r="D465" s="705"/>
      <c r="E465" s="705"/>
      <c r="F465" s="705"/>
      <c r="G465" s="705"/>
      <c r="H465" s="705"/>
      <c r="I465" s="705"/>
      <c r="J465" s="705"/>
      <c r="K465" s="705"/>
      <c r="L465" s="705"/>
      <c r="M465" s="705"/>
      <c r="N465" s="705"/>
      <c r="O465" s="709"/>
      <c r="P465" s="713" t="s">
        <v>80</v>
      </c>
      <c r="Q465" s="714"/>
      <c r="R465" s="714"/>
      <c r="S465" s="714"/>
      <c r="T465" s="714"/>
      <c r="U465" s="714"/>
      <c r="V465" s="715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705"/>
      <c r="B466" s="705"/>
      <c r="C466" s="705"/>
      <c r="D466" s="705"/>
      <c r="E466" s="705"/>
      <c r="F466" s="705"/>
      <c r="G466" s="705"/>
      <c r="H466" s="705"/>
      <c r="I466" s="705"/>
      <c r="J466" s="705"/>
      <c r="K466" s="705"/>
      <c r="L466" s="705"/>
      <c r="M466" s="705"/>
      <c r="N466" s="705"/>
      <c r="O466" s="709"/>
      <c r="P466" s="713" t="s">
        <v>80</v>
      </c>
      <c r="Q466" s="714"/>
      <c r="R466" s="714"/>
      <c r="S466" s="714"/>
      <c r="T466" s="714"/>
      <c r="U466" s="714"/>
      <c r="V466" s="715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2" t="s">
        <v>737</v>
      </c>
      <c r="B467" s="705"/>
      <c r="C467" s="705"/>
      <c r="D467" s="705"/>
      <c r="E467" s="705"/>
      <c r="F467" s="705"/>
      <c r="G467" s="705"/>
      <c r="H467" s="705"/>
      <c r="I467" s="705"/>
      <c r="J467" s="705"/>
      <c r="K467" s="705"/>
      <c r="L467" s="705"/>
      <c r="M467" s="705"/>
      <c r="N467" s="705"/>
      <c r="O467" s="705"/>
      <c r="P467" s="705"/>
      <c r="Q467" s="705"/>
      <c r="R467" s="705"/>
      <c r="S467" s="705"/>
      <c r="T467" s="705"/>
      <c r="U467" s="705"/>
      <c r="V467" s="705"/>
      <c r="W467" s="705"/>
      <c r="X467" s="705"/>
      <c r="Y467" s="705"/>
      <c r="Z467" s="705"/>
      <c r="AA467" s="682"/>
      <c r="AB467" s="682"/>
      <c r="AC467" s="682"/>
    </row>
    <row r="468" spans="1:68" ht="14.25" hidden="1" customHeight="1" x14ac:dyDescent="0.25">
      <c r="A468" s="704" t="s">
        <v>146</v>
      </c>
      <c r="B468" s="705"/>
      <c r="C468" s="705"/>
      <c r="D468" s="705"/>
      <c r="E468" s="705"/>
      <c r="F468" s="705"/>
      <c r="G468" s="705"/>
      <c r="H468" s="705"/>
      <c r="I468" s="705"/>
      <c r="J468" s="705"/>
      <c r="K468" s="705"/>
      <c r="L468" s="705"/>
      <c r="M468" s="705"/>
      <c r="N468" s="705"/>
      <c r="O468" s="705"/>
      <c r="P468" s="705"/>
      <c r="Q468" s="705"/>
      <c r="R468" s="705"/>
      <c r="S468" s="705"/>
      <c r="T468" s="705"/>
      <c r="U468" s="705"/>
      <c r="V468" s="705"/>
      <c r="W468" s="705"/>
      <c r="X468" s="705"/>
      <c r="Y468" s="705"/>
      <c r="Z468" s="705"/>
      <c r="AA468" s="681"/>
      <c r="AB468" s="681"/>
      <c r="AC468" s="681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845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8"/>
      <c r="B471" s="705"/>
      <c r="C471" s="705"/>
      <c r="D471" s="705"/>
      <c r="E471" s="705"/>
      <c r="F471" s="705"/>
      <c r="G471" s="705"/>
      <c r="H471" s="705"/>
      <c r="I471" s="705"/>
      <c r="J471" s="705"/>
      <c r="K471" s="705"/>
      <c r="L471" s="705"/>
      <c r="M471" s="705"/>
      <c r="N471" s="705"/>
      <c r="O471" s="709"/>
      <c r="P471" s="713" t="s">
        <v>80</v>
      </c>
      <c r="Q471" s="714"/>
      <c r="R471" s="714"/>
      <c r="S471" s="714"/>
      <c r="T471" s="714"/>
      <c r="U471" s="714"/>
      <c r="V471" s="71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705"/>
      <c r="B472" s="705"/>
      <c r="C472" s="705"/>
      <c r="D472" s="705"/>
      <c r="E472" s="705"/>
      <c r="F472" s="705"/>
      <c r="G472" s="705"/>
      <c r="H472" s="705"/>
      <c r="I472" s="705"/>
      <c r="J472" s="705"/>
      <c r="K472" s="705"/>
      <c r="L472" s="705"/>
      <c r="M472" s="705"/>
      <c r="N472" s="705"/>
      <c r="O472" s="709"/>
      <c r="P472" s="713" t="s">
        <v>80</v>
      </c>
      <c r="Q472" s="714"/>
      <c r="R472" s="714"/>
      <c r="S472" s="714"/>
      <c r="T472" s="714"/>
      <c r="U472" s="714"/>
      <c r="V472" s="71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2" t="s">
        <v>745</v>
      </c>
      <c r="B473" s="705"/>
      <c r="C473" s="705"/>
      <c r="D473" s="705"/>
      <c r="E473" s="705"/>
      <c r="F473" s="705"/>
      <c r="G473" s="705"/>
      <c r="H473" s="705"/>
      <c r="I473" s="705"/>
      <c r="J473" s="705"/>
      <c r="K473" s="705"/>
      <c r="L473" s="705"/>
      <c r="M473" s="705"/>
      <c r="N473" s="705"/>
      <c r="O473" s="705"/>
      <c r="P473" s="705"/>
      <c r="Q473" s="705"/>
      <c r="R473" s="705"/>
      <c r="S473" s="705"/>
      <c r="T473" s="705"/>
      <c r="U473" s="705"/>
      <c r="V473" s="705"/>
      <c r="W473" s="705"/>
      <c r="X473" s="705"/>
      <c r="Y473" s="705"/>
      <c r="Z473" s="705"/>
      <c r="AA473" s="682"/>
      <c r="AB473" s="682"/>
      <c r="AC473" s="682"/>
    </row>
    <row r="474" spans="1:68" ht="14.25" hidden="1" customHeight="1" x14ac:dyDescent="0.25">
      <c r="A474" s="704" t="s">
        <v>146</v>
      </c>
      <c r="B474" s="705"/>
      <c r="C474" s="705"/>
      <c r="D474" s="705"/>
      <c r="E474" s="705"/>
      <c r="F474" s="705"/>
      <c r="G474" s="705"/>
      <c r="H474" s="705"/>
      <c r="I474" s="705"/>
      <c r="J474" s="705"/>
      <c r="K474" s="705"/>
      <c r="L474" s="705"/>
      <c r="M474" s="705"/>
      <c r="N474" s="705"/>
      <c r="O474" s="705"/>
      <c r="P474" s="705"/>
      <c r="Q474" s="705"/>
      <c r="R474" s="705"/>
      <c r="S474" s="705"/>
      <c r="T474" s="705"/>
      <c r="U474" s="705"/>
      <c r="V474" s="705"/>
      <c r="W474" s="705"/>
      <c r="X474" s="705"/>
      <c r="Y474" s="705"/>
      <c r="Z474" s="705"/>
      <c r="AA474" s="681"/>
      <c r="AB474" s="681"/>
      <c r="AC474" s="681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8"/>
      <c r="B476" s="705"/>
      <c r="C476" s="705"/>
      <c r="D476" s="705"/>
      <c r="E476" s="705"/>
      <c r="F476" s="705"/>
      <c r="G476" s="705"/>
      <c r="H476" s="705"/>
      <c r="I476" s="705"/>
      <c r="J476" s="705"/>
      <c r="K476" s="705"/>
      <c r="L476" s="705"/>
      <c r="M476" s="705"/>
      <c r="N476" s="705"/>
      <c r="O476" s="709"/>
      <c r="P476" s="713" t="s">
        <v>80</v>
      </c>
      <c r="Q476" s="714"/>
      <c r="R476" s="714"/>
      <c r="S476" s="714"/>
      <c r="T476" s="714"/>
      <c r="U476" s="714"/>
      <c r="V476" s="71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5"/>
      <c r="B477" s="705"/>
      <c r="C477" s="705"/>
      <c r="D477" s="705"/>
      <c r="E477" s="705"/>
      <c r="F477" s="705"/>
      <c r="G477" s="705"/>
      <c r="H477" s="705"/>
      <c r="I477" s="705"/>
      <c r="J477" s="705"/>
      <c r="K477" s="705"/>
      <c r="L477" s="705"/>
      <c r="M477" s="705"/>
      <c r="N477" s="705"/>
      <c r="O477" s="709"/>
      <c r="P477" s="713" t="s">
        <v>80</v>
      </c>
      <c r="Q477" s="714"/>
      <c r="R477" s="714"/>
      <c r="S477" s="714"/>
      <c r="T477" s="714"/>
      <c r="U477" s="714"/>
      <c r="V477" s="71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4" t="s">
        <v>172</v>
      </c>
      <c r="B478" s="705"/>
      <c r="C478" s="705"/>
      <c r="D478" s="705"/>
      <c r="E478" s="705"/>
      <c r="F478" s="705"/>
      <c r="G478" s="705"/>
      <c r="H478" s="705"/>
      <c r="I478" s="705"/>
      <c r="J478" s="705"/>
      <c r="K478" s="705"/>
      <c r="L478" s="705"/>
      <c r="M478" s="705"/>
      <c r="N478" s="705"/>
      <c r="O478" s="705"/>
      <c r="P478" s="705"/>
      <c r="Q478" s="705"/>
      <c r="R478" s="705"/>
      <c r="S478" s="705"/>
      <c r="T478" s="705"/>
      <c r="U478" s="705"/>
      <c r="V478" s="705"/>
      <c r="W478" s="705"/>
      <c r="X478" s="705"/>
      <c r="Y478" s="705"/>
      <c r="Z478" s="705"/>
      <c r="AA478" s="681"/>
      <c r="AB478" s="681"/>
      <c r="AC478" s="681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101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8"/>
      <c r="B480" s="705"/>
      <c r="C480" s="705"/>
      <c r="D480" s="705"/>
      <c r="E480" s="705"/>
      <c r="F480" s="705"/>
      <c r="G480" s="705"/>
      <c r="H480" s="705"/>
      <c r="I480" s="705"/>
      <c r="J480" s="705"/>
      <c r="K480" s="705"/>
      <c r="L480" s="705"/>
      <c r="M480" s="705"/>
      <c r="N480" s="705"/>
      <c r="O480" s="709"/>
      <c r="P480" s="713" t="s">
        <v>80</v>
      </c>
      <c r="Q480" s="714"/>
      <c r="R480" s="714"/>
      <c r="S480" s="714"/>
      <c r="T480" s="714"/>
      <c r="U480" s="714"/>
      <c r="V480" s="71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5"/>
      <c r="B481" s="705"/>
      <c r="C481" s="705"/>
      <c r="D481" s="705"/>
      <c r="E481" s="705"/>
      <c r="F481" s="705"/>
      <c r="G481" s="705"/>
      <c r="H481" s="705"/>
      <c r="I481" s="705"/>
      <c r="J481" s="705"/>
      <c r="K481" s="705"/>
      <c r="L481" s="705"/>
      <c r="M481" s="705"/>
      <c r="N481" s="705"/>
      <c r="O481" s="709"/>
      <c r="P481" s="713" t="s">
        <v>80</v>
      </c>
      <c r="Q481" s="714"/>
      <c r="R481" s="714"/>
      <c r="S481" s="714"/>
      <c r="T481" s="714"/>
      <c r="U481" s="714"/>
      <c r="V481" s="71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75" t="s">
        <v>752</v>
      </c>
      <c r="B482" s="776"/>
      <c r="C482" s="776"/>
      <c r="D482" s="776"/>
      <c r="E482" s="776"/>
      <c r="F482" s="776"/>
      <c r="G482" s="776"/>
      <c r="H482" s="776"/>
      <c r="I482" s="776"/>
      <c r="J482" s="776"/>
      <c r="K482" s="776"/>
      <c r="L482" s="776"/>
      <c r="M482" s="776"/>
      <c r="N482" s="776"/>
      <c r="O482" s="776"/>
      <c r="P482" s="776"/>
      <c r="Q482" s="776"/>
      <c r="R482" s="776"/>
      <c r="S482" s="776"/>
      <c r="T482" s="776"/>
      <c r="U482" s="776"/>
      <c r="V482" s="776"/>
      <c r="W482" s="776"/>
      <c r="X482" s="776"/>
      <c r="Y482" s="776"/>
      <c r="Z482" s="776"/>
      <c r="AA482" s="48"/>
      <c r="AB482" s="48"/>
      <c r="AC482" s="48"/>
    </row>
    <row r="483" spans="1:68" ht="16.5" hidden="1" customHeight="1" x14ac:dyDescent="0.25">
      <c r="A483" s="732" t="s">
        <v>752</v>
      </c>
      <c r="B483" s="705"/>
      <c r="C483" s="705"/>
      <c r="D483" s="705"/>
      <c r="E483" s="705"/>
      <c r="F483" s="705"/>
      <c r="G483" s="705"/>
      <c r="H483" s="705"/>
      <c r="I483" s="705"/>
      <c r="J483" s="705"/>
      <c r="K483" s="705"/>
      <c r="L483" s="705"/>
      <c r="M483" s="705"/>
      <c r="N483" s="705"/>
      <c r="O483" s="705"/>
      <c r="P483" s="705"/>
      <c r="Q483" s="705"/>
      <c r="R483" s="705"/>
      <c r="S483" s="705"/>
      <c r="T483" s="705"/>
      <c r="U483" s="705"/>
      <c r="V483" s="705"/>
      <c r="W483" s="705"/>
      <c r="X483" s="705"/>
      <c r="Y483" s="705"/>
      <c r="Z483" s="705"/>
      <c r="AA483" s="682"/>
      <c r="AB483" s="682"/>
      <c r="AC483" s="682"/>
    </row>
    <row r="484" spans="1:68" ht="14.25" hidden="1" customHeight="1" x14ac:dyDescent="0.25">
      <c r="A484" s="704" t="s">
        <v>90</v>
      </c>
      <c r="B484" s="705"/>
      <c r="C484" s="705"/>
      <c r="D484" s="705"/>
      <c r="E484" s="705"/>
      <c r="F484" s="705"/>
      <c r="G484" s="705"/>
      <c r="H484" s="705"/>
      <c r="I484" s="705"/>
      <c r="J484" s="705"/>
      <c r="K484" s="705"/>
      <c r="L484" s="705"/>
      <c r="M484" s="705"/>
      <c r="N484" s="705"/>
      <c r="O484" s="705"/>
      <c r="P484" s="705"/>
      <c r="Q484" s="705"/>
      <c r="R484" s="705"/>
      <c r="S484" s="705"/>
      <c r="T484" s="705"/>
      <c r="U484" s="705"/>
      <c r="V484" s="705"/>
      <c r="W484" s="705"/>
      <c r="X484" s="705"/>
      <c r="Y484" s="705"/>
      <c r="Z484" s="705"/>
      <c r="AA484" s="681"/>
      <c r="AB484" s="681"/>
      <c r="AC484" s="681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50</v>
      </c>
      <c r="Y485" s="688">
        <f t="shared" ref="Y485:Y500" si="73">IFERROR(IF(X485="",0,CEILING((X485/$H485),1)*$H485),"")</f>
        <v>52.800000000000004</v>
      </c>
      <c r="Z485" s="36">
        <f t="shared" ref="Z485:Z490" si="74">IFERROR(IF(Y485=0,"",ROUNDUP(Y485/H485,0)*0.01196),"")</f>
        <v>0.1196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53.409090909090907</v>
      </c>
      <c r="BN485" s="64">
        <f t="shared" ref="BN485:BN500" si="76">IFERROR(Y485*I485/H485,"0")</f>
        <v>56.400000000000006</v>
      </c>
      <c r="BO485" s="64">
        <f t="shared" ref="BO485:BO500" si="77">IFERROR(1/J485*(X485/H485),"0")</f>
        <v>9.1054778554778545E-2</v>
      </c>
      <c r="BP485" s="64">
        <f t="shared" ref="BP485:BP500" si="78">IFERROR(1/J485*(Y485/H485),"0")</f>
        <v>9.6153846153846159E-2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10</v>
      </c>
      <c r="Y486" s="688">
        <f t="shared" si="73"/>
        <v>10.56</v>
      </c>
      <c r="Z486" s="36">
        <f t="shared" si="74"/>
        <v>2.392E-2</v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10.681818181818182</v>
      </c>
      <c r="BN486" s="64">
        <f t="shared" si="76"/>
        <v>11.28</v>
      </c>
      <c r="BO486" s="64">
        <f t="shared" si="77"/>
        <v>1.8210955710955712E-2</v>
      </c>
      <c r="BP486" s="64">
        <f t="shared" si="78"/>
        <v>1.9230769230769232E-2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20</v>
      </c>
      <c r="Y487" s="688">
        <f t="shared" si="73"/>
        <v>21.12</v>
      </c>
      <c r="Z487" s="36">
        <f t="shared" si="74"/>
        <v>4.7840000000000001E-2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21.363636363636363</v>
      </c>
      <c r="BN487" s="64">
        <f t="shared" si="76"/>
        <v>22.56</v>
      </c>
      <c r="BO487" s="64">
        <f t="shared" si="77"/>
        <v>3.6421911421911424E-2</v>
      </c>
      <c r="BP487" s="64">
        <f t="shared" si="78"/>
        <v>3.8461538461538464E-2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10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20</v>
      </c>
      <c r="Y489" s="688">
        <f t="shared" si="73"/>
        <v>21.12</v>
      </c>
      <c r="Z489" s="36">
        <f t="shared" si="74"/>
        <v>4.7840000000000001E-2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21.363636363636363</v>
      </c>
      <c r="BN489" s="64">
        <f t="shared" si="76"/>
        <v>22.56</v>
      </c>
      <c r="BO489" s="64">
        <f t="shared" si="77"/>
        <v>3.6421911421911424E-2</v>
      </c>
      <c r="BP489" s="64">
        <f t="shared" si="78"/>
        <v>3.8461538461538464E-2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24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10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82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48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9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79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7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8"/>
      <c r="B501" s="705"/>
      <c r="C501" s="705"/>
      <c r="D501" s="705"/>
      <c r="E501" s="705"/>
      <c r="F501" s="705"/>
      <c r="G501" s="705"/>
      <c r="H501" s="705"/>
      <c r="I501" s="705"/>
      <c r="J501" s="705"/>
      <c r="K501" s="705"/>
      <c r="L501" s="705"/>
      <c r="M501" s="705"/>
      <c r="N501" s="705"/>
      <c r="O501" s="709"/>
      <c r="P501" s="713" t="s">
        <v>80</v>
      </c>
      <c r="Q501" s="714"/>
      <c r="R501" s="714"/>
      <c r="S501" s="714"/>
      <c r="T501" s="714"/>
      <c r="U501" s="714"/>
      <c r="V501" s="71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18.939393939393938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20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0.2392</v>
      </c>
      <c r="AA501" s="690"/>
      <c r="AB501" s="690"/>
      <c r="AC501" s="690"/>
    </row>
    <row r="502" spans="1:68" x14ac:dyDescent="0.2">
      <c r="A502" s="705"/>
      <c r="B502" s="705"/>
      <c r="C502" s="705"/>
      <c r="D502" s="705"/>
      <c r="E502" s="705"/>
      <c r="F502" s="705"/>
      <c r="G502" s="705"/>
      <c r="H502" s="705"/>
      <c r="I502" s="705"/>
      <c r="J502" s="705"/>
      <c r="K502" s="705"/>
      <c r="L502" s="705"/>
      <c r="M502" s="705"/>
      <c r="N502" s="705"/>
      <c r="O502" s="709"/>
      <c r="P502" s="713" t="s">
        <v>80</v>
      </c>
      <c r="Q502" s="714"/>
      <c r="R502" s="714"/>
      <c r="S502" s="714"/>
      <c r="T502" s="714"/>
      <c r="U502" s="714"/>
      <c r="V502" s="715"/>
      <c r="W502" s="37" t="s">
        <v>69</v>
      </c>
      <c r="X502" s="689">
        <f>IFERROR(SUM(X485:X500),"0")</f>
        <v>100</v>
      </c>
      <c r="Y502" s="689">
        <f>IFERROR(SUM(Y485:Y500),"0")</f>
        <v>105.60000000000001</v>
      </c>
      <c r="Z502" s="37"/>
      <c r="AA502" s="690"/>
      <c r="AB502" s="690"/>
      <c r="AC502" s="690"/>
    </row>
    <row r="503" spans="1:68" ht="14.25" hidden="1" customHeight="1" x14ac:dyDescent="0.25">
      <c r="A503" s="704" t="s">
        <v>135</v>
      </c>
      <c r="B503" s="705"/>
      <c r="C503" s="705"/>
      <c r="D503" s="705"/>
      <c r="E503" s="705"/>
      <c r="F503" s="705"/>
      <c r="G503" s="705"/>
      <c r="H503" s="705"/>
      <c r="I503" s="705"/>
      <c r="J503" s="705"/>
      <c r="K503" s="705"/>
      <c r="L503" s="705"/>
      <c r="M503" s="705"/>
      <c r="N503" s="705"/>
      <c r="O503" s="705"/>
      <c r="P503" s="705"/>
      <c r="Q503" s="705"/>
      <c r="R503" s="705"/>
      <c r="S503" s="705"/>
      <c r="T503" s="705"/>
      <c r="U503" s="705"/>
      <c r="V503" s="705"/>
      <c r="W503" s="705"/>
      <c r="X503" s="705"/>
      <c r="Y503" s="705"/>
      <c r="Z503" s="705"/>
      <c r="AA503" s="681"/>
      <c r="AB503" s="681"/>
      <c r="AC503" s="681"/>
    </row>
    <row r="504" spans="1:68" ht="16.5" hidden="1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737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886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8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8"/>
      <c r="B508" s="705"/>
      <c r="C508" s="705"/>
      <c r="D508" s="705"/>
      <c r="E508" s="705"/>
      <c r="F508" s="705"/>
      <c r="G508" s="705"/>
      <c r="H508" s="705"/>
      <c r="I508" s="705"/>
      <c r="J508" s="705"/>
      <c r="K508" s="705"/>
      <c r="L508" s="705"/>
      <c r="M508" s="705"/>
      <c r="N508" s="705"/>
      <c r="O508" s="709"/>
      <c r="P508" s="713" t="s">
        <v>80</v>
      </c>
      <c r="Q508" s="714"/>
      <c r="R508" s="714"/>
      <c r="S508" s="714"/>
      <c r="T508" s="714"/>
      <c r="U508" s="714"/>
      <c r="V508" s="71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705"/>
      <c r="B509" s="705"/>
      <c r="C509" s="705"/>
      <c r="D509" s="705"/>
      <c r="E509" s="705"/>
      <c r="F509" s="705"/>
      <c r="G509" s="705"/>
      <c r="H509" s="705"/>
      <c r="I509" s="705"/>
      <c r="J509" s="705"/>
      <c r="K509" s="705"/>
      <c r="L509" s="705"/>
      <c r="M509" s="705"/>
      <c r="N509" s="705"/>
      <c r="O509" s="709"/>
      <c r="P509" s="713" t="s">
        <v>80</v>
      </c>
      <c r="Q509" s="714"/>
      <c r="R509" s="714"/>
      <c r="S509" s="714"/>
      <c r="T509" s="714"/>
      <c r="U509" s="714"/>
      <c r="V509" s="71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704" t="s">
        <v>146</v>
      </c>
      <c r="B510" s="705"/>
      <c r="C510" s="705"/>
      <c r="D510" s="705"/>
      <c r="E510" s="705"/>
      <c r="F510" s="705"/>
      <c r="G510" s="705"/>
      <c r="H510" s="705"/>
      <c r="I510" s="705"/>
      <c r="J510" s="705"/>
      <c r="K510" s="705"/>
      <c r="L510" s="705"/>
      <c r="M510" s="705"/>
      <c r="N510" s="705"/>
      <c r="O510" s="705"/>
      <c r="P510" s="705"/>
      <c r="Q510" s="705"/>
      <c r="R510" s="705"/>
      <c r="S510" s="705"/>
      <c r="T510" s="705"/>
      <c r="U510" s="705"/>
      <c r="V510" s="705"/>
      <c r="W510" s="705"/>
      <c r="X510" s="705"/>
      <c r="Y510" s="705"/>
      <c r="Z510" s="705"/>
      <c r="AA510" s="681"/>
      <c r="AB510" s="681"/>
      <c r="AC510" s="681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08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59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30</v>
      </c>
      <c r="Y512" s="688">
        <f t="shared" si="79"/>
        <v>31.68</v>
      </c>
      <c r="Z512" s="36">
        <f>IFERROR(IF(Y512=0,"",ROUNDUP(Y512/H512,0)*0.01196),"")</f>
        <v>7.1760000000000004E-2</v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32.04545454545454</v>
      </c>
      <c r="BN512" s="64">
        <f t="shared" si="81"/>
        <v>33.839999999999996</v>
      </c>
      <c r="BO512" s="64">
        <f t="shared" si="82"/>
        <v>5.4632867132867136E-2</v>
      </c>
      <c r="BP512" s="64">
        <f t="shared" si="83"/>
        <v>5.7692307692307696E-2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4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30</v>
      </c>
      <c r="Y513" s="688">
        <f t="shared" si="79"/>
        <v>31.68</v>
      </c>
      <c r="Z513" s="36">
        <f>IFERROR(IF(Y513=0,"",ROUNDUP(Y513/H513,0)*0.01196),"")</f>
        <v>7.1760000000000004E-2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32.04545454545454</v>
      </c>
      <c r="BN513" s="64">
        <f t="shared" si="81"/>
        <v>33.839999999999996</v>
      </c>
      <c r="BO513" s="64">
        <f t="shared" si="82"/>
        <v>5.4632867132867136E-2</v>
      </c>
      <c r="BP513" s="64">
        <f t="shared" si="83"/>
        <v>5.7692307692307696E-2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66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39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1062" t="s">
        <v>825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1084" t="s">
        <v>830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95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1059" t="s">
        <v>835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10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8"/>
      <c r="B523" s="705"/>
      <c r="C523" s="705"/>
      <c r="D523" s="705"/>
      <c r="E523" s="705"/>
      <c r="F523" s="705"/>
      <c r="G523" s="705"/>
      <c r="H523" s="705"/>
      <c r="I523" s="705"/>
      <c r="J523" s="705"/>
      <c r="K523" s="705"/>
      <c r="L523" s="705"/>
      <c r="M523" s="705"/>
      <c r="N523" s="705"/>
      <c r="O523" s="709"/>
      <c r="P523" s="713" t="s">
        <v>80</v>
      </c>
      <c r="Q523" s="714"/>
      <c r="R523" s="714"/>
      <c r="S523" s="714"/>
      <c r="T523" s="714"/>
      <c r="U523" s="714"/>
      <c r="V523" s="71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11.363636363636363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12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0.14352000000000001</v>
      </c>
      <c r="AA523" s="690"/>
      <c r="AB523" s="690"/>
      <c r="AC523" s="690"/>
    </row>
    <row r="524" spans="1:68" x14ac:dyDescent="0.2">
      <c r="A524" s="705"/>
      <c r="B524" s="705"/>
      <c r="C524" s="705"/>
      <c r="D524" s="705"/>
      <c r="E524" s="705"/>
      <c r="F524" s="705"/>
      <c r="G524" s="705"/>
      <c r="H524" s="705"/>
      <c r="I524" s="705"/>
      <c r="J524" s="705"/>
      <c r="K524" s="705"/>
      <c r="L524" s="705"/>
      <c r="M524" s="705"/>
      <c r="N524" s="705"/>
      <c r="O524" s="709"/>
      <c r="P524" s="713" t="s">
        <v>80</v>
      </c>
      <c r="Q524" s="714"/>
      <c r="R524" s="714"/>
      <c r="S524" s="714"/>
      <c r="T524" s="714"/>
      <c r="U524" s="714"/>
      <c r="V524" s="715"/>
      <c r="W524" s="37" t="s">
        <v>69</v>
      </c>
      <c r="X524" s="689">
        <f>IFERROR(SUM(X511:X522),"0")</f>
        <v>60</v>
      </c>
      <c r="Y524" s="689">
        <f>IFERROR(SUM(Y511:Y522),"0")</f>
        <v>63.36</v>
      </c>
      <c r="Z524" s="37"/>
      <c r="AA524" s="690"/>
      <c r="AB524" s="690"/>
      <c r="AC524" s="690"/>
    </row>
    <row r="525" spans="1:68" ht="14.25" hidden="1" customHeight="1" x14ac:dyDescent="0.25">
      <c r="A525" s="704" t="s">
        <v>64</v>
      </c>
      <c r="B525" s="705"/>
      <c r="C525" s="705"/>
      <c r="D525" s="705"/>
      <c r="E525" s="705"/>
      <c r="F525" s="705"/>
      <c r="G525" s="705"/>
      <c r="H525" s="705"/>
      <c r="I525" s="705"/>
      <c r="J525" s="705"/>
      <c r="K525" s="705"/>
      <c r="L525" s="705"/>
      <c r="M525" s="705"/>
      <c r="N525" s="705"/>
      <c r="O525" s="705"/>
      <c r="P525" s="705"/>
      <c r="Q525" s="705"/>
      <c r="R525" s="705"/>
      <c r="S525" s="705"/>
      <c r="T525" s="705"/>
      <c r="U525" s="705"/>
      <c r="V525" s="705"/>
      <c r="W525" s="705"/>
      <c r="X525" s="705"/>
      <c r="Y525" s="705"/>
      <c r="Z525" s="705"/>
      <c r="AA525" s="681"/>
      <c r="AB525" s="681"/>
      <c r="AC525" s="681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8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8"/>
      <c r="B529" s="705"/>
      <c r="C529" s="705"/>
      <c r="D529" s="705"/>
      <c r="E529" s="705"/>
      <c r="F529" s="705"/>
      <c r="G529" s="705"/>
      <c r="H529" s="705"/>
      <c r="I529" s="705"/>
      <c r="J529" s="705"/>
      <c r="K529" s="705"/>
      <c r="L529" s="705"/>
      <c r="M529" s="705"/>
      <c r="N529" s="705"/>
      <c r="O529" s="709"/>
      <c r="P529" s="713" t="s">
        <v>80</v>
      </c>
      <c r="Q529" s="714"/>
      <c r="R529" s="714"/>
      <c r="S529" s="714"/>
      <c r="T529" s="714"/>
      <c r="U529" s="714"/>
      <c r="V529" s="71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5"/>
      <c r="B530" s="705"/>
      <c r="C530" s="705"/>
      <c r="D530" s="705"/>
      <c r="E530" s="705"/>
      <c r="F530" s="705"/>
      <c r="G530" s="705"/>
      <c r="H530" s="705"/>
      <c r="I530" s="705"/>
      <c r="J530" s="705"/>
      <c r="K530" s="705"/>
      <c r="L530" s="705"/>
      <c r="M530" s="705"/>
      <c r="N530" s="705"/>
      <c r="O530" s="709"/>
      <c r="P530" s="713" t="s">
        <v>80</v>
      </c>
      <c r="Q530" s="714"/>
      <c r="R530" s="714"/>
      <c r="S530" s="714"/>
      <c r="T530" s="714"/>
      <c r="U530" s="714"/>
      <c r="V530" s="71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4" t="s">
        <v>172</v>
      </c>
      <c r="B531" s="705"/>
      <c r="C531" s="705"/>
      <c r="D531" s="705"/>
      <c r="E531" s="705"/>
      <c r="F531" s="705"/>
      <c r="G531" s="705"/>
      <c r="H531" s="705"/>
      <c r="I531" s="705"/>
      <c r="J531" s="705"/>
      <c r="K531" s="705"/>
      <c r="L531" s="705"/>
      <c r="M531" s="705"/>
      <c r="N531" s="705"/>
      <c r="O531" s="705"/>
      <c r="P531" s="705"/>
      <c r="Q531" s="705"/>
      <c r="R531" s="705"/>
      <c r="S531" s="705"/>
      <c r="T531" s="705"/>
      <c r="U531" s="705"/>
      <c r="V531" s="705"/>
      <c r="W531" s="705"/>
      <c r="X531" s="705"/>
      <c r="Y531" s="705"/>
      <c r="Z531" s="705"/>
      <c r="AA531" s="681"/>
      <c r="AB531" s="681"/>
      <c r="AC531" s="681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887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8"/>
      <c r="B534" s="705"/>
      <c r="C534" s="705"/>
      <c r="D534" s="705"/>
      <c r="E534" s="705"/>
      <c r="F534" s="705"/>
      <c r="G534" s="705"/>
      <c r="H534" s="705"/>
      <c r="I534" s="705"/>
      <c r="J534" s="705"/>
      <c r="K534" s="705"/>
      <c r="L534" s="705"/>
      <c r="M534" s="705"/>
      <c r="N534" s="705"/>
      <c r="O534" s="709"/>
      <c r="P534" s="713" t="s">
        <v>80</v>
      </c>
      <c r="Q534" s="714"/>
      <c r="R534" s="714"/>
      <c r="S534" s="714"/>
      <c r="T534" s="714"/>
      <c r="U534" s="714"/>
      <c r="V534" s="71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5"/>
      <c r="B535" s="705"/>
      <c r="C535" s="705"/>
      <c r="D535" s="705"/>
      <c r="E535" s="705"/>
      <c r="F535" s="705"/>
      <c r="G535" s="705"/>
      <c r="H535" s="705"/>
      <c r="I535" s="705"/>
      <c r="J535" s="705"/>
      <c r="K535" s="705"/>
      <c r="L535" s="705"/>
      <c r="M535" s="705"/>
      <c r="N535" s="705"/>
      <c r="O535" s="709"/>
      <c r="P535" s="713" t="s">
        <v>80</v>
      </c>
      <c r="Q535" s="714"/>
      <c r="R535" s="714"/>
      <c r="S535" s="714"/>
      <c r="T535" s="714"/>
      <c r="U535" s="714"/>
      <c r="V535" s="71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75" t="s">
        <v>854</v>
      </c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6"/>
      <c r="P536" s="776"/>
      <c r="Q536" s="776"/>
      <c r="R536" s="776"/>
      <c r="S536" s="776"/>
      <c r="T536" s="776"/>
      <c r="U536" s="776"/>
      <c r="V536" s="776"/>
      <c r="W536" s="776"/>
      <c r="X536" s="776"/>
      <c r="Y536" s="776"/>
      <c r="Z536" s="776"/>
      <c r="AA536" s="48"/>
      <c r="AB536" s="48"/>
      <c r="AC536" s="48"/>
    </row>
    <row r="537" spans="1:68" ht="16.5" hidden="1" customHeight="1" x14ac:dyDescent="0.25">
      <c r="A537" s="732" t="s">
        <v>854</v>
      </c>
      <c r="B537" s="705"/>
      <c r="C537" s="705"/>
      <c r="D537" s="705"/>
      <c r="E537" s="705"/>
      <c r="F537" s="705"/>
      <c r="G537" s="705"/>
      <c r="H537" s="705"/>
      <c r="I537" s="705"/>
      <c r="J537" s="705"/>
      <c r="K537" s="705"/>
      <c r="L537" s="705"/>
      <c r="M537" s="705"/>
      <c r="N537" s="705"/>
      <c r="O537" s="705"/>
      <c r="P537" s="705"/>
      <c r="Q537" s="705"/>
      <c r="R537" s="705"/>
      <c r="S537" s="705"/>
      <c r="T537" s="705"/>
      <c r="U537" s="705"/>
      <c r="V537" s="705"/>
      <c r="W537" s="705"/>
      <c r="X537" s="705"/>
      <c r="Y537" s="705"/>
      <c r="Z537" s="705"/>
      <c r="AA537" s="682"/>
      <c r="AB537" s="682"/>
      <c r="AC537" s="682"/>
    </row>
    <row r="538" spans="1:68" ht="14.25" hidden="1" customHeight="1" x14ac:dyDescent="0.25">
      <c r="A538" s="704" t="s">
        <v>90</v>
      </c>
      <c r="B538" s="705"/>
      <c r="C538" s="705"/>
      <c r="D538" s="705"/>
      <c r="E538" s="705"/>
      <c r="F538" s="705"/>
      <c r="G538" s="705"/>
      <c r="H538" s="705"/>
      <c r="I538" s="705"/>
      <c r="J538" s="705"/>
      <c r="K538" s="705"/>
      <c r="L538" s="705"/>
      <c r="M538" s="705"/>
      <c r="N538" s="705"/>
      <c r="O538" s="705"/>
      <c r="P538" s="705"/>
      <c r="Q538" s="705"/>
      <c r="R538" s="705"/>
      <c r="S538" s="705"/>
      <c r="T538" s="705"/>
      <c r="U538" s="705"/>
      <c r="V538" s="705"/>
      <c r="W538" s="705"/>
      <c r="X538" s="705"/>
      <c r="Y538" s="705"/>
      <c r="Z538" s="705"/>
      <c r="AA538" s="681"/>
      <c r="AB538" s="681"/>
      <c r="AC538" s="681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1020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82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76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97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1018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3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8"/>
      <c r="B545" s="705"/>
      <c r="C545" s="705"/>
      <c r="D545" s="705"/>
      <c r="E545" s="705"/>
      <c r="F545" s="705"/>
      <c r="G545" s="705"/>
      <c r="H545" s="705"/>
      <c r="I545" s="705"/>
      <c r="J545" s="705"/>
      <c r="K545" s="705"/>
      <c r="L545" s="705"/>
      <c r="M545" s="705"/>
      <c r="N545" s="705"/>
      <c r="O545" s="709"/>
      <c r="P545" s="713" t="s">
        <v>80</v>
      </c>
      <c r="Q545" s="714"/>
      <c r="R545" s="714"/>
      <c r="S545" s="714"/>
      <c r="T545" s="714"/>
      <c r="U545" s="714"/>
      <c r="V545" s="71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705"/>
      <c r="B546" s="705"/>
      <c r="C546" s="705"/>
      <c r="D546" s="705"/>
      <c r="E546" s="705"/>
      <c r="F546" s="705"/>
      <c r="G546" s="705"/>
      <c r="H546" s="705"/>
      <c r="I546" s="705"/>
      <c r="J546" s="705"/>
      <c r="K546" s="705"/>
      <c r="L546" s="705"/>
      <c r="M546" s="705"/>
      <c r="N546" s="705"/>
      <c r="O546" s="709"/>
      <c r="P546" s="713" t="s">
        <v>80</v>
      </c>
      <c r="Q546" s="714"/>
      <c r="R546" s="714"/>
      <c r="S546" s="714"/>
      <c r="T546" s="714"/>
      <c r="U546" s="714"/>
      <c r="V546" s="71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704" t="s">
        <v>135</v>
      </c>
      <c r="B547" s="705"/>
      <c r="C547" s="705"/>
      <c r="D547" s="705"/>
      <c r="E547" s="705"/>
      <c r="F547" s="705"/>
      <c r="G547" s="705"/>
      <c r="H547" s="705"/>
      <c r="I547" s="705"/>
      <c r="J547" s="705"/>
      <c r="K547" s="705"/>
      <c r="L547" s="705"/>
      <c r="M547" s="705"/>
      <c r="N547" s="705"/>
      <c r="O547" s="705"/>
      <c r="P547" s="705"/>
      <c r="Q547" s="705"/>
      <c r="R547" s="705"/>
      <c r="S547" s="705"/>
      <c r="T547" s="705"/>
      <c r="U547" s="705"/>
      <c r="V547" s="705"/>
      <c r="W547" s="705"/>
      <c r="X547" s="705"/>
      <c r="Y547" s="705"/>
      <c r="Z547" s="705"/>
      <c r="AA547" s="681"/>
      <c r="AB547" s="681"/>
      <c r="AC547" s="681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988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3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33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39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8"/>
      <c r="B552" s="705"/>
      <c r="C552" s="705"/>
      <c r="D552" s="705"/>
      <c r="E552" s="705"/>
      <c r="F552" s="705"/>
      <c r="G552" s="705"/>
      <c r="H552" s="705"/>
      <c r="I552" s="705"/>
      <c r="J552" s="705"/>
      <c r="K552" s="705"/>
      <c r="L552" s="705"/>
      <c r="M552" s="705"/>
      <c r="N552" s="705"/>
      <c r="O552" s="709"/>
      <c r="P552" s="713" t="s">
        <v>80</v>
      </c>
      <c r="Q552" s="714"/>
      <c r="R552" s="714"/>
      <c r="S552" s="714"/>
      <c r="T552" s="714"/>
      <c r="U552" s="714"/>
      <c r="V552" s="71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5"/>
      <c r="B553" s="705"/>
      <c r="C553" s="705"/>
      <c r="D553" s="705"/>
      <c r="E553" s="705"/>
      <c r="F553" s="705"/>
      <c r="G553" s="705"/>
      <c r="H553" s="705"/>
      <c r="I553" s="705"/>
      <c r="J553" s="705"/>
      <c r="K553" s="705"/>
      <c r="L553" s="705"/>
      <c r="M553" s="705"/>
      <c r="N553" s="705"/>
      <c r="O553" s="709"/>
      <c r="P553" s="713" t="s">
        <v>80</v>
      </c>
      <c r="Q553" s="714"/>
      <c r="R553" s="714"/>
      <c r="S553" s="714"/>
      <c r="T553" s="714"/>
      <c r="U553" s="714"/>
      <c r="V553" s="71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4" t="s">
        <v>146</v>
      </c>
      <c r="B554" s="705"/>
      <c r="C554" s="705"/>
      <c r="D554" s="705"/>
      <c r="E554" s="705"/>
      <c r="F554" s="705"/>
      <c r="G554" s="705"/>
      <c r="H554" s="705"/>
      <c r="I554" s="705"/>
      <c r="J554" s="705"/>
      <c r="K554" s="705"/>
      <c r="L554" s="705"/>
      <c r="M554" s="705"/>
      <c r="N554" s="705"/>
      <c r="O554" s="705"/>
      <c r="P554" s="705"/>
      <c r="Q554" s="705"/>
      <c r="R554" s="705"/>
      <c r="S554" s="705"/>
      <c r="T554" s="705"/>
      <c r="U554" s="705"/>
      <c r="V554" s="705"/>
      <c r="W554" s="705"/>
      <c r="X554" s="705"/>
      <c r="Y554" s="705"/>
      <c r="Z554" s="705"/>
      <c r="AA554" s="681"/>
      <c r="AB554" s="681"/>
      <c r="AC554" s="681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07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1017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3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03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67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785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870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8"/>
      <c r="B562" s="705"/>
      <c r="C562" s="705"/>
      <c r="D562" s="705"/>
      <c r="E562" s="705"/>
      <c r="F562" s="705"/>
      <c r="G562" s="705"/>
      <c r="H562" s="705"/>
      <c r="I562" s="705"/>
      <c r="J562" s="705"/>
      <c r="K562" s="705"/>
      <c r="L562" s="705"/>
      <c r="M562" s="705"/>
      <c r="N562" s="705"/>
      <c r="O562" s="709"/>
      <c r="P562" s="713" t="s">
        <v>80</v>
      </c>
      <c r="Q562" s="714"/>
      <c r="R562" s="714"/>
      <c r="S562" s="714"/>
      <c r="T562" s="714"/>
      <c r="U562" s="714"/>
      <c r="V562" s="71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5"/>
      <c r="B563" s="705"/>
      <c r="C563" s="705"/>
      <c r="D563" s="705"/>
      <c r="E563" s="705"/>
      <c r="F563" s="705"/>
      <c r="G563" s="705"/>
      <c r="H563" s="705"/>
      <c r="I563" s="705"/>
      <c r="J563" s="705"/>
      <c r="K563" s="705"/>
      <c r="L563" s="705"/>
      <c r="M563" s="705"/>
      <c r="N563" s="705"/>
      <c r="O563" s="709"/>
      <c r="P563" s="713" t="s">
        <v>80</v>
      </c>
      <c r="Q563" s="714"/>
      <c r="R563" s="714"/>
      <c r="S563" s="714"/>
      <c r="T563" s="714"/>
      <c r="U563" s="714"/>
      <c r="V563" s="71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4" t="s">
        <v>64</v>
      </c>
      <c r="B564" s="705"/>
      <c r="C564" s="705"/>
      <c r="D564" s="705"/>
      <c r="E564" s="705"/>
      <c r="F564" s="705"/>
      <c r="G564" s="705"/>
      <c r="H564" s="705"/>
      <c r="I564" s="705"/>
      <c r="J564" s="705"/>
      <c r="K564" s="705"/>
      <c r="L564" s="705"/>
      <c r="M564" s="705"/>
      <c r="N564" s="705"/>
      <c r="O564" s="705"/>
      <c r="P564" s="705"/>
      <c r="Q564" s="705"/>
      <c r="R564" s="705"/>
      <c r="S564" s="705"/>
      <c r="T564" s="705"/>
      <c r="U564" s="705"/>
      <c r="V564" s="705"/>
      <c r="W564" s="705"/>
      <c r="X564" s="705"/>
      <c r="Y564" s="705"/>
      <c r="Z564" s="705"/>
      <c r="AA564" s="681"/>
      <c r="AB564" s="681"/>
      <c r="AC564" s="681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1037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11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834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756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796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8"/>
      <c r="B570" s="705"/>
      <c r="C570" s="705"/>
      <c r="D570" s="705"/>
      <c r="E570" s="705"/>
      <c r="F570" s="705"/>
      <c r="G570" s="705"/>
      <c r="H570" s="705"/>
      <c r="I570" s="705"/>
      <c r="J570" s="705"/>
      <c r="K570" s="705"/>
      <c r="L570" s="705"/>
      <c r="M570" s="705"/>
      <c r="N570" s="705"/>
      <c r="O570" s="709"/>
      <c r="P570" s="713" t="s">
        <v>80</v>
      </c>
      <c r="Q570" s="714"/>
      <c r="R570" s="714"/>
      <c r="S570" s="714"/>
      <c r="T570" s="714"/>
      <c r="U570" s="714"/>
      <c r="V570" s="71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705"/>
      <c r="B571" s="705"/>
      <c r="C571" s="705"/>
      <c r="D571" s="705"/>
      <c r="E571" s="705"/>
      <c r="F571" s="705"/>
      <c r="G571" s="705"/>
      <c r="H571" s="705"/>
      <c r="I571" s="705"/>
      <c r="J571" s="705"/>
      <c r="K571" s="705"/>
      <c r="L571" s="705"/>
      <c r="M571" s="705"/>
      <c r="N571" s="705"/>
      <c r="O571" s="709"/>
      <c r="P571" s="713" t="s">
        <v>80</v>
      </c>
      <c r="Q571" s="714"/>
      <c r="R571" s="714"/>
      <c r="S571" s="714"/>
      <c r="T571" s="714"/>
      <c r="U571" s="714"/>
      <c r="V571" s="71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704" t="s">
        <v>172</v>
      </c>
      <c r="B572" s="705"/>
      <c r="C572" s="705"/>
      <c r="D572" s="705"/>
      <c r="E572" s="705"/>
      <c r="F572" s="705"/>
      <c r="G572" s="705"/>
      <c r="H572" s="705"/>
      <c r="I572" s="705"/>
      <c r="J572" s="705"/>
      <c r="K572" s="705"/>
      <c r="L572" s="705"/>
      <c r="M572" s="705"/>
      <c r="N572" s="705"/>
      <c r="O572" s="705"/>
      <c r="P572" s="705"/>
      <c r="Q572" s="705"/>
      <c r="R572" s="705"/>
      <c r="S572" s="705"/>
      <c r="T572" s="705"/>
      <c r="U572" s="705"/>
      <c r="V572" s="705"/>
      <c r="W572" s="705"/>
      <c r="X572" s="705"/>
      <c r="Y572" s="705"/>
      <c r="Z572" s="705"/>
      <c r="AA572" s="681"/>
      <c r="AB572" s="681"/>
      <c r="AC572" s="681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04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977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846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6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8"/>
      <c r="B577" s="705"/>
      <c r="C577" s="705"/>
      <c r="D577" s="705"/>
      <c r="E577" s="705"/>
      <c r="F577" s="705"/>
      <c r="G577" s="705"/>
      <c r="H577" s="705"/>
      <c r="I577" s="705"/>
      <c r="J577" s="705"/>
      <c r="K577" s="705"/>
      <c r="L577" s="705"/>
      <c r="M577" s="705"/>
      <c r="N577" s="705"/>
      <c r="O577" s="709"/>
      <c r="P577" s="713" t="s">
        <v>80</v>
      </c>
      <c r="Q577" s="714"/>
      <c r="R577" s="714"/>
      <c r="S577" s="714"/>
      <c r="T577" s="714"/>
      <c r="U577" s="714"/>
      <c r="V577" s="71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5"/>
      <c r="B578" s="705"/>
      <c r="C578" s="705"/>
      <c r="D578" s="705"/>
      <c r="E578" s="705"/>
      <c r="F578" s="705"/>
      <c r="G578" s="705"/>
      <c r="H578" s="705"/>
      <c r="I578" s="705"/>
      <c r="J578" s="705"/>
      <c r="K578" s="705"/>
      <c r="L578" s="705"/>
      <c r="M578" s="705"/>
      <c r="N578" s="705"/>
      <c r="O578" s="709"/>
      <c r="P578" s="713" t="s">
        <v>80</v>
      </c>
      <c r="Q578" s="714"/>
      <c r="R578" s="714"/>
      <c r="S578" s="714"/>
      <c r="T578" s="714"/>
      <c r="U578" s="714"/>
      <c r="V578" s="71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2" t="s">
        <v>945</v>
      </c>
      <c r="B579" s="705"/>
      <c r="C579" s="705"/>
      <c r="D579" s="705"/>
      <c r="E579" s="705"/>
      <c r="F579" s="705"/>
      <c r="G579" s="705"/>
      <c r="H579" s="705"/>
      <c r="I579" s="705"/>
      <c r="J579" s="705"/>
      <c r="K579" s="705"/>
      <c r="L579" s="705"/>
      <c r="M579" s="705"/>
      <c r="N579" s="705"/>
      <c r="O579" s="705"/>
      <c r="P579" s="705"/>
      <c r="Q579" s="705"/>
      <c r="R579" s="705"/>
      <c r="S579" s="705"/>
      <c r="T579" s="705"/>
      <c r="U579" s="705"/>
      <c r="V579" s="705"/>
      <c r="W579" s="705"/>
      <c r="X579" s="705"/>
      <c r="Y579" s="705"/>
      <c r="Z579" s="705"/>
      <c r="AA579" s="682"/>
      <c r="AB579" s="682"/>
      <c r="AC579" s="682"/>
    </row>
    <row r="580" spans="1:68" ht="14.25" hidden="1" customHeight="1" x14ac:dyDescent="0.25">
      <c r="A580" s="704" t="s">
        <v>90</v>
      </c>
      <c r="B580" s="705"/>
      <c r="C580" s="705"/>
      <c r="D580" s="705"/>
      <c r="E580" s="705"/>
      <c r="F580" s="705"/>
      <c r="G580" s="705"/>
      <c r="H580" s="705"/>
      <c r="I580" s="705"/>
      <c r="J580" s="705"/>
      <c r="K580" s="705"/>
      <c r="L580" s="705"/>
      <c r="M580" s="705"/>
      <c r="N580" s="705"/>
      <c r="O580" s="705"/>
      <c r="P580" s="705"/>
      <c r="Q580" s="705"/>
      <c r="R580" s="705"/>
      <c r="S580" s="705"/>
      <c r="T580" s="705"/>
      <c r="U580" s="705"/>
      <c r="V580" s="705"/>
      <c r="W580" s="705"/>
      <c r="X580" s="705"/>
      <c r="Y580" s="705"/>
      <c r="Z580" s="705"/>
      <c r="AA580" s="681"/>
      <c r="AB580" s="681"/>
      <c r="AC580" s="681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55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0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8"/>
      <c r="B583" s="705"/>
      <c r="C583" s="705"/>
      <c r="D583" s="705"/>
      <c r="E583" s="705"/>
      <c r="F583" s="705"/>
      <c r="G583" s="705"/>
      <c r="H583" s="705"/>
      <c r="I583" s="705"/>
      <c r="J583" s="705"/>
      <c r="K583" s="705"/>
      <c r="L583" s="705"/>
      <c r="M583" s="705"/>
      <c r="N583" s="705"/>
      <c r="O583" s="709"/>
      <c r="P583" s="713" t="s">
        <v>80</v>
      </c>
      <c r="Q583" s="714"/>
      <c r="R583" s="714"/>
      <c r="S583" s="714"/>
      <c r="T583" s="714"/>
      <c r="U583" s="714"/>
      <c r="V583" s="71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5"/>
      <c r="B584" s="705"/>
      <c r="C584" s="705"/>
      <c r="D584" s="705"/>
      <c r="E584" s="705"/>
      <c r="F584" s="705"/>
      <c r="G584" s="705"/>
      <c r="H584" s="705"/>
      <c r="I584" s="705"/>
      <c r="J584" s="705"/>
      <c r="K584" s="705"/>
      <c r="L584" s="705"/>
      <c r="M584" s="705"/>
      <c r="N584" s="705"/>
      <c r="O584" s="709"/>
      <c r="P584" s="713" t="s">
        <v>80</v>
      </c>
      <c r="Q584" s="714"/>
      <c r="R584" s="714"/>
      <c r="S584" s="714"/>
      <c r="T584" s="714"/>
      <c r="U584" s="714"/>
      <c r="V584" s="71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4" t="s">
        <v>135</v>
      </c>
      <c r="B585" s="705"/>
      <c r="C585" s="705"/>
      <c r="D585" s="705"/>
      <c r="E585" s="705"/>
      <c r="F585" s="705"/>
      <c r="G585" s="705"/>
      <c r="H585" s="705"/>
      <c r="I585" s="705"/>
      <c r="J585" s="705"/>
      <c r="K585" s="705"/>
      <c r="L585" s="705"/>
      <c r="M585" s="705"/>
      <c r="N585" s="705"/>
      <c r="O585" s="705"/>
      <c r="P585" s="705"/>
      <c r="Q585" s="705"/>
      <c r="R585" s="705"/>
      <c r="S585" s="705"/>
      <c r="T585" s="705"/>
      <c r="U585" s="705"/>
      <c r="V585" s="705"/>
      <c r="W585" s="705"/>
      <c r="X585" s="705"/>
      <c r="Y585" s="705"/>
      <c r="Z585" s="705"/>
      <c r="AA585" s="681"/>
      <c r="AB585" s="681"/>
      <c r="AC585" s="681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0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8"/>
      <c r="B587" s="705"/>
      <c r="C587" s="705"/>
      <c r="D587" s="705"/>
      <c r="E587" s="705"/>
      <c r="F587" s="705"/>
      <c r="G587" s="705"/>
      <c r="H587" s="705"/>
      <c r="I587" s="705"/>
      <c r="J587" s="705"/>
      <c r="K587" s="705"/>
      <c r="L587" s="705"/>
      <c r="M587" s="705"/>
      <c r="N587" s="705"/>
      <c r="O587" s="709"/>
      <c r="P587" s="713" t="s">
        <v>80</v>
      </c>
      <c r="Q587" s="714"/>
      <c r="R587" s="714"/>
      <c r="S587" s="714"/>
      <c r="T587" s="714"/>
      <c r="U587" s="714"/>
      <c r="V587" s="71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5"/>
      <c r="B588" s="705"/>
      <c r="C588" s="705"/>
      <c r="D588" s="705"/>
      <c r="E588" s="705"/>
      <c r="F588" s="705"/>
      <c r="G588" s="705"/>
      <c r="H588" s="705"/>
      <c r="I588" s="705"/>
      <c r="J588" s="705"/>
      <c r="K588" s="705"/>
      <c r="L588" s="705"/>
      <c r="M588" s="705"/>
      <c r="N588" s="705"/>
      <c r="O588" s="709"/>
      <c r="P588" s="713" t="s">
        <v>80</v>
      </c>
      <c r="Q588" s="714"/>
      <c r="R588" s="714"/>
      <c r="S588" s="714"/>
      <c r="T588" s="714"/>
      <c r="U588" s="714"/>
      <c r="V588" s="71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4" t="s">
        <v>146</v>
      </c>
      <c r="B589" s="705"/>
      <c r="C589" s="705"/>
      <c r="D589" s="705"/>
      <c r="E589" s="705"/>
      <c r="F589" s="705"/>
      <c r="G589" s="705"/>
      <c r="H589" s="705"/>
      <c r="I589" s="705"/>
      <c r="J589" s="705"/>
      <c r="K589" s="705"/>
      <c r="L589" s="705"/>
      <c r="M589" s="705"/>
      <c r="N589" s="705"/>
      <c r="O589" s="705"/>
      <c r="P589" s="705"/>
      <c r="Q589" s="705"/>
      <c r="R589" s="705"/>
      <c r="S589" s="705"/>
      <c r="T589" s="705"/>
      <c r="U589" s="705"/>
      <c r="V589" s="705"/>
      <c r="W589" s="705"/>
      <c r="X589" s="705"/>
      <c r="Y589" s="705"/>
      <c r="Z589" s="705"/>
      <c r="AA589" s="681"/>
      <c r="AB589" s="681"/>
      <c r="AC589" s="681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41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8"/>
      <c r="B591" s="705"/>
      <c r="C591" s="705"/>
      <c r="D591" s="705"/>
      <c r="E591" s="705"/>
      <c r="F591" s="705"/>
      <c r="G591" s="705"/>
      <c r="H591" s="705"/>
      <c r="I591" s="705"/>
      <c r="J591" s="705"/>
      <c r="K591" s="705"/>
      <c r="L591" s="705"/>
      <c r="M591" s="705"/>
      <c r="N591" s="705"/>
      <c r="O591" s="709"/>
      <c r="P591" s="713" t="s">
        <v>80</v>
      </c>
      <c r="Q591" s="714"/>
      <c r="R591" s="714"/>
      <c r="S591" s="714"/>
      <c r="T591" s="714"/>
      <c r="U591" s="714"/>
      <c r="V591" s="71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5"/>
      <c r="B592" s="705"/>
      <c r="C592" s="705"/>
      <c r="D592" s="705"/>
      <c r="E592" s="705"/>
      <c r="F592" s="705"/>
      <c r="G592" s="705"/>
      <c r="H592" s="705"/>
      <c r="I592" s="705"/>
      <c r="J592" s="705"/>
      <c r="K592" s="705"/>
      <c r="L592" s="705"/>
      <c r="M592" s="705"/>
      <c r="N592" s="705"/>
      <c r="O592" s="709"/>
      <c r="P592" s="713" t="s">
        <v>80</v>
      </c>
      <c r="Q592" s="714"/>
      <c r="R592" s="714"/>
      <c r="S592" s="714"/>
      <c r="T592" s="714"/>
      <c r="U592" s="714"/>
      <c r="V592" s="71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4" t="s">
        <v>64</v>
      </c>
      <c r="B593" s="705"/>
      <c r="C593" s="705"/>
      <c r="D593" s="705"/>
      <c r="E593" s="705"/>
      <c r="F593" s="705"/>
      <c r="G593" s="705"/>
      <c r="H593" s="705"/>
      <c r="I593" s="705"/>
      <c r="J593" s="705"/>
      <c r="K593" s="705"/>
      <c r="L593" s="705"/>
      <c r="M593" s="705"/>
      <c r="N593" s="705"/>
      <c r="O593" s="705"/>
      <c r="P593" s="705"/>
      <c r="Q593" s="705"/>
      <c r="R593" s="705"/>
      <c r="S593" s="705"/>
      <c r="T593" s="705"/>
      <c r="U593" s="705"/>
      <c r="V593" s="705"/>
      <c r="W593" s="705"/>
      <c r="X593" s="705"/>
      <c r="Y593" s="705"/>
      <c r="Z593" s="705"/>
      <c r="AA593" s="681"/>
      <c r="AB593" s="681"/>
      <c r="AC593" s="681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47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8"/>
      <c r="B595" s="705"/>
      <c r="C595" s="705"/>
      <c r="D595" s="705"/>
      <c r="E595" s="705"/>
      <c r="F595" s="705"/>
      <c r="G595" s="705"/>
      <c r="H595" s="705"/>
      <c r="I595" s="705"/>
      <c r="J595" s="705"/>
      <c r="K595" s="705"/>
      <c r="L595" s="705"/>
      <c r="M595" s="705"/>
      <c r="N595" s="705"/>
      <c r="O595" s="709"/>
      <c r="P595" s="713" t="s">
        <v>80</v>
      </c>
      <c r="Q595" s="714"/>
      <c r="R595" s="714"/>
      <c r="S595" s="714"/>
      <c r="T595" s="714"/>
      <c r="U595" s="714"/>
      <c r="V595" s="71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5"/>
      <c r="B596" s="705"/>
      <c r="C596" s="705"/>
      <c r="D596" s="705"/>
      <c r="E596" s="705"/>
      <c r="F596" s="705"/>
      <c r="G596" s="705"/>
      <c r="H596" s="705"/>
      <c r="I596" s="705"/>
      <c r="J596" s="705"/>
      <c r="K596" s="705"/>
      <c r="L596" s="705"/>
      <c r="M596" s="705"/>
      <c r="N596" s="705"/>
      <c r="O596" s="709"/>
      <c r="P596" s="713" t="s">
        <v>80</v>
      </c>
      <c r="Q596" s="714"/>
      <c r="R596" s="714"/>
      <c r="S596" s="714"/>
      <c r="T596" s="714"/>
      <c r="U596" s="714"/>
      <c r="V596" s="71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44"/>
      <c r="B597" s="705"/>
      <c r="C597" s="705"/>
      <c r="D597" s="705"/>
      <c r="E597" s="705"/>
      <c r="F597" s="705"/>
      <c r="G597" s="705"/>
      <c r="H597" s="705"/>
      <c r="I597" s="705"/>
      <c r="J597" s="705"/>
      <c r="K597" s="705"/>
      <c r="L597" s="705"/>
      <c r="M597" s="705"/>
      <c r="N597" s="705"/>
      <c r="O597" s="920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6216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6331.96</v>
      </c>
      <c r="Z597" s="37"/>
      <c r="AA597" s="690"/>
      <c r="AB597" s="690"/>
      <c r="AC597" s="690"/>
    </row>
    <row r="598" spans="1:68" x14ac:dyDescent="0.2">
      <c r="A598" s="705"/>
      <c r="B598" s="705"/>
      <c r="C598" s="705"/>
      <c r="D598" s="705"/>
      <c r="E598" s="705"/>
      <c r="F598" s="705"/>
      <c r="G598" s="705"/>
      <c r="H598" s="705"/>
      <c r="I598" s="705"/>
      <c r="J598" s="705"/>
      <c r="K598" s="705"/>
      <c r="L598" s="705"/>
      <c r="M598" s="705"/>
      <c r="N598" s="705"/>
      <c r="O598" s="920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6500.9040161227658</v>
      </c>
      <c r="Y598" s="689">
        <f>IFERROR(SUM(BN22:BN594),"0")</f>
        <v>6622.2720000000008</v>
      </c>
      <c r="Z598" s="37"/>
      <c r="AA598" s="690"/>
      <c r="AB598" s="690"/>
      <c r="AC598" s="690"/>
    </row>
    <row r="599" spans="1:68" x14ac:dyDescent="0.2">
      <c r="A599" s="705"/>
      <c r="B599" s="705"/>
      <c r="C599" s="705"/>
      <c r="D599" s="705"/>
      <c r="E599" s="705"/>
      <c r="F599" s="705"/>
      <c r="G599" s="705"/>
      <c r="H599" s="705"/>
      <c r="I599" s="705"/>
      <c r="J599" s="705"/>
      <c r="K599" s="705"/>
      <c r="L599" s="705"/>
      <c r="M599" s="705"/>
      <c r="N599" s="705"/>
      <c r="O599" s="920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10</v>
      </c>
      <c r="Y599" s="38">
        <f>ROUNDUP(SUM(BP22:BP594),0)</f>
        <v>10</v>
      </c>
      <c r="Z599" s="37"/>
      <c r="AA599" s="690"/>
      <c r="AB599" s="690"/>
      <c r="AC599" s="690"/>
    </row>
    <row r="600" spans="1:68" x14ac:dyDescent="0.2">
      <c r="A600" s="705"/>
      <c r="B600" s="705"/>
      <c r="C600" s="705"/>
      <c r="D600" s="705"/>
      <c r="E600" s="705"/>
      <c r="F600" s="705"/>
      <c r="G600" s="705"/>
      <c r="H600" s="705"/>
      <c r="I600" s="705"/>
      <c r="J600" s="705"/>
      <c r="K600" s="705"/>
      <c r="L600" s="705"/>
      <c r="M600" s="705"/>
      <c r="N600" s="705"/>
      <c r="O600" s="920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6750.9040161227658</v>
      </c>
      <c r="Y600" s="689">
        <f>GrossWeightTotalR+PalletQtyTotalR*25</f>
        <v>6872.2720000000008</v>
      </c>
      <c r="Z600" s="37"/>
      <c r="AA600" s="690"/>
      <c r="AB600" s="690"/>
      <c r="AC600" s="690"/>
    </row>
    <row r="601" spans="1:68" x14ac:dyDescent="0.2">
      <c r="A601" s="705"/>
      <c r="B601" s="705"/>
      <c r="C601" s="705"/>
      <c r="D601" s="705"/>
      <c r="E601" s="705"/>
      <c r="F601" s="705"/>
      <c r="G601" s="705"/>
      <c r="H601" s="705"/>
      <c r="I601" s="705"/>
      <c r="J601" s="705"/>
      <c r="K601" s="705"/>
      <c r="L601" s="705"/>
      <c r="M601" s="705"/>
      <c r="N601" s="705"/>
      <c r="O601" s="920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725.76344951344947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741</v>
      </c>
      <c r="Z601" s="37"/>
      <c r="AA601" s="690"/>
      <c r="AB601" s="690"/>
      <c r="AC601" s="690"/>
    </row>
    <row r="602" spans="1:68" ht="14.25" hidden="1" customHeight="1" x14ac:dyDescent="0.2">
      <c r="A602" s="705"/>
      <c r="B602" s="705"/>
      <c r="C602" s="705"/>
      <c r="D602" s="705"/>
      <c r="E602" s="705"/>
      <c r="F602" s="705"/>
      <c r="G602" s="705"/>
      <c r="H602" s="705"/>
      <c r="I602" s="705"/>
      <c r="J602" s="705"/>
      <c r="K602" s="705"/>
      <c r="L602" s="705"/>
      <c r="M602" s="705"/>
      <c r="N602" s="705"/>
      <c r="O602" s="920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11.6043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719" t="s">
        <v>88</v>
      </c>
      <c r="D604" s="836"/>
      <c r="E604" s="836"/>
      <c r="F604" s="836"/>
      <c r="G604" s="836"/>
      <c r="H604" s="825"/>
      <c r="I604" s="719" t="s">
        <v>291</v>
      </c>
      <c r="J604" s="836"/>
      <c r="K604" s="836"/>
      <c r="L604" s="836"/>
      <c r="M604" s="836"/>
      <c r="N604" s="836"/>
      <c r="O604" s="836"/>
      <c r="P604" s="836"/>
      <c r="Q604" s="836"/>
      <c r="R604" s="836"/>
      <c r="S604" s="836"/>
      <c r="T604" s="836"/>
      <c r="U604" s="836"/>
      <c r="V604" s="825"/>
      <c r="W604" s="719" t="s">
        <v>596</v>
      </c>
      <c r="X604" s="825"/>
      <c r="Y604" s="719" t="s">
        <v>677</v>
      </c>
      <c r="Z604" s="836"/>
      <c r="AA604" s="836"/>
      <c r="AB604" s="825"/>
      <c r="AC604" s="679" t="s">
        <v>752</v>
      </c>
      <c r="AD604" s="719" t="s">
        <v>854</v>
      </c>
      <c r="AE604" s="825"/>
      <c r="AF604" s="680"/>
    </row>
    <row r="605" spans="1:68" ht="14.25" customHeight="1" thickTop="1" x14ac:dyDescent="0.2">
      <c r="A605" s="783" t="s">
        <v>975</v>
      </c>
      <c r="B605" s="719" t="s">
        <v>63</v>
      </c>
      <c r="C605" s="719" t="s">
        <v>89</v>
      </c>
      <c r="D605" s="719" t="s">
        <v>112</v>
      </c>
      <c r="E605" s="719" t="s">
        <v>180</v>
      </c>
      <c r="F605" s="719" t="s">
        <v>211</v>
      </c>
      <c r="G605" s="719" t="s">
        <v>257</v>
      </c>
      <c r="H605" s="719" t="s">
        <v>88</v>
      </c>
      <c r="I605" s="719" t="s">
        <v>292</v>
      </c>
      <c r="J605" s="719" t="s">
        <v>320</v>
      </c>
      <c r="K605" s="719" t="s">
        <v>389</v>
      </c>
      <c r="L605" s="719" t="s">
        <v>415</v>
      </c>
      <c r="M605" s="719" t="s">
        <v>439</v>
      </c>
      <c r="N605" s="680"/>
      <c r="O605" s="719" t="s">
        <v>443</v>
      </c>
      <c r="P605" s="719" t="s">
        <v>452</v>
      </c>
      <c r="Q605" s="719" t="s">
        <v>468</v>
      </c>
      <c r="R605" s="719" t="s">
        <v>478</v>
      </c>
      <c r="S605" s="719" t="s">
        <v>488</v>
      </c>
      <c r="T605" s="719" t="s">
        <v>496</v>
      </c>
      <c r="U605" s="719" t="s">
        <v>500</v>
      </c>
      <c r="V605" s="719" t="s">
        <v>583</v>
      </c>
      <c r="W605" s="719" t="s">
        <v>597</v>
      </c>
      <c r="X605" s="719" t="s">
        <v>638</v>
      </c>
      <c r="Y605" s="719" t="s">
        <v>678</v>
      </c>
      <c r="Z605" s="719" t="s">
        <v>717</v>
      </c>
      <c r="AA605" s="719" t="s">
        <v>737</v>
      </c>
      <c r="AB605" s="719" t="s">
        <v>745</v>
      </c>
      <c r="AC605" s="719" t="s">
        <v>752</v>
      </c>
      <c r="AD605" s="719" t="s">
        <v>854</v>
      </c>
      <c r="AE605" s="719" t="s">
        <v>945</v>
      </c>
      <c r="AF605" s="680"/>
    </row>
    <row r="606" spans="1:68" ht="13.5" customHeight="1" thickBot="1" x14ac:dyDescent="0.25">
      <c r="A606" s="784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680"/>
      <c r="O606" s="720"/>
      <c r="P606" s="720"/>
      <c r="Q606" s="720"/>
      <c r="R606" s="720"/>
      <c r="S606" s="720"/>
      <c r="T606" s="720"/>
      <c r="U606" s="720"/>
      <c r="V606" s="720"/>
      <c r="W606" s="720"/>
      <c r="X606" s="720"/>
      <c r="Y606" s="720"/>
      <c r="Z606" s="720"/>
      <c r="AA606" s="720"/>
      <c r="AB606" s="720"/>
      <c r="AC606" s="720"/>
      <c r="AD606" s="720"/>
      <c r="AE606" s="720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360.8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834.30000000000007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255.60000000000002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395.1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179.4</v>
      </c>
      <c r="I607" s="46">
        <f>IFERROR(Y173*1,"0")+IFERROR(Y177*1,"0")+IFERROR(Y178*1,"0")+IFERROR(Y179*1,"0")+IFERROR(Y180*1,"0")+IFERROR(Y181*1,"0")+IFERROR(Y182*1,"0")+IFERROR(Y183*1,"0")+IFERROR(Y184*1,"0")+IFERROR(Y185*1,"0")</f>
        <v>10.5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102.6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10.5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372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1770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1863.8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8.4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168.96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0,00"/>
        <filter val="10"/>
        <filter val="10,00"/>
        <filter val="10,50"/>
        <filter val="100,00"/>
        <filter val="11,36"/>
        <filter val="112,96"/>
        <filter val="13,50"/>
        <filter val="130,00"/>
        <filter val="130,56"/>
        <filter val="135,00"/>
        <filter val="140,00"/>
        <filter val="17,13"/>
        <filter val="170,00"/>
        <filter val="18,00"/>
        <filter val="18,94"/>
        <filter val="180,00"/>
        <filter val="19,15"/>
        <filter val="20,00"/>
        <filter val="200,00"/>
        <filter val="22,50"/>
        <filter val="220,00"/>
        <filter val="23,15"/>
        <filter val="233,50"/>
        <filter val="26,67"/>
        <filter val="27,78"/>
        <filter val="280,00"/>
        <filter val="3,33"/>
        <filter val="30,00"/>
        <filter val="300,00"/>
        <filter val="31,19"/>
        <filter val="350,00"/>
        <filter val="360,00"/>
        <filter val="370,00"/>
        <filter val="388,00"/>
        <filter val="4,76"/>
        <filter val="40,93"/>
        <filter val="400,00"/>
        <filter val="435,00"/>
        <filter val="44,87"/>
        <filter val="45,93"/>
        <filter val="5,00"/>
        <filter val="50,00"/>
        <filter val="57,78"/>
        <filter val="59,00"/>
        <filter val="6 216,00"/>
        <filter val="6 500,90"/>
        <filter val="6 750,90"/>
        <filter val="60,00"/>
        <filter val="600,00"/>
        <filter val="7,00"/>
        <filter val="70,00"/>
        <filter val="700,00"/>
        <filter val="725,76"/>
        <filter val="80,00"/>
        <filter val="800,00"/>
        <filter val="9,00"/>
        <filter val="9,29"/>
        <filter val="90,00"/>
        <filter val="900,00"/>
        <filter val="92,50"/>
        <filter val="950,00"/>
      </filters>
    </filterColumn>
    <filterColumn colId="29" showButton="0"/>
    <filterColumn colId="30" showButton="0"/>
  </autoFilter>
  <mergeCells count="1070"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P252:T252"/>
    <mergeCell ref="D360:E360"/>
    <mergeCell ref="P379:T379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D493:E493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224:E224"/>
    <mergeCell ref="D250:E250"/>
    <mergeCell ref="P97:T97"/>
    <mergeCell ref="P268:T268"/>
    <mergeCell ref="P130:V130"/>
    <mergeCell ref="D211:E211"/>
    <mergeCell ref="D232:E232"/>
    <mergeCell ref="P239:T239"/>
    <mergeCell ref="P186:V186"/>
    <mergeCell ref="D74:E74"/>
    <mergeCell ref="P87:T87"/>
    <mergeCell ref="P151:V151"/>
    <mergeCell ref="D201:E201"/>
    <mergeCell ref="D372:E372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180:E180"/>
    <mergeCell ref="P53:T53"/>
    <mergeCell ref="P574:T574"/>
    <mergeCell ref="D517:E517"/>
    <mergeCell ref="D115:E115"/>
    <mergeCell ref="P182:T182"/>
    <mergeCell ref="P102:V102"/>
    <mergeCell ref="P588:V588"/>
    <mergeCell ref="D235:E235"/>
    <mergeCell ref="P270:V270"/>
    <mergeCell ref="D451:E451"/>
    <mergeCell ref="D255:E255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A5:C5"/>
    <mergeCell ref="P418:V418"/>
    <mergeCell ref="D548:E548"/>
    <mergeCell ref="P583:V583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P424:T424"/>
    <mergeCell ref="P138:T138"/>
    <mergeCell ref="A473:Z473"/>
    <mergeCell ref="P340:T340"/>
    <mergeCell ref="P135:V135"/>
    <mergeCell ref="D179:E179"/>
    <mergeCell ref="D9:E9"/>
    <mergeCell ref="F9:G9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D551:E551"/>
    <mergeCell ref="D533:E533"/>
    <mergeCell ref="A113:Z113"/>
    <mergeCell ref="P278:V278"/>
    <mergeCell ref="P175:V175"/>
    <mergeCell ref="P240:T240"/>
    <mergeCell ref="P573:T573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58:T558"/>
    <mergeCell ref="D59:E59"/>
    <mergeCell ref="P309:T309"/>
    <mergeCell ref="D295:E295"/>
    <mergeCell ref="D178:E178"/>
    <mergeCell ref="P88:T88"/>
    <mergeCell ref="P51:T51"/>
    <mergeCell ref="P324:T324"/>
    <mergeCell ref="D463:E463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A577:O578"/>
    <mergeCell ref="P511:T511"/>
    <mergeCell ref="D555:E555"/>
    <mergeCell ref="A92:Z92"/>
    <mergeCell ref="P534:V534"/>
    <mergeCell ref="D444:E444"/>
    <mergeCell ref="P422:T422"/>
    <mergeCell ref="P509:V509"/>
    <mergeCell ref="P489:T489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P532:T532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H5:M5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461:T461"/>
    <mergeCell ref="A221:O222"/>
    <mergeCell ref="P404:V404"/>
    <mergeCell ref="D273:E273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P191:T191"/>
    <mergeCell ref="P362:T362"/>
    <mergeCell ref="D305:E305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P327:T327"/>
    <mergeCell ref="P56:V56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D544:E544"/>
    <mergeCell ref="P567:T567"/>
    <mergeCell ref="D540:E540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