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0BFDF7-B433-4C6D-B26F-08364813C0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Y591" i="1" s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P582" i="1" s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P569" i="1" s="1"/>
  <c r="BO568" i="1"/>
  <c r="BM568" i="1"/>
  <c r="Y568" i="1"/>
  <c r="BP568" i="1" s="1"/>
  <c r="BO567" i="1"/>
  <c r="BM567" i="1"/>
  <c r="Y567" i="1"/>
  <c r="BP567" i="1" s="1"/>
  <c r="BO566" i="1"/>
  <c r="BM566" i="1"/>
  <c r="Y566" i="1"/>
  <c r="BP566" i="1" s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P533" i="1" s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BP505" i="1" s="1"/>
  <c r="BO504" i="1"/>
  <c r="BM504" i="1"/>
  <c r="Y504" i="1"/>
  <c r="P504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O464" i="1"/>
  <c r="BM464" i="1"/>
  <c r="Y464" i="1"/>
  <c r="P464" i="1"/>
  <c r="BO463" i="1"/>
  <c r="BM463" i="1"/>
  <c r="Y463" i="1"/>
  <c r="BP463" i="1" s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O451" i="1"/>
  <c r="BM451" i="1"/>
  <c r="Y451" i="1"/>
  <c r="P451" i="1"/>
  <c r="BO450" i="1"/>
  <c r="BM450" i="1"/>
  <c r="Y450" i="1"/>
  <c r="Y452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BO437" i="1"/>
  <c r="BM437" i="1"/>
  <c r="Y437" i="1"/>
  <c r="BP437" i="1" s="1"/>
  <c r="BO436" i="1"/>
  <c r="BM436" i="1"/>
  <c r="Y436" i="1"/>
  <c r="BP436" i="1" s="1"/>
  <c r="BO435" i="1"/>
  <c r="BM435" i="1"/>
  <c r="Y435" i="1"/>
  <c r="X431" i="1"/>
  <c r="X430" i="1"/>
  <c r="BO429" i="1"/>
  <c r="BM429" i="1"/>
  <c r="Y429" i="1"/>
  <c r="X427" i="1"/>
  <c r="X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P398" i="1" s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N381" i="1"/>
  <c r="BM381" i="1"/>
  <c r="Z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BP338" i="1" s="1"/>
  <c r="P338" i="1"/>
  <c r="X336" i="1"/>
  <c r="X335" i="1"/>
  <c r="BO334" i="1"/>
  <c r="BM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Y311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N305" i="1"/>
  <c r="BM305" i="1"/>
  <c r="Z305" i="1"/>
  <c r="Z306" i="1" s="1"/>
  <c r="Y305" i="1"/>
  <c r="P305" i="1"/>
  <c r="X302" i="1"/>
  <c r="X301" i="1"/>
  <c r="BO300" i="1"/>
  <c r="BM300" i="1"/>
  <c r="Y300" i="1"/>
  <c r="P300" i="1"/>
  <c r="BO299" i="1"/>
  <c r="BM299" i="1"/>
  <c r="Y299" i="1"/>
  <c r="Y302" i="1" s="1"/>
  <c r="P299" i="1"/>
  <c r="X297" i="1"/>
  <c r="X296" i="1"/>
  <c r="BO295" i="1"/>
  <c r="BM295" i="1"/>
  <c r="Y295" i="1"/>
  <c r="R60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Q607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M607" i="1" s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P95" i="1"/>
  <c r="BO94" i="1"/>
  <c r="BM94" i="1"/>
  <c r="Y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07" i="1" s="1"/>
  <c r="P35" i="1"/>
  <c r="X31" i="1"/>
  <c r="X30" i="1"/>
  <c r="BO29" i="1"/>
  <c r="BM29" i="1"/>
  <c r="Y29" i="1"/>
  <c r="Y31" i="1" s="1"/>
  <c r="P29" i="1"/>
  <c r="X27" i="1"/>
  <c r="X597" i="1" s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393" i="1" l="1"/>
  <c r="BN393" i="1"/>
  <c r="Z393" i="1"/>
  <c r="BP421" i="1"/>
  <c r="BN421" i="1"/>
  <c r="Z421" i="1"/>
  <c r="BP456" i="1"/>
  <c r="BN456" i="1"/>
  <c r="Z456" i="1"/>
  <c r="BP464" i="1"/>
  <c r="BN464" i="1"/>
  <c r="Z464" i="1"/>
  <c r="BP494" i="1"/>
  <c r="BN494" i="1"/>
  <c r="Z494" i="1"/>
  <c r="BP496" i="1"/>
  <c r="BN496" i="1"/>
  <c r="Z496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40" i="1"/>
  <c r="BN540" i="1"/>
  <c r="Z540" i="1"/>
  <c r="BP542" i="1"/>
  <c r="BN542" i="1"/>
  <c r="Z542" i="1"/>
  <c r="BP544" i="1"/>
  <c r="BN544" i="1"/>
  <c r="Z544" i="1"/>
  <c r="Z38" i="1"/>
  <c r="BN38" i="1"/>
  <c r="D607" i="1"/>
  <c r="Z59" i="1"/>
  <c r="BN59" i="1"/>
  <c r="Z74" i="1"/>
  <c r="BN74" i="1"/>
  <c r="Z89" i="1"/>
  <c r="BN89" i="1"/>
  <c r="Z108" i="1"/>
  <c r="BN108" i="1"/>
  <c r="Z120" i="1"/>
  <c r="BN120" i="1"/>
  <c r="Z121" i="1"/>
  <c r="BN121" i="1"/>
  <c r="Z124" i="1"/>
  <c r="BN124" i="1"/>
  <c r="Z125" i="1"/>
  <c r="BN125" i="1"/>
  <c r="Z144" i="1"/>
  <c r="BN144" i="1"/>
  <c r="Z167" i="1"/>
  <c r="BN167" i="1"/>
  <c r="Z195" i="1"/>
  <c r="BN195" i="1"/>
  <c r="Y209" i="1"/>
  <c r="Z207" i="1"/>
  <c r="BN207" i="1"/>
  <c r="Z217" i="1"/>
  <c r="BN217" i="1"/>
  <c r="Z226" i="1"/>
  <c r="BN226" i="1"/>
  <c r="Z227" i="1"/>
  <c r="BN227" i="1"/>
  <c r="Z238" i="1"/>
  <c r="BN238" i="1"/>
  <c r="Z253" i="1"/>
  <c r="BN253" i="1"/>
  <c r="Z276" i="1"/>
  <c r="BN276" i="1"/>
  <c r="Z324" i="1"/>
  <c r="BN324" i="1"/>
  <c r="Z338" i="1"/>
  <c r="BN338" i="1"/>
  <c r="Y345" i="1"/>
  <c r="Z356" i="1"/>
  <c r="BN356" i="1"/>
  <c r="Z373" i="1"/>
  <c r="BN373" i="1"/>
  <c r="Y404" i="1"/>
  <c r="Y403" i="1"/>
  <c r="BP402" i="1"/>
  <c r="BN402" i="1"/>
  <c r="Z402" i="1"/>
  <c r="Z403" i="1" s="1"/>
  <c r="BP407" i="1"/>
  <c r="BN407" i="1"/>
  <c r="Z407" i="1"/>
  <c r="BP422" i="1"/>
  <c r="BN422" i="1"/>
  <c r="Z422" i="1"/>
  <c r="BP461" i="1"/>
  <c r="BN461" i="1"/>
  <c r="Z461" i="1"/>
  <c r="BP487" i="1"/>
  <c r="BN487" i="1"/>
  <c r="Z487" i="1"/>
  <c r="BP495" i="1"/>
  <c r="BN495" i="1"/>
  <c r="Z495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Y546" i="1"/>
  <c r="Y545" i="1"/>
  <c r="BP539" i="1"/>
  <c r="BN539" i="1"/>
  <c r="Z539" i="1"/>
  <c r="BP541" i="1"/>
  <c r="BN541" i="1"/>
  <c r="Z541" i="1"/>
  <c r="BP543" i="1"/>
  <c r="BN543" i="1"/>
  <c r="Z543" i="1"/>
  <c r="Y427" i="1"/>
  <c r="Y459" i="1"/>
  <c r="Y465" i="1"/>
  <c r="Y552" i="1"/>
  <c r="BP72" i="1"/>
  <c r="BN72" i="1"/>
  <c r="BP76" i="1"/>
  <c r="BN76" i="1"/>
  <c r="Z76" i="1"/>
  <c r="BP99" i="1"/>
  <c r="BN99" i="1"/>
  <c r="Z99" i="1"/>
  <c r="BP110" i="1"/>
  <c r="BN110" i="1"/>
  <c r="Z110" i="1"/>
  <c r="Y150" i="1"/>
  <c r="BP148" i="1"/>
  <c r="BN148" i="1"/>
  <c r="Z148" i="1"/>
  <c r="Y174" i="1"/>
  <c r="BP173" i="1"/>
  <c r="BN173" i="1"/>
  <c r="Z173" i="1"/>
  <c r="Z174" i="1" s="1"/>
  <c r="Y186" i="1"/>
  <c r="BP177" i="1"/>
  <c r="BN177" i="1"/>
  <c r="Z177" i="1"/>
  <c r="BP182" i="1"/>
  <c r="BN182" i="1"/>
  <c r="Z182" i="1"/>
  <c r="Y221" i="1"/>
  <c r="BP211" i="1"/>
  <c r="BN211" i="1"/>
  <c r="Z211" i="1"/>
  <c r="BP219" i="1"/>
  <c r="BN219" i="1"/>
  <c r="Z219" i="1"/>
  <c r="BP255" i="1"/>
  <c r="BN255" i="1"/>
  <c r="Z255" i="1"/>
  <c r="BP300" i="1"/>
  <c r="BN300" i="1"/>
  <c r="Z300" i="1"/>
  <c r="BP326" i="1"/>
  <c r="BN326" i="1"/>
  <c r="Z326" i="1"/>
  <c r="BP340" i="1"/>
  <c r="BN340" i="1"/>
  <c r="Z340" i="1"/>
  <c r="Y358" i="1"/>
  <c r="BP353" i="1"/>
  <c r="BN353" i="1"/>
  <c r="Z353" i="1"/>
  <c r="Y103" i="1"/>
  <c r="BP93" i="1"/>
  <c r="BN93" i="1"/>
  <c r="Z93" i="1"/>
  <c r="BP127" i="1"/>
  <c r="BN127" i="1"/>
  <c r="Z127" i="1"/>
  <c r="BP201" i="1"/>
  <c r="BN201" i="1"/>
  <c r="Z201" i="1"/>
  <c r="BP232" i="1"/>
  <c r="BN232" i="1"/>
  <c r="Z232" i="1"/>
  <c r="BP240" i="1"/>
  <c r="BN240" i="1"/>
  <c r="Z240" i="1"/>
  <c r="Y364" i="1"/>
  <c r="BP360" i="1"/>
  <c r="BN360" i="1"/>
  <c r="Z360" i="1"/>
  <c r="BP379" i="1"/>
  <c r="BN379" i="1"/>
  <c r="Z379" i="1"/>
  <c r="BP387" i="1"/>
  <c r="BN387" i="1"/>
  <c r="Z387" i="1"/>
  <c r="BP417" i="1"/>
  <c r="BN417" i="1"/>
  <c r="Z417" i="1"/>
  <c r="Y431" i="1"/>
  <c r="Y430" i="1"/>
  <c r="BP429" i="1"/>
  <c r="BN429" i="1"/>
  <c r="Z429" i="1"/>
  <c r="Z430" i="1" s="1"/>
  <c r="BP439" i="1"/>
  <c r="BN439" i="1"/>
  <c r="Z439" i="1"/>
  <c r="BP451" i="1"/>
  <c r="BN451" i="1"/>
  <c r="Z451" i="1"/>
  <c r="BP470" i="1"/>
  <c r="BN470" i="1"/>
  <c r="Z470" i="1"/>
  <c r="Y476" i="1"/>
  <c r="BP475" i="1"/>
  <c r="BN475" i="1"/>
  <c r="Z475" i="1"/>
  <c r="Z476" i="1" s="1"/>
  <c r="Y481" i="1"/>
  <c r="Y480" i="1"/>
  <c r="BP479" i="1"/>
  <c r="BN479" i="1"/>
  <c r="Z479" i="1"/>
  <c r="Z480" i="1" s="1"/>
  <c r="BP485" i="1"/>
  <c r="BN485" i="1"/>
  <c r="Z485" i="1"/>
  <c r="BP492" i="1"/>
  <c r="BN492" i="1"/>
  <c r="Z492" i="1"/>
  <c r="BP499" i="1"/>
  <c r="BN499" i="1"/>
  <c r="Z499" i="1"/>
  <c r="BP528" i="1"/>
  <c r="BN528" i="1"/>
  <c r="Z528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Z22" i="1"/>
  <c r="BN22" i="1"/>
  <c r="Y27" i="1"/>
  <c r="X601" i="1"/>
  <c r="Z36" i="1"/>
  <c r="BN36" i="1"/>
  <c r="Z49" i="1"/>
  <c r="BN49" i="1"/>
  <c r="Z53" i="1"/>
  <c r="BN53" i="1"/>
  <c r="Y62" i="1"/>
  <c r="Z61" i="1"/>
  <c r="BN61" i="1"/>
  <c r="Z72" i="1"/>
  <c r="BP82" i="1"/>
  <c r="BN82" i="1"/>
  <c r="Z82" i="1"/>
  <c r="BP87" i="1"/>
  <c r="BN87" i="1"/>
  <c r="Z87" i="1"/>
  <c r="BP94" i="1"/>
  <c r="BN94" i="1"/>
  <c r="Z94" i="1"/>
  <c r="BP106" i="1"/>
  <c r="BN106" i="1"/>
  <c r="Z106" i="1"/>
  <c r="BP116" i="1"/>
  <c r="BN116" i="1"/>
  <c r="Z116" i="1"/>
  <c r="BP138" i="1"/>
  <c r="BN138" i="1"/>
  <c r="Z138" i="1"/>
  <c r="BP161" i="1"/>
  <c r="BN161" i="1"/>
  <c r="Z161" i="1"/>
  <c r="BP181" i="1"/>
  <c r="BN181" i="1"/>
  <c r="Z181" i="1"/>
  <c r="J607" i="1"/>
  <c r="BP191" i="1"/>
  <c r="BN191" i="1"/>
  <c r="Z191" i="1"/>
  <c r="BP205" i="1"/>
  <c r="BN205" i="1"/>
  <c r="Z205" i="1"/>
  <c r="BP215" i="1"/>
  <c r="BN215" i="1"/>
  <c r="Z215" i="1"/>
  <c r="BP224" i="1"/>
  <c r="BN224" i="1"/>
  <c r="Z224" i="1"/>
  <c r="BP236" i="1"/>
  <c r="BN236" i="1"/>
  <c r="Z236" i="1"/>
  <c r="BP251" i="1"/>
  <c r="BN251" i="1"/>
  <c r="Z251" i="1"/>
  <c r="P607" i="1"/>
  <c r="BP274" i="1"/>
  <c r="BN274" i="1"/>
  <c r="Z274" i="1"/>
  <c r="BP322" i="1"/>
  <c r="BN322" i="1"/>
  <c r="Z322" i="1"/>
  <c r="BP334" i="1"/>
  <c r="BN334" i="1"/>
  <c r="Z334" i="1"/>
  <c r="BP348" i="1"/>
  <c r="BN348" i="1"/>
  <c r="Z348" i="1"/>
  <c r="BP354" i="1"/>
  <c r="BN354" i="1"/>
  <c r="Z354" i="1"/>
  <c r="Y368" i="1"/>
  <c r="BP367" i="1"/>
  <c r="BN367" i="1"/>
  <c r="Z367" i="1"/>
  <c r="Z368" i="1" s="1"/>
  <c r="Y375" i="1"/>
  <c r="BP371" i="1"/>
  <c r="BN371" i="1"/>
  <c r="Z371" i="1"/>
  <c r="BP383" i="1"/>
  <c r="BN383" i="1"/>
  <c r="Z383" i="1"/>
  <c r="BP409" i="1"/>
  <c r="BN409" i="1"/>
  <c r="Z409" i="1"/>
  <c r="BP424" i="1"/>
  <c r="BN424" i="1"/>
  <c r="Z424" i="1"/>
  <c r="Y84" i="1"/>
  <c r="Y83" i="1"/>
  <c r="Y118" i="1"/>
  <c r="Y129" i="1"/>
  <c r="H607" i="1"/>
  <c r="Y163" i="1"/>
  <c r="Y197" i="1"/>
  <c r="O607" i="1"/>
  <c r="Y335" i="1"/>
  <c r="Y344" i="1"/>
  <c r="Y357" i="1"/>
  <c r="Y363" i="1"/>
  <c r="Y374" i="1"/>
  <c r="Y400" i="1"/>
  <c r="Y426" i="1"/>
  <c r="Y607" i="1"/>
  <c r="BP440" i="1"/>
  <c r="BN440" i="1"/>
  <c r="Z440" i="1"/>
  <c r="AA607" i="1"/>
  <c r="Y471" i="1"/>
  <c r="BP469" i="1"/>
  <c r="BN469" i="1"/>
  <c r="Z469" i="1"/>
  <c r="Z471" i="1" s="1"/>
  <c r="BP489" i="1"/>
  <c r="BN489" i="1"/>
  <c r="Z489" i="1"/>
  <c r="BP498" i="1"/>
  <c r="BN498" i="1"/>
  <c r="Z498" i="1"/>
  <c r="BP522" i="1"/>
  <c r="BN522" i="1"/>
  <c r="Z522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466" i="1"/>
  <c r="Y509" i="1"/>
  <c r="Y523" i="1"/>
  <c r="Y529" i="1"/>
  <c r="Y534" i="1"/>
  <c r="Y570" i="1"/>
  <c r="AE607" i="1"/>
  <c r="H9" i="1"/>
  <c r="A10" i="1"/>
  <c r="B607" i="1"/>
  <c r="X598" i="1"/>
  <c r="X599" i="1"/>
  <c r="Z23" i="1"/>
  <c r="BN23" i="1"/>
  <c r="BP23" i="1"/>
  <c r="Z25" i="1"/>
  <c r="BN25" i="1"/>
  <c r="Y26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Y44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Y63" i="1"/>
  <c r="Y68" i="1"/>
  <c r="BP65" i="1"/>
  <c r="BN65" i="1"/>
  <c r="Z65" i="1"/>
  <c r="BP73" i="1"/>
  <c r="BN73" i="1"/>
  <c r="Z73" i="1"/>
  <c r="BP81" i="1"/>
  <c r="BN81" i="1"/>
  <c r="Z81" i="1"/>
  <c r="Z83" i="1" s="1"/>
  <c r="F9" i="1"/>
  <c r="J9" i="1"/>
  <c r="Y41" i="1"/>
  <c r="Y56" i="1"/>
  <c r="BP67" i="1"/>
  <c r="BN67" i="1"/>
  <c r="Z67" i="1"/>
  <c r="Y69" i="1"/>
  <c r="Y78" i="1"/>
  <c r="BP71" i="1"/>
  <c r="BN71" i="1"/>
  <c r="Z71" i="1"/>
  <c r="BP75" i="1"/>
  <c r="BN75" i="1"/>
  <c r="Z75" i="1"/>
  <c r="Y90" i="1"/>
  <c r="Y102" i="1"/>
  <c r="Y111" i="1"/>
  <c r="Y117" i="1"/>
  <c r="Y130" i="1"/>
  <c r="Y134" i="1"/>
  <c r="Y141" i="1"/>
  <c r="Y145" i="1"/>
  <c r="Y151" i="1"/>
  <c r="Y156" i="1"/>
  <c r="Y164" i="1"/>
  <c r="Y168" i="1"/>
  <c r="Y187" i="1"/>
  <c r="Y192" i="1"/>
  <c r="Y198" i="1"/>
  <c r="Y208" i="1"/>
  <c r="Y222" i="1"/>
  <c r="Y228" i="1"/>
  <c r="BP233" i="1"/>
  <c r="BN233" i="1"/>
  <c r="Z233" i="1"/>
  <c r="BP237" i="1"/>
  <c r="BN237" i="1"/>
  <c r="Z237" i="1"/>
  <c r="Y241" i="1"/>
  <c r="E607" i="1"/>
  <c r="Z88" i="1"/>
  <c r="Z90" i="1" s="1"/>
  <c r="BN88" i="1"/>
  <c r="Y91" i="1"/>
  <c r="Z95" i="1"/>
  <c r="BN95" i="1"/>
  <c r="Z96" i="1"/>
  <c r="BN96" i="1"/>
  <c r="Z97" i="1"/>
  <c r="BN97" i="1"/>
  <c r="Z98" i="1"/>
  <c r="BN98" i="1"/>
  <c r="Z100" i="1"/>
  <c r="BN100" i="1"/>
  <c r="F607" i="1"/>
  <c r="Z107" i="1"/>
  <c r="BN107" i="1"/>
  <c r="Z109" i="1"/>
  <c r="BN109" i="1"/>
  <c r="Y112" i="1"/>
  <c r="Z115" i="1"/>
  <c r="BN115" i="1"/>
  <c r="Z122" i="1"/>
  <c r="BN122" i="1"/>
  <c r="Z123" i="1"/>
  <c r="BN123" i="1"/>
  <c r="Z126" i="1"/>
  <c r="BN126" i="1"/>
  <c r="Z128" i="1"/>
  <c r="BN128" i="1"/>
  <c r="Z132" i="1"/>
  <c r="Z134" i="1" s="1"/>
  <c r="BN132" i="1"/>
  <c r="BP132" i="1"/>
  <c r="G607" i="1"/>
  <c r="Z139" i="1"/>
  <c r="Z140" i="1" s="1"/>
  <c r="BN139" i="1"/>
  <c r="Y140" i="1"/>
  <c r="Z143" i="1"/>
  <c r="Z145" i="1" s="1"/>
  <c r="BN143" i="1"/>
  <c r="BP143" i="1"/>
  <c r="Z149" i="1"/>
  <c r="BN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6" i="1"/>
  <c r="Z168" i="1" s="1"/>
  <c r="BN166" i="1"/>
  <c r="BP166" i="1"/>
  <c r="I607" i="1"/>
  <c r="Y175" i="1"/>
  <c r="Z178" i="1"/>
  <c r="BN178" i="1"/>
  <c r="Z180" i="1"/>
  <c r="BN180" i="1"/>
  <c r="Z183" i="1"/>
  <c r="BN183" i="1"/>
  <c r="Z185" i="1"/>
  <c r="BN185" i="1"/>
  <c r="Z190" i="1"/>
  <c r="Z192" i="1" s="1"/>
  <c r="BN190" i="1"/>
  <c r="BP190" i="1"/>
  <c r="Y193" i="1"/>
  <c r="Z196" i="1"/>
  <c r="Z197" i="1" s="1"/>
  <c r="BN196" i="1"/>
  <c r="Z200" i="1"/>
  <c r="BN200" i="1"/>
  <c r="BP200" i="1"/>
  <c r="Z202" i="1"/>
  <c r="BN202" i="1"/>
  <c r="Z204" i="1"/>
  <c r="BN204" i="1"/>
  <c r="Z206" i="1"/>
  <c r="BN206" i="1"/>
  <c r="Z212" i="1"/>
  <c r="BN212" i="1"/>
  <c r="Z214" i="1"/>
  <c r="BN214" i="1"/>
  <c r="Z216" i="1"/>
  <c r="BN216" i="1"/>
  <c r="Z218" i="1"/>
  <c r="BN218" i="1"/>
  <c r="Z220" i="1"/>
  <c r="BN220" i="1"/>
  <c r="Y229" i="1"/>
  <c r="Z225" i="1"/>
  <c r="BN225" i="1"/>
  <c r="BP235" i="1"/>
  <c r="BN235" i="1"/>
  <c r="Z235" i="1"/>
  <c r="BP239" i="1"/>
  <c r="BN239" i="1"/>
  <c r="Z239" i="1"/>
  <c r="Y258" i="1"/>
  <c r="Y263" i="1"/>
  <c r="Y270" i="1"/>
  <c r="Y279" i="1"/>
  <c r="Y284" i="1"/>
  <c r="Y288" i="1"/>
  <c r="Y292" i="1"/>
  <c r="Y297" i="1"/>
  <c r="Y301" i="1"/>
  <c r="BP321" i="1"/>
  <c r="BN321" i="1"/>
  <c r="Z321" i="1"/>
  <c r="BP325" i="1"/>
  <c r="BN325" i="1"/>
  <c r="Z325" i="1"/>
  <c r="K607" i="1"/>
  <c r="Y242" i="1"/>
  <c r="L607" i="1"/>
  <c r="Z250" i="1"/>
  <c r="BN250" i="1"/>
  <c r="Z252" i="1"/>
  <c r="BN252" i="1"/>
  <c r="Z254" i="1"/>
  <c r="BN254" i="1"/>
  <c r="Z256" i="1"/>
  <c r="BN256" i="1"/>
  <c r="Y257" i="1"/>
  <c r="Z261" i="1"/>
  <c r="Z262" i="1" s="1"/>
  <c r="BN261" i="1"/>
  <c r="BP261" i="1"/>
  <c r="Y262" i="1"/>
  <c r="Z266" i="1"/>
  <c r="BN266" i="1"/>
  <c r="BP266" i="1"/>
  <c r="Z268" i="1"/>
  <c r="BN268" i="1"/>
  <c r="Y269" i="1"/>
  <c r="Z273" i="1"/>
  <c r="BN273" i="1"/>
  <c r="BP273" i="1"/>
  <c r="Z275" i="1"/>
  <c r="BN275" i="1"/>
  <c r="Z277" i="1"/>
  <c r="BN277" i="1"/>
  <c r="Y278" i="1"/>
  <c r="Z282" i="1"/>
  <c r="Z283" i="1" s="1"/>
  <c r="BN282" i="1"/>
  <c r="BP282" i="1"/>
  <c r="Y283" i="1"/>
  <c r="Z286" i="1"/>
  <c r="Z287" i="1" s="1"/>
  <c r="BN286" i="1"/>
  <c r="BP286" i="1"/>
  <c r="Z290" i="1"/>
  <c r="Z291" i="1" s="1"/>
  <c r="BN290" i="1"/>
  <c r="BP290" i="1"/>
  <c r="Z295" i="1"/>
  <c r="Z296" i="1" s="1"/>
  <c r="BN295" i="1"/>
  <c r="BP295" i="1"/>
  <c r="Y296" i="1"/>
  <c r="Z299" i="1"/>
  <c r="Z301" i="1" s="1"/>
  <c r="BN299" i="1"/>
  <c r="BP299" i="1"/>
  <c r="S607" i="1"/>
  <c r="Y306" i="1"/>
  <c r="BP305" i="1"/>
  <c r="Y307" i="1"/>
  <c r="Y312" i="1"/>
  <c r="BP309" i="1"/>
  <c r="BN309" i="1"/>
  <c r="Z309" i="1"/>
  <c r="Z311" i="1" s="1"/>
  <c r="BP323" i="1"/>
  <c r="BN323" i="1"/>
  <c r="Z323" i="1"/>
  <c r="BP327" i="1"/>
  <c r="BN327" i="1"/>
  <c r="Z327" i="1"/>
  <c r="Y329" i="1"/>
  <c r="Y317" i="1"/>
  <c r="U607" i="1"/>
  <c r="Y328" i="1"/>
  <c r="Z331" i="1"/>
  <c r="BN331" i="1"/>
  <c r="BP331" i="1"/>
  <c r="Z333" i="1"/>
  <c r="BN333" i="1"/>
  <c r="Y336" i="1"/>
  <c r="Z339" i="1"/>
  <c r="BN339" i="1"/>
  <c r="BP339" i="1"/>
  <c r="Z341" i="1"/>
  <c r="BN341" i="1"/>
  <c r="Z343" i="1"/>
  <c r="BN343" i="1"/>
  <c r="Z347" i="1"/>
  <c r="BN347" i="1"/>
  <c r="BP347" i="1"/>
  <c r="Z349" i="1"/>
  <c r="BN349" i="1"/>
  <c r="Y350" i="1"/>
  <c r="Z355" i="1"/>
  <c r="Z357" i="1" s="1"/>
  <c r="BN355" i="1"/>
  <c r="BP355" i="1"/>
  <c r="Z361" i="1"/>
  <c r="BN361" i="1"/>
  <c r="BP361" i="1"/>
  <c r="V607" i="1"/>
  <c r="Y369" i="1"/>
  <c r="Z372" i="1"/>
  <c r="Z374" i="1" s="1"/>
  <c r="BN372" i="1"/>
  <c r="BP372" i="1"/>
  <c r="W607" i="1"/>
  <c r="Z380" i="1"/>
  <c r="BN380" i="1"/>
  <c r="Z382" i="1"/>
  <c r="BN382" i="1"/>
  <c r="Z384" i="1"/>
  <c r="BN384" i="1"/>
  <c r="Z386" i="1"/>
  <c r="BN386" i="1"/>
  <c r="Z388" i="1"/>
  <c r="BN388" i="1"/>
  <c r="Y389" i="1"/>
  <c r="Z392" i="1"/>
  <c r="Z394" i="1" s="1"/>
  <c r="BN392" i="1"/>
  <c r="BP392" i="1"/>
  <c r="Y395" i="1"/>
  <c r="Z397" i="1"/>
  <c r="BN397" i="1"/>
  <c r="BP397" i="1"/>
  <c r="Z398" i="1"/>
  <c r="BN398" i="1"/>
  <c r="Y399" i="1"/>
  <c r="X607" i="1"/>
  <c r="Z408" i="1"/>
  <c r="BN408" i="1"/>
  <c r="Z410" i="1"/>
  <c r="BN410" i="1"/>
  <c r="Z412" i="1"/>
  <c r="BN412" i="1"/>
  <c r="Y413" i="1"/>
  <c r="Z416" i="1"/>
  <c r="Z418" i="1" s="1"/>
  <c r="BN416" i="1"/>
  <c r="BP416" i="1"/>
  <c r="Y419" i="1"/>
  <c r="Z423" i="1"/>
  <c r="BN423" i="1"/>
  <c r="BP423" i="1"/>
  <c r="Z425" i="1"/>
  <c r="BN425" i="1"/>
  <c r="Z435" i="1"/>
  <c r="BN435" i="1"/>
  <c r="BP435" i="1"/>
  <c r="Z436" i="1"/>
  <c r="BN436" i="1"/>
  <c r="Z437" i="1"/>
  <c r="BN437" i="1"/>
  <c r="Z438" i="1"/>
  <c r="BN438" i="1"/>
  <c r="Z441" i="1"/>
  <c r="BN441" i="1"/>
  <c r="Z443" i="1"/>
  <c r="BN443" i="1"/>
  <c r="Z444" i="1"/>
  <c r="BN444" i="1"/>
  <c r="Z446" i="1"/>
  <c r="BN446" i="1"/>
  <c r="Y447" i="1"/>
  <c r="Z450" i="1"/>
  <c r="Z452" i="1" s="1"/>
  <c r="BN450" i="1"/>
  <c r="BP450" i="1"/>
  <c r="Y453" i="1"/>
  <c r="Z607" i="1"/>
  <c r="Z457" i="1"/>
  <c r="Z458" i="1" s="1"/>
  <c r="BN457" i="1"/>
  <c r="BP457" i="1"/>
  <c r="Y458" i="1"/>
  <c r="Z462" i="1"/>
  <c r="BN462" i="1"/>
  <c r="BP462" i="1"/>
  <c r="Z463" i="1"/>
  <c r="BN463" i="1"/>
  <c r="Y472" i="1"/>
  <c r="AB607" i="1"/>
  <c r="Y477" i="1"/>
  <c r="AC607" i="1"/>
  <c r="BP488" i="1"/>
  <c r="BN488" i="1"/>
  <c r="Z488" i="1"/>
  <c r="Y390" i="1"/>
  <c r="Y414" i="1"/>
  <c r="Y448" i="1"/>
  <c r="BP486" i="1"/>
  <c r="BN486" i="1"/>
  <c r="Z486" i="1"/>
  <c r="Z490" i="1"/>
  <c r="BN490" i="1"/>
  <c r="Z491" i="1"/>
  <c r="BN491" i="1"/>
  <c r="Z493" i="1"/>
  <c r="BN493" i="1"/>
  <c r="Z497" i="1"/>
  <c r="BN497" i="1"/>
  <c r="Z500" i="1"/>
  <c r="BN500" i="1"/>
  <c r="Y501" i="1"/>
  <c r="Z504" i="1"/>
  <c r="BN504" i="1"/>
  <c r="BP504" i="1"/>
  <c r="Z505" i="1"/>
  <c r="BN505" i="1"/>
  <c r="Z506" i="1"/>
  <c r="BN506" i="1"/>
  <c r="Z507" i="1"/>
  <c r="BN507" i="1"/>
  <c r="Y508" i="1"/>
  <c r="Z517" i="1"/>
  <c r="BN517" i="1"/>
  <c r="Z518" i="1"/>
  <c r="BN518" i="1"/>
  <c r="Z521" i="1"/>
  <c r="BN521" i="1"/>
  <c r="Y524" i="1"/>
  <c r="Z527" i="1"/>
  <c r="BN527" i="1"/>
  <c r="Y530" i="1"/>
  <c r="Y535" i="1"/>
  <c r="Y553" i="1"/>
  <c r="Y571" i="1"/>
  <c r="Y584" i="1"/>
  <c r="Y592" i="1"/>
  <c r="AD607" i="1"/>
  <c r="Y502" i="1"/>
  <c r="Z532" i="1"/>
  <c r="BN532" i="1"/>
  <c r="BP532" i="1"/>
  <c r="Z533" i="1"/>
  <c r="BN533" i="1"/>
  <c r="Z548" i="1"/>
  <c r="BN548" i="1"/>
  <c r="BP548" i="1"/>
  <c r="Z549" i="1"/>
  <c r="BN549" i="1"/>
  <c r="Z550" i="1"/>
  <c r="BN550" i="1"/>
  <c r="Z551" i="1"/>
  <c r="BN551" i="1"/>
  <c r="Z565" i="1"/>
  <c r="BN565" i="1"/>
  <c r="BP565" i="1"/>
  <c r="Z566" i="1"/>
  <c r="BN566" i="1"/>
  <c r="Z567" i="1"/>
  <c r="BN567" i="1"/>
  <c r="Z568" i="1"/>
  <c r="BN568" i="1"/>
  <c r="Z569" i="1"/>
  <c r="BN569" i="1"/>
  <c r="Z581" i="1"/>
  <c r="BN581" i="1"/>
  <c r="BP581" i="1"/>
  <c r="Z582" i="1"/>
  <c r="BN582" i="1"/>
  <c r="Y583" i="1"/>
  <c r="Z590" i="1"/>
  <c r="Z591" i="1" s="1"/>
  <c r="BN590" i="1"/>
  <c r="BP590" i="1"/>
  <c r="Z529" i="1" l="1"/>
  <c r="Z465" i="1"/>
  <c r="Z426" i="1"/>
  <c r="Z399" i="1"/>
  <c r="Z363" i="1"/>
  <c r="Z344" i="1"/>
  <c r="Z335" i="1"/>
  <c r="Z228" i="1"/>
  <c r="Z150" i="1"/>
  <c r="Z117" i="1"/>
  <c r="Z62" i="1"/>
  <c r="Z55" i="1"/>
  <c r="Z40" i="1"/>
  <c r="Z577" i="1"/>
  <c r="Z545" i="1"/>
  <c r="Z257" i="1"/>
  <c r="Z186" i="1"/>
  <c r="Z129" i="1"/>
  <c r="Z102" i="1"/>
  <c r="Y598" i="1"/>
  <c r="Y597" i="1"/>
  <c r="Y599" i="1"/>
  <c r="Z26" i="1"/>
  <c r="Z562" i="1"/>
  <c r="Z583" i="1"/>
  <c r="Z552" i="1"/>
  <c r="Z523" i="1"/>
  <c r="Z508" i="1"/>
  <c r="Z501" i="1"/>
  <c r="Z413" i="1"/>
  <c r="Z389" i="1"/>
  <c r="Z328" i="1"/>
  <c r="Z221" i="1"/>
  <c r="Z111" i="1"/>
  <c r="Z241" i="1"/>
  <c r="X600" i="1"/>
  <c r="Z570" i="1"/>
  <c r="Z534" i="1"/>
  <c r="Z447" i="1"/>
  <c r="Z350" i="1"/>
  <c r="Z278" i="1"/>
  <c r="Z269" i="1"/>
  <c r="Z208" i="1"/>
  <c r="Z163" i="1"/>
  <c r="Z77" i="1"/>
  <c r="Z68" i="1"/>
  <c r="Y601" i="1"/>
  <c r="Z602" i="1" l="1"/>
  <c r="Y600" i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<sst xmlns="http://schemas.openxmlformats.org/spreadsheetml/2006/main" count="2798" uniqueCount="993">
  <si>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</si>
  <si>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</si>
  <si>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</si>
  <si>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</si>
  <si>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</si>
  <si>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</si>
  <si>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</si>
  <si>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</si>
  <si>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</si>
  <si>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</si>
  <si>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</si>
  <si>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</si>
  <si>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</si>
  <si>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</si>
  <si>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</si>
  <si>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</si>
  <si>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</si>
  <si>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</si>
  <si>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</si>
  <si>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</si>
  <si>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</si>
  <si>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</si>
  <si>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</si>
  <si>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</si>
  <si>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</si>
  <si>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</si>
  <si>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</si>
  <si>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</si>
  <si>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</si>
  <si>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</si>
  <si>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</si>
  <si>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</si>
  <si>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</si>
  <si>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</si>
  <si>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</si>
  <si>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</si>
  <si>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</si>
  <si>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</si>
  <si>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</si>
  <si>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</si>
  <si>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</si>
  <si>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</si>
  <si>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</si>
  <si>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</si>
  <si>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</si>
  <si>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</si>
  <si>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</si>
  <si>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</si>
  <si>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</si>
  <si>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</si>
  <si>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</si>
  <si>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</si>
  <si>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</si>
  <si>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</si>
  <si>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</si>
  <si>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</si>
  <si>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</si>
  <si>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</si>
  <si>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</si>
  <si>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</si>
  <si>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</si>
  <si>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</si>
  <si>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</si>
  <si>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</si>
  <si>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</si>
  <si>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</si>
  <si>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</si>
  <si>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</si>
  <si>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</si>
  <si>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</si>
  <si>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</si>
  <si>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</si>
  <si>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</si>
  <si>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</si>
  <si>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</si>
  <si>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</si>
  <si>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</si>
  <si>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</si>
  <si>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</si>
  <si>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</si>
  <si>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</si>
  <si>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</si>
  <si>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</si>
  <si>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</si>
  <si>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</si>
  <si>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</si>
  <si>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</si>
  <si>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</si>
  <si>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</si>
  <si>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</si>
  <si>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</si>
  <si>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</si>
  <si>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</si>
  <si>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</si>
  <si>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</si>
  <si>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</si>
  <si>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</si>
  <si>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</si>
  <si>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</si>
  <si>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</si>
  <si>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</si>
  <si>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</si>
  <si>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</si>
  <si>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</si>
  <si>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</si>
  <si>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</si>
  <si>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</si>
  <si>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</si>
  <si>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</si>
  <si>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</si>
  <si>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</si>
  <si>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</si>
  <si>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</si>
  <si>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</si>
  <si>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</si>
  <si>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</si>
  <si>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</si>
  <si>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</si>
  <si>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</si>
  <si>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</si>
  <si>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</si>
  <si>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</si>
  <si>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</si>
  <si>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</si>
  <si>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</si>
  <si>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</si>
  <si>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</si>
  <si>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</si>
  <si>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</si>
  <si>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</si>
  <si>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</si>
  <si>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</si>
  <si>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</si>
  <si>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</si>
  <si>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</si>
  <si>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</si>
  <si>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</si>
  <si>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</si>
  <si>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</si>
  <si>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</si>
  <si>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</si>
  <si>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</si>
  <si>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</si>
  <si>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</si>
  <si>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</si>
  <si>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</si>
  <si>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</si>
  <si>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</si>
  <si>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</si>
  <si>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</si>
  <si>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</si>
  <si>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</si>
  <si>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</si>
  <si>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</si>
  <si>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</si>
  <si>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</si>
  <si>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</si>
  <si>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</si>
  <si>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</si>
  <si>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</si>
  <si>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</si>
  <si>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</si>
  <si>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</si>
  <si>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</si>
  <si>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</si>
  <si>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</si>
  <si>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</si>
  <si>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</si>
  <si>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</si>
  <si>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</si>
  <si>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</si>
  <si>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</si>
  <si>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</si>
  <si>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</si>
  <si>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</si>
  <si>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</si>
  <si>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</si>
  <si>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</si>
  <si>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</si>
  <si>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</si>
  <si>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</si>
  <si>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</si>
  <si>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</si>
  <si>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</si>
  <si>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</si>
  <si>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</si>
  <si>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</si>
  <si>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</si>
  <si>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</si>
  <si>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</si>
  <si>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</si>
  <si>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</si>
  <si>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</si>
  <si>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</si>
  <si>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</si>
  <si>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</si>
  <si>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</si>
  <si>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</si>
  <si>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</si>
  <si>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</si>
  <si>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</si>
  <si>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</si>
  <si>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</si>
  <si>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</si>
  <si>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</si>
  <si>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</si>
  <si>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</si>
  <si>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</si>
  <si>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</si>
  <si>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</si>
  <si>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</si>
  <si>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</si>
  <si>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</si>
  <si>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</si>
  <si>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</si>
  <si>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</si>
  <si>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</si>
  <si>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</si>
  <si>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</si>
  <si>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</si>
  <si>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</si>
  <si>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</si>
  <si>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</si>
  <si>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</si>
  <si>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</si>
  <si>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</si>
  <si>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</si>
  <si>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</si>
  <si>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</si>
  <si>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</si>
  <si>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</si>
  <si>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</si>
  <si>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</si>
  <si>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</si>
  <si>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</si>
  <si>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</si>
  <si>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</si>
  <si>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</si>
  <si>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</si>
  <si>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</si>
  <si>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</si>
  <si>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</si>
  <si>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</si>
  <si>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</si>
  <si>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</si>
  <si>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</si>
  <si>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</si>
  <si>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</si>
  <si>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</si>
  <si>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</si>
  <si>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</si>
  <si>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</si>
  <si>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</si>
  <si>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</si>
  <si>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</si>
  <si>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</si>
  <si>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</si>
  <si>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</si>
  <si>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</si>
  <si>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</si>
  <si>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</si>
  <si>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</si>
  <si>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</si>
  <si>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</si>
  <si>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</si>
  <si>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</si>
  <si>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</si>
  <si>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</si>
  <si>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</si>
  <si>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</si>
  <si>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</si>
  <si>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</si>
  <si>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</si>
  <si>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</si>
  <si>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</si>
  <si>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</si>
  <si>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</si>
  <si>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</si>
  <si>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</si>
  <si>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</si>
  <si>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</si>
  <si>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</si>
  <si>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</si>
  <si>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</si>
  <si>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</si>
  <si>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</si>
  <si>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</si>
  <si>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</si>
  <si>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</si>
  <si>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</si>
  <si>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</si>
  <si>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</si>
  <si>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</si>
  <si>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</si>
  <si>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</si>
  <si>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</si>
  <si>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</si>
  <si>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</si>
  <si>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</si>
  <si>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</si>
  <si>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</si>
  <si>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</si>
  <si>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</si>
  <si>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</si>
  <si>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</si>
  <si>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</si>
  <si>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</si>
  <si>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</si>
  <si>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</si>
  <si>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</si>
  <si>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</si>
  <si>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</si>
  <si>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</si>
  <si>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</si>
  <si>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</si>
  <si>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</si>
  <si>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</si>
  <si>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</si>
  <si>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</si>
  <si>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</si>
  <si>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</si>
  <si>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</si>
  <si>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</si>
  <si>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</si>
  <si>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</si>
  <si>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</si>
  <si>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</si>
  <si>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</si>
  <si>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</si>
  <si>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</si>
  <si>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</si>
  <si>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</si>
  <si>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</si>
  <si>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</si>
  <si>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</si>
  <si>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</si>
  <si>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</si>
  <si>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</si>
  <si>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</si>
  <si>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</si>
  <si>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</si>
  <si>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</si>
  <si>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</si>
  <si>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</si>
  <si>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</si>
  <si>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</si>
  <si>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</si>
  <si>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</si>
  <si>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</si>
  <si>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</si>
  <si>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</si>
  <si>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</si>
  <si>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</si>
  <si>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</si>
  <si>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</si>
  <si>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</si>
  <si>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</si>
  <si>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</si>
  <si>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</si>
  <si>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</si>
  <si>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</si>
  <si>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</si>
  <si>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</si>
  <si>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</si>
  <si>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</si>
  <si>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</si>
  <si>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</si>
  <si>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</si>
  <si>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</si>
  <si>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</si>
  <si>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</si>
  <si>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</si>
  <si>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</si>
  <si>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</si>
  <si>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</si>
  <si>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</si>
  <si>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</si>
  <si>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</si>
  <si>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</si>
  <si>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</si>
  <si>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</si>
  <si>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</si>
  <si>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</si>
  <si>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</si>
  <si>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</si>
  <si>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</si>
  <si>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</si>
  <si>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</si>
  <si>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</si>
  <si>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</si>
  <si>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</si>
  <si>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</si>
  <si>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</si>
  <si>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</si>
  <si>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</si>
  <si>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</si>
  <si>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</si>
  <si>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</si>
  <si>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</si>
  <si>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</si>
  <si>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</si>
  <si>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</si>
  <si>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</si>
  <si>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</si>
  <si>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</si>
  <si>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</si>
  <si>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</si>
  <si>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</si>
  <si>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</si>
  <si>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</si>
  <si>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</si>
  <si>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</si>
  <si>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</si>
  <si>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</si>
  <si>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</si>
  <si>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</si>
  <si>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</si>
  <si>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</si>
  <si>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</si>
  <si>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</si>
  <si>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</si>
  <si>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</si>
  <si>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</si>
  <si>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</si>
  <si>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</si>
  <si>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</si>
  <si>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</si>
  <si>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</si>
  <si>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</si>
  <si>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</si>
  <si>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</si>
  <si>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</si>
  <si>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</si>
  <si>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</si>
  <si>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</si>
  <si>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</si>
  <si>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</si>
  <si>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</si>
  <si>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</si>
  <si>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</si>
  <si>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</si>
  <si>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</si>
  <si>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</si>
  <si>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</si>
  <si>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</si>
  <si>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</si>
  <si>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</si>
  <si>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</si>
  <si>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</si>
  <si>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</si>
  <si>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</si>
  <si>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</si>
  <si>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</si>
  <si>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</si>
  <si>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</si>
  <si>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</si>
  <si>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</si>
  <si>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</si>
  <si>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</si>
  <si>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</si>
  <si>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</si>
  <si>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</si>
  <si>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</si>
  <si>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</si>
  <si>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</si>
  <si>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</si>
  <si>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</si>
  <si>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</si>
  <si>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</si>
  <si>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</si>
  <si>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</si>
  <si>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</si>
  <si>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</si>
  <si>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</si>
  <si>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</si>
  <si>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</si>
  <si>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</si>
  <si>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</si>
  <si>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</si>
  <si>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</si>
  <si>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</si>
  <si>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</si>
  <si>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</si>
  <si>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</si>
  <si>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</si>
  <si>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</si>
  <si>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</si>
  <si>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</si>
  <si>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</si>
  <si>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</si>
  <si>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</si>
  <si>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</si>
  <si>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</si>
  <si>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</si>
  <si>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</si>
  <si>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</si>
  <si>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</si>
  <si>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</si>
  <si>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</si>
  <si>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</si>
  <si>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</si>
  <si>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</si>
  <si>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</si>
  <si>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</si>
  <si>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</si>
  <si>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</si>
  <si>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</si>
  <si>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</si>
  <si>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</si>
  <si>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</si>
  <si>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</si>
  <si>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</si>
  <si>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</si>
  <si>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</si>
  <si>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</si>
  <si>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</si>
  <si>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</si>
  <si>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</si>
  <si>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</si>
  <si>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</si>
  <si>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</si>
  <si>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</si>
  <si>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</si>
  <si>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</si>
  <si>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</si>
  <si>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</si>
  <si>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</si>
  <si>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</si>
  <si>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</si>
  <si>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</si>
  <si>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</si>
  <si>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</si>
  <si>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</si>
  <si>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</si>
  <si>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</si>
  <si>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</si>
  <si>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</si>
  <si>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</si>
  <si>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</si>
  <si>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</si>
  <si>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</si>
  <si>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</si>
  <si>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</si>
  <si>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</si>
  <si>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</si>
  <si>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</si>
  <si>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</si>
  <si>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</si>
  <si>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</si>
  <si>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</si>
  <si>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</si>
  <si>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</si>
  <si>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</si>
  <si>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</si>
  <si>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</si>
  <si>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</si>
  <si>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</si>
  <si>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</si>
  <si>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</si>
  <si>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</si>
  <si>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</si>
  <si>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</si>
  <si>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</si>
  <si>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</si>
  <si>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</si>
  <si>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</si>
  <si>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</si>
  <si>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</si>
  <si>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</si>
  <si>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</si>
  <si>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</si>
  <si>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</si>
  <si>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</si>
  <si>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</si>
  <si>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</si>
  <si>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</si>
  <si>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</si>
  <si>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</si>
  <si>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</si>
  <si>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</si>
  <si>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</si>
  <si>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</si>
  <si>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</si>
  <si>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</si>
  <si>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</si>
  <si>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</si>
  <si>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</si>
  <si>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</si>
  <si>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</si>
  <si>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</si>
  <si>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</si>
  <si>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</si>
  <si>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</si>
  <si>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</si>
  <si>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</si>
  <si>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</si>
  <si>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</si>
  <si>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</si>
  <si>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</si>
  <si>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</si>
  <si>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</si>
  <si>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</si>
  <si>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</si>
  <si>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</si>
  <si>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</si>
  <si>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</si>
  <si>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</si>
  <si>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</si>
  <si>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</si>
  <si>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</si>
  <si>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</si>
  <si>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</si>
  <si>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</si>
  <si>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</si>
  <si>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</si>
  <si>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</si>
  <si>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</si>
  <si>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</si>
  <si>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</si>
  <si>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</si>
  <si>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</si>
  <si>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</si>
  <si>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</si>
  <si>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</si>
  <si>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</si>
  <si>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</si>
  <si>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</si>
  <si>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</si>
  <si>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</si>
  <si>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</si>
  <si>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</si>
  <si>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</si>
  <si>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</si>
  <si>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</si>
  <si>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</si>
  <si>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</si>
  <si>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</si>
  <si>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</si>
  <si>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</si>
  <si>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</si>
  <si>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</si>
  <si>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</si>
  <si>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</si>
  <si>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</si>
  <si>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</si>
  <si>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</si>
  <si>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</si>
  <si>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</si>
  <si>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</si>
  <si>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</si>
  <si>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</si>
  <si>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</si>
  <si>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</si>
  <si>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</si>
  <si>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</si>
  <si>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</si>
  <si>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</si>
  <si>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</si>
  <si>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</si>
  <si>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</si>
  <si>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</si>
  <si>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</si>
  <si>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</si>
  <si>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</si>
  <si>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</si>
  <si>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</si>
  <si>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</si>
  <si>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</si>
  <si>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</si>
  <si>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</si>
  <si>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</si>
  <si>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</si>
  <si>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</si>
  <si>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</si>
  <si>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</si>
  <si>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</si>
  <si>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</si>
  <si>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</si>
  <si>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</si>
  <si>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</si>
  <si>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</si>
  <si>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</si>
  <si>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</si>
  <si>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</si>
  <si>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</si>
  <si>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</si>
  <si>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</si>
  <si>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</si>
  <si>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</si>
  <si>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</si>
  <si>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</si>
  <si>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</si>
  <si>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</si>
  <si>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</si>
  <si>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</si>
  <si>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</si>
  <si>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</si>
  <si>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</si>
  <si>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</si>
  <si>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</si>
  <si>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</si>
  <si>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</si>
  <si>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</si>
  <si>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</si>
  <si>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</si>
  <si>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</si>
  <si>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</si>
  <si>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</si>
  <si>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</si>
  <si>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</si>
  <si>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</si>
  <si>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</si>
  <si>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</si>
  <si>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</si>
  <si>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</si>
  <si>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</si>
  <si>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</si>
  <si>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</si>
  <si>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</si>
  <si>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</si>
  <si>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</si>
  <si>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</si>
  <si>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</si>
  <si>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</si>
  <si>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</si>
  <si>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</si>
  <si>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</si>
  <si>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</si>
  <si>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</si>
  <si>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</si>
  <si>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</si>
  <si>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</si>
  <si>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</si>
  <si>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</si>
  <si>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</si>
  <si>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</si>
  <si>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</si>
  <si>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</si>
  <si>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</si>
  <si>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</si>
  <si>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</si>
  <si>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</si>
  <si>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</si>
  <si>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</si>
  <si>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</si>
  <si>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</si>
  <si>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</si>
  <si>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</si>
  <si>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</si>
  <si>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</si>
  <si>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</si>
  <si>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</si>
  <si>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</si>
  <si>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</si>
  <si>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</si>
  <si>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</si>
  <si>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</si>
  <si>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</si>
  <si>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</si>
  <si>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</si>
  <si>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</si>
  <si>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</si>
  <si>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</si>
  <si>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</si>
  <si>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</si>
  <si>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</si>
  <si>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</si>
  <si>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</si>
  <si>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</si>
  <si>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</si>
  <si>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</si>
  <si>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</si>
  <si>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</si>
  <si>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</si>
  <si>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</si>
  <si>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</si>
  <si>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</si>
  <si>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</si>
  <si>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</si>
  <si>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</si>
  <si>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</si>
  <si>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</si>
  <si>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</si>
  <si>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</si>
  <si>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</si>
  <si>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</si>
  <si>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</si>
  <si>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</si>
  <si>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</si>
  <si>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</si>
  <si>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</si>
  <si>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</si>
  <si>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</si>
  <si>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</si>
  <si>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</si>
  <si>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</si>
  <si>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</si>
  <si>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</si>
  <si>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</si>
  <si>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</si>
  <si>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</si>
  <si>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</si>
  <si>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</si>
  <si>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</si>
  <si>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</si>
  <si>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</si>
  <si>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</si>
  <si>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</si>
  <si>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</si>
  <si>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</si>
  <si>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</si>
  <si>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</si>
  <si>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</si>
  <si>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</si>
  <si>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</si>
  <si>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</si>
  <si>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</si>
  <si>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</si>
  <si>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</si>
  <si>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</si>
  <si>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</si>
  <si>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</si>
  <si>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</si>
  <si>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</si>
  <si>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</si>
  <si>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</si>
  <si>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</si>
  <si>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</si>
  <si>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</si>
  <si>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</si>
  <si>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</si>
  <si>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</si>
  <si>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</si>
  <si>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</si>
  <si>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</si>
  <si>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</si>
  <si>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</si>
  <si>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</si>
  <si>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</si>
  <si>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</si>
  <si>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</si>
  <si>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</si>
  <si>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</si>
  <si>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</si>
  <si>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</si>
  <si>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</si>
  <si>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</si>
  <si>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</si>
  <si>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</si>
  <si>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</si>
  <si>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</si>
  <si>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</si>
  <si>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</si>
  <si>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</si>
  <si>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</si>
  <si>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</si>
  <si>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</si>
  <si>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</si>
  <si>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</si>
  <si>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</si>
  <si>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</si>
  <si>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</si>
  <si>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</si>
  <si>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</si>
  <si>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</si>
  <si>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</si>
  <si>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</si>
  <si>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</si>
  <si>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</si>
  <si>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</si>
  <si>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</si>
  <si>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</si>
  <si>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</si>
  <si>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</si>
  <si>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</si>
  <si>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</si>
  <si>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</si>
  <si>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</si>
  <si>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</si>
  <si>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</si>
  <si>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</si>
  <si>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</si>
  <si>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</si>
  <si>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</si>
  <si>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</si>
  <si>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</si>
  <si>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</si>
  <si>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</si>
  <si>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</si>
  <si>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</si>
  <si>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</si>
  <si>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</si>
  <si>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</si>
  <si>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</si>
  <si>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</si>
  <si>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</si>
  <si>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</si>
  <si>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</si>
  <si>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</si>
  <si>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</si>
  <si>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</si>
  <si>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</si>
  <si>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</si>
  <si>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</si>
  <si>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</si>
  <si>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</si>
  <si>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</si>
  <si>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</si>
  <si>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</si>
  <si>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</si>
  <si>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</si>
  <si>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</si>
  <si>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</si>
  <si>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</si>
  <si>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</si>
  <si>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</si>
  <si>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</si>
  <si>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</si>
  <si>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</si>
  <si>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</si>
  <si>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</si>
  <si>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</si>
  <si>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</si>
  <si>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</si>
  <si>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</si>
  <si>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</si>
  <si>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</si>
  <si>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</si>
  <si>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</si>
  <si>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</si>
  <si>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</si>
  <si>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</si>
  <si>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</si>
  <si>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</si>
  <si>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</si>
  <si>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</si>
  <si>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</si>
  <si>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</si>
  <si>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</si>
  <si>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</si>
  <si>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</si>
  <si>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</si>
  <si>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</si>
  <si>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</si>
  <si>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</si>
  <si>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</si>
  <si>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</si>
  <si>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</si>
  <si>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</si>
  <si>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</si>
  <si>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</si>
  <si>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</si>
  <si>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</si>
  <si>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</si>
  <si>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</si>
  <si>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</si>
  <si>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</si>
  <si>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</si>
  <si>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</si>
  <si>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</si>
  <si>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</si>
  <si>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</si>
  <si>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</si>
  <si>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</si>
  <si>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</si>
  <si>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</si>
  <si>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</si>
  <si>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</si>
  <si>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</si>
  <si>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</si>
  <si>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</si>
  <si>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</si>
  <si>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</si>
  <si>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</si>
  <si>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</si>
  <si>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</si>
  <si>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</si>
  <si>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</si>
  <si>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</si>
  <si>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</si>
  <si>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</si>
  <si>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</si>
  <si>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</si>
  <si>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</si>
  <si>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</si>
  <si>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</si>
  <si>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</si>
  <si>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</si>
  <si>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</si>
  <si>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</si>
  <si>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</si>
  <si>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</si>
  <si>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Новороссийск,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</si>
</sst>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1" t="s">
        <v>0</v>
      </c>
      <c r="E1" s="712"/>
      <c r="F1" s="712"/>
      <c r="G1" s="12" t="s">
        <v>1</v>
      </c>
      <c r="H1" s="761" t="s">
        <v>2</v>
      </c>
      <c r="I1" s="712"/>
      <c r="J1" s="712"/>
      <c r="K1" s="712"/>
      <c r="L1" s="712"/>
      <c r="M1" s="712"/>
      <c r="N1" s="712"/>
      <c r="O1" s="712"/>
      <c r="P1" s="712"/>
      <c r="Q1" s="712"/>
      <c r="R1" s="711" t="s">
        <v>3</v>
      </c>
      <c r="S1" s="712"/>
      <c r="T1" s="7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01" t="s">
        <v>8</v>
      </c>
      <c r="B5" s="775"/>
      <c r="C5" s="776"/>
      <c r="D5" s="766"/>
      <c r="E5" s="767"/>
      <c r="F5" s="1032" t="s">
        <v>9</v>
      </c>
      <c r="G5" s="776"/>
      <c r="H5" s="766" t="s">
        <v>992</v>
      </c>
      <c r="I5" s="960"/>
      <c r="J5" s="960"/>
      <c r="K5" s="960"/>
      <c r="L5" s="960"/>
      <c r="M5" s="767"/>
      <c r="N5" s="58"/>
      <c r="P5" s="24" t="s">
        <v>10</v>
      </c>
      <c r="Q5" s="1049">
        <v>45744</v>
      </c>
      <c r="R5" s="800"/>
      <c r="T5" s="861" t="s">
        <v>11</v>
      </c>
      <c r="U5" s="779"/>
      <c r="V5" s="865" t="s">
        <v>12</v>
      </c>
      <c r="W5" s="800"/>
      <c r="AB5" s="51"/>
      <c r="AC5" s="51"/>
      <c r="AD5" s="51"/>
      <c r="AE5" s="51"/>
    </row>
    <row r="6" spans="1:32" s="681" customFormat="1" ht="24" customHeight="1" x14ac:dyDescent="0.2">
      <c r="A6" s="801" t="s">
        <v>13</v>
      </c>
      <c r="B6" s="775"/>
      <c r="C6" s="776"/>
      <c r="D6" s="964" t="s">
        <v>14</v>
      </c>
      <c r="E6" s="965"/>
      <c r="F6" s="965"/>
      <c r="G6" s="965"/>
      <c r="H6" s="965"/>
      <c r="I6" s="965"/>
      <c r="J6" s="965"/>
      <c r="K6" s="965"/>
      <c r="L6" s="965"/>
      <c r="M6" s="800"/>
      <c r="N6" s="59"/>
      <c r="P6" s="24" t="s">
        <v>15</v>
      </c>
      <c r="Q6" s="1056" t="str">
        <f>IF(Q5=0," ",CHOOSE(WEEKDAY(Q5,2),"Понедельник","Вторник","Среда","Четверг","Пятница","Суббота","Воскресенье"))</f>
        <v>Пятница</v>
      </c>
      <c r="R6" s="702"/>
      <c r="T6" s="872" t="s">
        <v>16</v>
      </c>
      <c r="U6" s="779"/>
      <c r="V6" s="946" t="s">
        <v>17</v>
      </c>
      <c r="W6" s="72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22" t="str">
        <f>IFERROR(VLOOKUP(DeliveryAddress,Table,3,0),1)</f>
        <v>1</v>
      </c>
      <c r="E7" s="723"/>
      <c r="F7" s="723"/>
      <c r="G7" s="723"/>
      <c r="H7" s="723"/>
      <c r="I7" s="723"/>
      <c r="J7" s="723"/>
      <c r="K7" s="723"/>
      <c r="L7" s="723"/>
      <c r="M7" s="724"/>
      <c r="N7" s="60"/>
      <c r="P7" s="24"/>
      <c r="Q7" s="42"/>
      <c r="R7" s="42"/>
      <c r="T7" s="704"/>
      <c r="U7" s="779"/>
      <c r="V7" s="947"/>
      <c r="W7" s="948"/>
      <c r="AB7" s="51"/>
      <c r="AC7" s="51"/>
      <c r="AD7" s="51"/>
      <c r="AE7" s="51"/>
    </row>
    <row r="8" spans="1:32" s="681" customFormat="1" ht="25.5" customHeight="1" x14ac:dyDescent="0.2">
      <c r="A8" s="1074" t="s">
        <v>18</v>
      </c>
      <c r="B8" s="695"/>
      <c r="C8" s="696"/>
      <c r="D8" s="749" t="s">
        <v>19</v>
      </c>
      <c r="E8" s="750"/>
      <c r="F8" s="750"/>
      <c r="G8" s="750"/>
      <c r="H8" s="750"/>
      <c r="I8" s="750"/>
      <c r="J8" s="750"/>
      <c r="K8" s="750"/>
      <c r="L8" s="750"/>
      <c r="M8" s="751"/>
      <c r="N8" s="61"/>
      <c r="P8" s="24" t="s">
        <v>20</v>
      </c>
      <c r="Q8" s="837">
        <v>0.41666666666666669</v>
      </c>
      <c r="R8" s="724"/>
      <c r="T8" s="704"/>
      <c r="U8" s="779"/>
      <c r="V8" s="947"/>
      <c r="W8" s="948"/>
      <c r="AB8" s="51"/>
      <c r="AC8" s="51"/>
      <c r="AD8" s="51"/>
      <c r="AE8" s="51"/>
    </row>
    <row r="9" spans="1:32" s="681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828"/>
      <c r="E9" s="698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697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6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9"/>
      <c r="P9" s="26" t="s">
        <v>21</v>
      </c>
      <c r="Q9" s="794"/>
      <c r="R9" s="795"/>
      <c r="T9" s="704"/>
      <c r="U9" s="779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828"/>
      <c r="E10" s="698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932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870"/>
      <c r="R10" s="871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996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36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37"/>
      <c r="R12" s="724"/>
      <c r="S12" s="23"/>
      <c r="U12" s="24"/>
      <c r="V12" s="712"/>
      <c r="W12" s="704"/>
      <c r="AB12" s="51"/>
      <c r="AC12" s="51"/>
      <c r="AD12" s="51"/>
      <c r="AE12" s="51"/>
    </row>
    <row r="13" spans="1:32" s="681" customFormat="1" ht="23.25" customHeight="1" x14ac:dyDescent="0.2">
      <c r="A13" s="836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996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36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897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42" t="s">
        <v>35</v>
      </c>
      <c r="Q15" s="712"/>
      <c r="R15" s="712"/>
      <c r="S15" s="712"/>
      <c r="T15" s="7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1" t="s">
        <v>36</v>
      </c>
      <c r="B17" s="731" t="s">
        <v>37</v>
      </c>
      <c r="C17" s="851" t="s">
        <v>38</v>
      </c>
      <c r="D17" s="731" t="s">
        <v>39</v>
      </c>
      <c r="E17" s="790"/>
      <c r="F17" s="731" t="s">
        <v>40</v>
      </c>
      <c r="G17" s="731" t="s">
        <v>41</v>
      </c>
      <c r="H17" s="731" t="s">
        <v>42</v>
      </c>
      <c r="I17" s="731" t="s">
        <v>43</v>
      </c>
      <c r="J17" s="731" t="s">
        <v>44</v>
      </c>
      <c r="K17" s="731" t="s">
        <v>45</v>
      </c>
      <c r="L17" s="731" t="s">
        <v>46</v>
      </c>
      <c r="M17" s="731" t="s">
        <v>47</v>
      </c>
      <c r="N17" s="731" t="s">
        <v>48</v>
      </c>
      <c r="O17" s="731" t="s">
        <v>49</v>
      </c>
      <c r="P17" s="731" t="s">
        <v>50</v>
      </c>
      <c r="Q17" s="789"/>
      <c r="R17" s="789"/>
      <c r="S17" s="789"/>
      <c r="T17" s="790"/>
      <c r="U17" s="1073" t="s">
        <v>51</v>
      </c>
      <c r="V17" s="776"/>
      <c r="W17" s="731" t="s">
        <v>52</v>
      </c>
      <c r="X17" s="731" t="s">
        <v>53</v>
      </c>
      <c r="Y17" s="1070" t="s">
        <v>54</v>
      </c>
      <c r="Z17" s="958" t="s">
        <v>55</v>
      </c>
      <c r="AA17" s="930" t="s">
        <v>56</v>
      </c>
      <c r="AB17" s="930" t="s">
        <v>57</v>
      </c>
      <c r="AC17" s="930" t="s">
        <v>58</v>
      </c>
      <c r="AD17" s="930" t="s">
        <v>59</v>
      </c>
      <c r="AE17" s="1043"/>
      <c r="AF17" s="1044"/>
      <c r="AG17" s="66"/>
      <c r="BD17" s="65" t="s">
        <v>60</v>
      </c>
    </row>
    <row r="18" spans="1:68" ht="14.25" customHeight="1" x14ac:dyDescent="0.2">
      <c r="A18" s="732"/>
      <c r="B18" s="732"/>
      <c r="C18" s="732"/>
      <c r="D18" s="791"/>
      <c r="E18" s="793"/>
      <c r="F18" s="732"/>
      <c r="G18" s="732"/>
      <c r="H18" s="732"/>
      <c r="I18" s="732"/>
      <c r="J18" s="732"/>
      <c r="K18" s="732"/>
      <c r="L18" s="732"/>
      <c r="M18" s="732"/>
      <c r="N18" s="732"/>
      <c r="O18" s="732"/>
      <c r="P18" s="791"/>
      <c r="Q18" s="792"/>
      <c r="R18" s="792"/>
      <c r="S18" s="792"/>
      <c r="T18" s="793"/>
      <c r="U18" s="67" t="s">
        <v>61</v>
      </c>
      <c r="V18" s="67" t="s">
        <v>62</v>
      </c>
      <c r="W18" s="732"/>
      <c r="X18" s="732"/>
      <c r="Y18" s="1071"/>
      <c r="Z18" s="959"/>
      <c r="AA18" s="931"/>
      <c r="AB18" s="931"/>
      <c r="AC18" s="931"/>
      <c r="AD18" s="1045"/>
      <c r="AE18" s="1046"/>
      <c r="AF18" s="1047"/>
      <c r="AG18" s="66"/>
      <c r="BD18" s="65"/>
    </row>
    <row r="19" spans="1:68" ht="27.75" hidden="1" customHeight="1" x14ac:dyDescent="0.2">
      <c r="A19" s="796" t="s">
        <v>63</v>
      </c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48"/>
      <c r="AB19" s="48"/>
      <c r="AC19" s="48"/>
    </row>
    <row r="20" spans="1:68" ht="16.5" hidden="1" customHeight="1" x14ac:dyDescent="0.25">
      <c r="A20" s="725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hidden="1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2"/>
      <c r="R24" s="692"/>
      <c r="S24" s="692"/>
      <c r="T24" s="693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2"/>
      <c r="R25" s="692"/>
      <c r="S25" s="692"/>
      <c r="T25" s="693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5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06"/>
      <c r="P26" s="694" t="s">
        <v>80</v>
      </c>
      <c r="Q26" s="695"/>
      <c r="R26" s="695"/>
      <c r="S26" s="695"/>
      <c r="T26" s="695"/>
      <c r="U26" s="695"/>
      <c r="V26" s="696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06"/>
      <c r="P27" s="694" t="s">
        <v>80</v>
      </c>
      <c r="Q27" s="695"/>
      <c r="R27" s="695"/>
      <c r="S27" s="695"/>
      <c r="T27" s="695"/>
      <c r="U27" s="695"/>
      <c r="V27" s="696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2"/>
      <c r="R29" s="692"/>
      <c r="S29" s="692"/>
      <c r="T29" s="693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5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06"/>
      <c r="P30" s="694" t="s">
        <v>80</v>
      </c>
      <c r="Q30" s="695"/>
      <c r="R30" s="695"/>
      <c r="S30" s="695"/>
      <c r="T30" s="695"/>
      <c r="U30" s="695"/>
      <c r="V30" s="696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06"/>
      <c r="P31" s="694" t="s">
        <v>80</v>
      </c>
      <c r="Q31" s="695"/>
      <c r="R31" s="695"/>
      <c r="S31" s="695"/>
      <c r="T31" s="695"/>
      <c r="U31" s="695"/>
      <c r="V31" s="696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96" t="s">
        <v>88</v>
      </c>
      <c r="B32" s="797"/>
      <c r="C32" s="797"/>
      <c r="D32" s="797"/>
      <c r="E32" s="797"/>
      <c r="F32" s="797"/>
      <c r="G32" s="797"/>
      <c r="H32" s="797"/>
      <c r="I32" s="797"/>
      <c r="J32" s="797"/>
      <c r="K32" s="797"/>
      <c r="L32" s="797"/>
      <c r="M32" s="797"/>
      <c r="N32" s="797"/>
      <c r="O32" s="797"/>
      <c r="P32" s="797"/>
      <c r="Q32" s="797"/>
      <c r="R32" s="797"/>
      <c r="S32" s="797"/>
      <c r="T32" s="797"/>
      <c r="U32" s="797"/>
      <c r="V32" s="797"/>
      <c r="W32" s="797"/>
      <c r="X32" s="797"/>
      <c r="Y32" s="797"/>
      <c r="Z32" s="797"/>
      <c r="AA32" s="48"/>
      <c r="AB32" s="48"/>
      <c r="AC32" s="48"/>
    </row>
    <row r="33" spans="1:68" ht="16.5" hidden="1" customHeight="1" x14ac:dyDescent="0.25">
      <c r="A33" s="725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hidden="1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2"/>
      <c r="R35" s="692"/>
      <c r="S35" s="692"/>
      <c r="T35" s="693"/>
      <c r="U35" s="34"/>
      <c r="V35" s="34"/>
      <c r="W35" s="35" t="s">
        <v>69</v>
      </c>
      <c r="X35" s="687">
        <v>48</v>
      </c>
      <c r="Y35" s="688">
        <f>IFERROR(IF(X35="",0,CEILING((X35/$H35),1)*$H35),"")</f>
        <v>54</v>
      </c>
      <c r="Z35" s="36">
        <f>IFERROR(IF(Y35=0,"",ROUNDUP(Y35/H35,0)*0.01898),"")</f>
        <v>9.4899999999999998E-2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49.93333333333333</v>
      </c>
      <c r="BN35" s="64">
        <f>IFERROR(Y35*I35/H35,"0")</f>
        <v>56.17499999999999</v>
      </c>
      <c r="BO35" s="64">
        <f>IFERROR(1/J35*(X35/H35),"0")</f>
        <v>6.9444444444444434E-2</v>
      </c>
      <c r="BP35" s="64">
        <f>IFERROR(1/J35*(Y35/H35),"0")</f>
        <v>7.8125E-2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2"/>
      <c r="R36" s="692"/>
      <c r="S36" s="692"/>
      <c r="T36" s="693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2"/>
      <c r="R37" s="692"/>
      <c r="S37" s="692"/>
      <c r="T37" s="693"/>
      <c r="U37" s="34"/>
      <c r="V37" s="34"/>
      <c r="W37" s="35" t="s">
        <v>69</v>
      </c>
      <c r="X37" s="687">
        <v>14.4</v>
      </c>
      <c r="Y37" s="688">
        <f>IFERROR(IF(X37="",0,CEILING((X37/$H37),1)*$H37),"")</f>
        <v>16</v>
      </c>
      <c r="Z37" s="36">
        <f>IFERROR(IF(Y37=0,"",ROUNDUP(Y37/H37,0)*0.00902),"")</f>
        <v>3.6080000000000001E-2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15.156000000000001</v>
      </c>
      <c r="BN37" s="64">
        <f>IFERROR(Y37*I37/H37,"0")</f>
        <v>16.84</v>
      </c>
      <c r="BO37" s="64">
        <f>IFERROR(1/J37*(X37/H37),"0")</f>
        <v>2.7272727272727275E-2</v>
      </c>
      <c r="BP37" s="64">
        <f>IFERROR(1/J37*(Y37/H37),"0")</f>
        <v>3.0303030303030304E-2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2"/>
      <c r="R38" s="692"/>
      <c r="S38" s="692"/>
      <c r="T38" s="693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2"/>
      <c r="R39" s="692"/>
      <c r="S39" s="692"/>
      <c r="T39" s="693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5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06"/>
      <c r="P40" s="694" t="s">
        <v>80</v>
      </c>
      <c r="Q40" s="695"/>
      <c r="R40" s="695"/>
      <c r="S40" s="695"/>
      <c r="T40" s="695"/>
      <c r="U40" s="695"/>
      <c r="V40" s="696"/>
      <c r="W40" s="37" t="s">
        <v>81</v>
      </c>
      <c r="X40" s="689">
        <f>IFERROR(X35/H35,"0")+IFERROR(X36/H36,"0")+IFERROR(X37/H37,"0")+IFERROR(X38/H38,"0")+IFERROR(X39/H39,"0")</f>
        <v>8.0444444444444443</v>
      </c>
      <c r="Y40" s="689">
        <f>IFERROR(Y35/H35,"0")+IFERROR(Y36/H36,"0")+IFERROR(Y37/H37,"0")+IFERROR(Y38/H38,"0")+IFERROR(Y39/H39,"0")</f>
        <v>9</v>
      </c>
      <c r="Z40" s="689">
        <f>IFERROR(IF(Z35="",0,Z35),"0")+IFERROR(IF(Z36="",0,Z36),"0")+IFERROR(IF(Z37="",0,Z37),"0")+IFERROR(IF(Z38="",0,Z38),"0")+IFERROR(IF(Z39="",0,Z39),"0")</f>
        <v>0.13097999999999999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06"/>
      <c r="P41" s="694" t="s">
        <v>80</v>
      </c>
      <c r="Q41" s="695"/>
      <c r="R41" s="695"/>
      <c r="S41" s="695"/>
      <c r="T41" s="695"/>
      <c r="U41" s="695"/>
      <c r="V41" s="696"/>
      <c r="W41" s="37" t="s">
        <v>69</v>
      </c>
      <c r="X41" s="689">
        <f>IFERROR(SUM(X35:X39),"0")</f>
        <v>62.4</v>
      </c>
      <c r="Y41" s="689">
        <f>IFERROR(SUM(Y35:Y39),"0")</f>
        <v>70</v>
      </c>
      <c r="Z41" s="37"/>
      <c r="AA41" s="690"/>
      <c r="AB41" s="690"/>
      <c r="AC41" s="690"/>
    </row>
    <row r="42" spans="1:68" ht="14.25" hidden="1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2"/>
      <c r="R43" s="692"/>
      <c r="S43" s="692"/>
      <c r="T43" s="693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5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06"/>
      <c r="P44" s="694" t="s">
        <v>80</v>
      </c>
      <c r="Q44" s="695"/>
      <c r="R44" s="695"/>
      <c r="S44" s="695"/>
      <c r="T44" s="695"/>
      <c r="U44" s="695"/>
      <c r="V44" s="696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06"/>
      <c r="P45" s="694" t="s">
        <v>80</v>
      </c>
      <c r="Q45" s="695"/>
      <c r="R45" s="695"/>
      <c r="S45" s="695"/>
      <c r="T45" s="695"/>
      <c r="U45" s="695"/>
      <c r="V45" s="696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25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hidden="1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2"/>
      <c r="R48" s="692"/>
      <c r="S48" s="692"/>
      <c r="T48" s="693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2"/>
      <c r="R49" s="692"/>
      <c r="S49" s="692"/>
      <c r="T49" s="693"/>
      <c r="U49" s="34"/>
      <c r="V49" s="34"/>
      <c r="W49" s="35" t="s">
        <v>69</v>
      </c>
      <c r="X49" s="687">
        <v>100</v>
      </c>
      <c r="Y49" s="688">
        <f t="shared" si="0"/>
        <v>108</v>
      </c>
      <c r="Z49" s="36">
        <f>IFERROR(IF(Y49=0,"",ROUNDUP(Y49/H49,0)*0.01898),"")</f>
        <v>0.1898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104.02777777777777</v>
      </c>
      <c r="BN49" s="64">
        <f t="shared" si="2"/>
        <v>112.34999999999998</v>
      </c>
      <c r="BO49" s="64">
        <f t="shared" si="3"/>
        <v>0.14467592592592593</v>
      </c>
      <c r="BP49" s="64">
        <f t="shared" si="4"/>
        <v>0.15625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8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2"/>
      <c r="R50" s="692"/>
      <c r="S50" s="692"/>
      <c r="T50" s="693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2"/>
      <c r="R51" s="692"/>
      <c r="S51" s="692"/>
      <c r="T51" s="693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4"/>
      <c r="V54" s="34"/>
      <c r="W54" s="35" t="s">
        <v>69</v>
      </c>
      <c r="X54" s="687">
        <v>45</v>
      </c>
      <c r="Y54" s="688">
        <f t="shared" si="0"/>
        <v>45</v>
      </c>
      <c r="Z54" s="36">
        <f>IFERROR(IF(Y54=0,"",ROUNDUP(Y54/H54,0)*0.00902),"")</f>
        <v>9.0200000000000002E-2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47.099999999999994</v>
      </c>
      <c r="BN54" s="64">
        <f t="shared" si="2"/>
        <v>47.099999999999994</v>
      </c>
      <c r="BO54" s="64">
        <f t="shared" si="3"/>
        <v>7.575757575757576E-2</v>
      </c>
      <c r="BP54" s="64">
        <f t="shared" si="4"/>
        <v>7.575757575757576E-2</v>
      </c>
    </row>
    <row r="55" spans="1:68" x14ac:dyDescent="0.2">
      <c r="A55" s="705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06"/>
      <c r="P55" s="694" t="s">
        <v>80</v>
      </c>
      <c r="Q55" s="695"/>
      <c r="R55" s="695"/>
      <c r="S55" s="695"/>
      <c r="T55" s="695"/>
      <c r="U55" s="695"/>
      <c r="V55" s="696"/>
      <c r="W55" s="37" t="s">
        <v>81</v>
      </c>
      <c r="X55" s="689">
        <f>IFERROR(X48/H48,"0")+IFERROR(X49/H49,"0")+IFERROR(X50/H50,"0")+IFERROR(X51/H51,"0")+IFERROR(X52/H52,"0")+IFERROR(X53/H53,"0")+IFERROR(X54/H54,"0")</f>
        <v>19.25925925925926</v>
      </c>
      <c r="Y55" s="689">
        <f>IFERROR(Y48/H48,"0")+IFERROR(Y49/H49,"0")+IFERROR(Y50/H50,"0")+IFERROR(Y51/H51,"0")+IFERROR(Y52/H52,"0")+IFERROR(Y53/H53,"0")+IFERROR(Y54/H54,"0")</f>
        <v>20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0.28000000000000003</v>
      </c>
      <c r="AA55" s="690"/>
      <c r="AB55" s="690"/>
      <c r="AC55" s="690"/>
    </row>
    <row r="56" spans="1:68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06"/>
      <c r="P56" s="694" t="s">
        <v>80</v>
      </c>
      <c r="Q56" s="695"/>
      <c r="R56" s="695"/>
      <c r="S56" s="695"/>
      <c r="T56" s="695"/>
      <c r="U56" s="695"/>
      <c r="V56" s="696"/>
      <c r="W56" s="37" t="s">
        <v>69</v>
      </c>
      <c r="X56" s="689">
        <f>IFERROR(SUM(X48:X54),"0")</f>
        <v>145</v>
      </c>
      <c r="Y56" s="689">
        <f>IFERROR(SUM(Y48:Y54),"0")</f>
        <v>153</v>
      </c>
      <c r="Z56" s="37"/>
      <c r="AA56" s="690"/>
      <c r="AB56" s="690"/>
      <c r="AC56" s="690"/>
    </row>
    <row r="57" spans="1:68" ht="14.25" hidden="1" customHeight="1" x14ac:dyDescent="0.25">
      <c r="A57" s="703" t="s">
        <v>135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4"/>
      <c r="V58" s="34"/>
      <c r="W58" s="35" t="s">
        <v>69</v>
      </c>
      <c r="X58" s="687">
        <v>150.4</v>
      </c>
      <c r="Y58" s="688">
        <f>IFERROR(IF(X58="",0,CEILING((X58/$H58),1)*$H58),"")</f>
        <v>151.20000000000002</v>
      </c>
      <c r="Z58" s="36">
        <f>IFERROR(IF(Y58=0,"",ROUNDUP(Y58/H58,0)*0.01898),"")</f>
        <v>0.26572000000000001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156.45777777777775</v>
      </c>
      <c r="BN58" s="64">
        <f>IFERROR(Y58*I58/H58,"0")</f>
        <v>157.29000000000002</v>
      </c>
      <c r="BO58" s="64">
        <f>IFERROR(1/J58*(X58/H58),"0")</f>
        <v>0.21759259259259259</v>
      </c>
      <c r="BP58" s="64">
        <f>IFERROR(1/J58*(Y58/H58),"0")</f>
        <v>0.21875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4"/>
      <c r="V61" s="34"/>
      <c r="W61" s="35" t="s">
        <v>69</v>
      </c>
      <c r="X61" s="687">
        <v>15.3</v>
      </c>
      <c r="Y61" s="688">
        <f>IFERROR(IF(X61="",0,CEILING((X61/$H61),1)*$H61),"")</f>
        <v>16.200000000000003</v>
      </c>
      <c r="Z61" s="36">
        <f>IFERROR(IF(Y61=0,"",ROUNDUP(Y61/H61,0)*0.00651),"")</f>
        <v>3.9059999999999997E-2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16.32</v>
      </c>
      <c r="BN61" s="64">
        <f>IFERROR(Y61*I61/H61,"0")</f>
        <v>17.28</v>
      </c>
      <c r="BO61" s="64">
        <f>IFERROR(1/J61*(X61/H61),"0")</f>
        <v>3.1135531135531139E-2</v>
      </c>
      <c r="BP61" s="64">
        <f>IFERROR(1/J61*(Y61/H61),"0")</f>
        <v>3.2967032967032975E-2</v>
      </c>
    </row>
    <row r="62" spans="1:68" x14ac:dyDescent="0.2">
      <c r="A62" s="705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06"/>
      <c r="P62" s="694" t="s">
        <v>80</v>
      </c>
      <c r="Q62" s="695"/>
      <c r="R62" s="695"/>
      <c r="S62" s="695"/>
      <c r="T62" s="695"/>
      <c r="U62" s="695"/>
      <c r="V62" s="696"/>
      <c r="W62" s="37" t="s">
        <v>81</v>
      </c>
      <c r="X62" s="689">
        <f>IFERROR(X58/H58,"0")+IFERROR(X59/H59,"0")+IFERROR(X60/H60,"0")+IFERROR(X61/H61,"0")</f>
        <v>19.592592592592592</v>
      </c>
      <c r="Y62" s="689">
        <f>IFERROR(Y58/H58,"0")+IFERROR(Y59/H59,"0")+IFERROR(Y60/H60,"0")+IFERROR(Y61/H61,"0")</f>
        <v>20</v>
      </c>
      <c r="Z62" s="689">
        <f>IFERROR(IF(Z58="",0,Z58),"0")+IFERROR(IF(Z59="",0,Z59),"0")+IFERROR(IF(Z60="",0,Z60),"0")+IFERROR(IF(Z61="",0,Z61),"0")</f>
        <v>0.30478</v>
      </c>
      <c r="AA62" s="690"/>
      <c r="AB62" s="690"/>
      <c r="AC62" s="690"/>
    </row>
    <row r="63" spans="1:68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06"/>
      <c r="P63" s="694" t="s">
        <v>80</v>
      </c>
      <c r="Q63" s="695"/>
      <c r="R63" s="695"/>
      <c r="S63" s="695"/>
      <c r="T63" s="695"/>
      <c r="U63" s="695"/>
      <c r="V63" s="696"/>
      <c r="W63" s="37" t="s">
        <v>69</v>
      </c>
      <c r="X63" s="689">
        <f>IFERROR(SUM(X58:X61),"0")</f>
        <v>165.70000000000002</v>
      </c>
      <c r="Y63" s="689">
        <f>IFERROR(SUM(Y58:Y61),"0")</f>
        <v>167.40000000000003</v>
      </c>
      <c r="Z63" s="37"/>
      <c r="AA63" s="690"/>
      <c r="AB63" s="690"/>
      <c r="AC63" s="690"/>
    </row>
    <row r="64" spans="1:68" ht="14.25" hidden="1" customHeight="1" x14ac:dyDescent="0.25">
      <c r="A64" s="703" t="s">
        <v>146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5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06"/>
      <c r="P68" s="694" t="s">
        <v>80</v>
      </c>
      <c r="Q68" s="695"/>
      <c r="R68" s="695"/>
      <c r="S68" s="695"/>
      <c r="T68" s="695"/>
      <c r="U68" s="695"/>
      <c r="V68" s="696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06"/>
      <c r="P69" s="694" t="s">
        <v>80</v>
      </c>
      <c r="Q69" s="695"/>
      <c r="R69" s="695"/>
      <c r="S69" s="695"/>
      <c r="T69" s="695"/>
      <c r="U69" s="695"/>
      <c r="V69" s="696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5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06"/>
      <c r="P77" s="694" t="s">
        <v>80</v>
      </c>
      <c r="Q77" s="695"/>
      <c r="R77" s="695"/>
      <c r="S77" s="695"/>
      <c r="T77" s="695"/>
      <c r="U77" s="695"/>
      <c r="V77" s="696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06"/>
      <c r="P78" s="694" t="s">
        <v>80</v>
      </c>
      <c r="Q78" s="695"/>
      <c r="R78" s="695"/>
      <c r="S78" s="695"/>
      <c r="T78" s="695"/>
      <c r="U78" s="695"/>
      <c r="V78" s="696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3" t="s">
        <v>172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2"/>
      <c r="R81" s="692"/>
      <c r="S81" s="692"/>
      <c r="T81" s="693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2"/>
      <c r="R82" s="692"/>
      <c r="S82" s="692"/>
      <c r="T82" s="693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5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06"/>
      <c r="P83" s="694" t="s">
        <v>80</v>
      </c>
      <c r="Q83" s="695"/>
      <c r="R83" s="695"/>
      <c r="S83" s="695"/>
      <c r="T83" s="695"/>
      <c r="U83" s="695"/>
      <c r="V83" s="696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06"/>
      <c r="P84" s="694" t="s">
        <v>80</v>
      </c>
      <c r="Q84" s="695"/>
      <c r="R84" s="695"/>
      <c r="S84" s="695"/>
      <c r="T84" s="695"/>
      <c r="U84" s="695"/>
      <c r="V84" s="696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25" t="s">
        <v>180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hidden="1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2"/>
      <c r="R87" s="692"/>
      <c r="S87" s="692"/>
      <c r="T87" s="693"/>
      <c r="U87" s="34"/>
      <c r="V87" s="34"/>
      <c r="W87" s="35" t="s">
        <v>69</v>
      </c>
      <c r="X87" s="687">
        <v>35.200000000000003</v>
      </c>
      <c r="Y87" s="688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36.617777777777782</v>
      </c>
      <c r="BN87" s="64">
        <f>IFERROR(Y87*I87/H87,"0")</f>
        <v>44.94</v>
      </c>
      <c r="BO87" s="64">
        <f>IFERROR(1/J87*(X87/H87),"0")</f>
        <v>5.092592592592593E-2</v>
      </c>
      <c r="BP87" s="64">
        <f>IFERROR(1/J87*(Y87/H87),"0")</f>
        <v>6.25E-2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2"/>
      <c r="R88" s="692"/>
      <c r="S88" s="692"/>
      <c r="T88" s="693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2"/>
      <c r="R89" s="692"/>
      <c r="S89" s="692"/>
      <c r="T89" s="693"/>
      <c r="U89" s="34"/>
      <c r="V89" s="34"/>
      <c r="W89" s="35" t="s">
        <v>69</v>
      </c>
      <c r="X89" s="687">
        <v>31.5</v>
      </c>
      <c r="Y89" s="688">
        <f>IFERROR(IF(X89="",0,CEILING((X89/$H89),1)*$H89),"")</f>
        <v>31.5</v>
      </c>
      <c r="Z89" s="36">
        <f>IFERROR(IF(Y89=0,"",ROUNDUP(Y89/H89,0)*0.00902),"")</f>
        <v>6.3140000000000002E-2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32.97</v>
      </c>
      <c r="BN89" s="64">
        <f>IFERROR(Y89*I89/H89,"0")</f>
        <v>32.97</v>
      </c>
      <c r="BO89" s="64">
        <f>IFERROR(1/J89*(X89/H89),"0")</f>
        <v>5.3030303030303032E-2</v>
      </c>
      <c r="BP89" s="64">
        <f>IFERROR(1/J89*(Y89/H89),"0")</f>
        <v>5.3030303030303032E-2</v>
      </c>
    </row>
    <row r="90" spans="1:68" x14ac:dyDescent="0.2">
      <c r="A90" s="705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06"/>
      <c r="P90" s="694" t="s">
        <v>80</v>
      </c>
      <c r="Q90" s="695"/>
      <c r="R90" s="695"/>
      <c r="S90" s="695"/>
      <c r="T90" s="695"/>
      <c r="U90" s="695"/>
      <c r="V90" s="696"/>
      <c r="W90" s="37" t="s">
        <v>81</v>
      </c>
      <c r="X90" s="689">
        <f>IFERROR(X87/H87,"0")+IFERROR(X88/H88,"0")+IFERROR(X89/H89,"0")</f>
        <v>10.25925925925926</v>
      </c>
      <c r="Y90" s="689">
        <f>IFERROR(Y87/H87,"0")+IFERROR(Y88/H88,"0")+IFERROR(Y89/H89,"0")</f>
        <v>11</v>
      </c>
      <c r="Z90" s="689">
        <f>IFERROR(IF(Z87="",0,Z87),"0")+IFERROR(IF(Z88="",0,Z88),"0")+IFERROR(IF(Z89="",0,Z89),"0")</f>
        <v>0.13906000000000002</v>
      </c>
      <c r="AA90" s="690"/>
      <c r="AB90" s="690"/>
      <c r="AC90" s="690"/>
    </row>
    <row r="91" spans="1:68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06"/>
      <c r="P91" s="694" t="s">
        <v>80</v>
      </c>
      <c r="Q91" s="695"/>
      <c r="R91" s="695"/>
      <c r="S91" s="695"/>
      <c r="T91" s="695"/>
      <c r="U91" s="695"/>
      <c r="V91" s="696"/>
      <c r="W91" s="37" t="s">
        <v>69</v>
      </c>
      <c r="X91" s="689">
        <f>IFERROR(SUM(X87:X89),"0")</f>
        <v>66.7</v>
      </c>
      <c r="Y91" s="689">
        <f>IFERROR(SUM(Y87:Y89),"0")</f>
        <v>74.7</v>
      </c>
      <c r="Z91" s="37"/>
      <c r="AA91" s="690"/>
      <c r="AB91" s="690"/>
      <c r="AC91" s="690"/>
    </row>
    <row r="92" spans="1:68" ht="14.25" hidden="1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hidden="1" customHeight="1" x14ac:dyDescent="0.25">
      <c r="A93" s="54" t="s">
        <v>189</v>
      </c>
      <c r="B93" s="54" t="s">
        <v>190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2"/>
      <c r="R93" s="692"/>
      <c r="S93" s="692"/>
      <c r="T93" s="693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48" t="s">
        <v>193</v>
      </c>
      <c r="Q94" s="692"/>
      <c r="R94" s="692"/>
      <c r="S94" s="692"/>
      <c r="T94" s="693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5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2"/>
      <c r="R95" s="692"/>
      <c r="S95" s="692"/>
      <c r="T95" s="693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0" t="s">
        <v>198</v>
      </c>
      <c r="Q96" s="692"/>
      <c r="R96" s="692"/>
      <c r="S96" s="692"/>
      <c r="T96" s="693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200</v>
      </c>
      <c r="B97" s="54" t="s">
        <v>201</v>
      </c>
      <c r="C97" s="31">
        <v>4301052039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82" t="s">
        <v>202</v>
      </c>
      <c r="Q97" s="692"/>
      <c r="R97" s="692"/>
      <c r="S97" s="692"/>
      <c r="T97" s="693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1" t="s">
        <v>204</v>
      </c>
      <c r="Q98" s="692"/>
      <c r="R98" s="692"/>
      <c r="S98" s="692"/>
      <c r="T98" s="693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2"/>
      <c r="R99" s="692"/>
      <c r="S99" s="692"/>
      <c r="T99" s="693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4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2"/>
      <c r="R100" s="692"/>
      <c r="S100" s="692"/>
      <c r="T100" s="693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2"/>
      <c r="R101" s="692"/>
      <c r="S101" s="692"/>
      <c r="T101" s="693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705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06"/>
      <c r="P102" s="694" t="s">
        <v>80</v>
      </c>
      <c r="Q102" s="695"/>
      <c r="R102" s="695"/>
      <c r="S102" s="695"/>
      <c r="T102" s="695"/>
      <c r="U102" s="695"/>
      <c r="V102" s="696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hidden="1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6"/>
      <c r="P103" s="694" t="s">
        <v>80</v>
      </c>
      <c r="Q103" s="695"/>
      <c r="R103" s="695"/>
      <c r="S103" s="695"/>
      <c r="T103" s="695"/>
      <c r="U103" s="695"/>
      <c r="V103" s="696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hidden="1" customHeight="1" x14ac:dyDescent="0.25">
      <c r="A104" s="725" t="s">
        <v>211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hidden="1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hidden="1" customHeight="1" x14ac:dyDescent="0.25">
      <c r="A106" s="54" t="s">
        <v>212</v>
      </c>
      <c r="B106" s="54" t="s">
        <v>213</v>
      </c>
      <c r="C106" s="31">
        <v>4301011703</v>
      </c>
      <c r="D106" s="701">
        <v>4680115882133</v>
      </c>
      <c r="E106" s="70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2"/>
      <c r="R106" s="692"/>
      <c r="S106" s="692"/>
      <c r="T106" s="693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701">
        <v>4680115882133</v>
      </c>
      <c r="E107" s="70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2"/>
      <c r="R107" s="692"/>
      <c r="S107" s="692"/>
      <c r="T107" s="693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2"/>
      <c r="R108" s="692"/>
      <c r="S108" s="692"/>
      <c r="T108" s="693"/>
      <c r="U108" s="34"/>
      <c r="V108" s="34"/>
      <c r="W108" s="35" t="s">
        <v>69</v>
      </c>
      <c r="X108" s="687">
        <v>9.3000000000000007</v>
      </c>
      <c r="Y108" s="688">
        <f>IFERROR(IF(X108="",0,CEILING((X108/$H108),1)*$H108),"")</f>
        <v>11.25</v>
      </c>
      <c r="Z108" s="36">
        <f>IFERROR(IF(Y108=0,"",ROUNDUP(Y108/H108,0)*0.00902),"")</f>
        <v>2.7060000000000001E-2</v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9.8208000000000002</v>
      </c>
      <c r="BN108" s="64">
        <f>IFERROR(Y108*I108/H108,"0")</f>
        <v>11.879999999999999</v>
      </c>
      <c r="BO108" s="64">
        <f>IFERROR(1/J108*(X108/H108),"0")</f>
        <v>1.8787878787878787E-2</v>
      </c>
      <c r="BP108" s="64">
        <f>IFERROR(1/J108*(Y108/H108),"0")</f>
        <v>2.2727272727272728E-2</v>
      </c>
    </row>
    <row r="109" spans="1:68" ht="16.5" hidden="1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2"/>
      <c r="R109" s="692"/>
      <c r="S109" s="692"/>
      <c r="T109" s="693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2"/>
      <c r="R110" s="692"/>
      <c r="S110" s="692"/>
      <c r="T110" s="693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5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06"/>
      <c r="P111" s="694" t="s">
        <v>80</v>
      </c>
      <c r="Q111" s="695"/>
      <c r="R111" s="695"/>
      <c r="S111" s="695"/>
      <c r="T111" s="695"/>
      <c r="U111" s="695"/>
      <c r="V111" s="696"/>
      <c r="W111" s="37" t="s">
        <v>81</v>
      </c>
      <c r="X111" s="689">
        <f>IFERROR(X106/H106,"0")+IFERROR(X107/H107,"0")+IFERROR(X108/H108,"0")+IFERROR(X109/H109,"0")+IFERROR(X110/H110,"0")</f>
        <v>2.48</v>
      </c>
      <c r="Y111" s="689">
        <f>IFERROR(Y106/H106,"0")+IFERROR(Y107/H107,"0")+IFERROR(Y108/H108,"0")+IFERROR(Y109/H109,"0")+IFERROR(Y110/H110,"0")</f>
        <v>3</v>
      </c>
      <c r="Z111" s="689">
        <f>IFERROR(IF(Z106="",0,Z106),"0")+IFERROR(IF(Z107="",0,Z107),"0")+IFERROR(IF(Z108="",0,Z108),"0")+IFERROR(IF(Z109="",0,Z109),"0")+IFERROR(IF(Z110="",0,Z110),"0")</f>
        <v>2.7060000000000001E-2</v>
      </c>
      <c r="AA111" s="690"/>
      <c r="AB111" s="690"/>
      <c r="AC111" s="690"/>
    </row>
    <row r="112" spans="1:68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6"/>
      <c r="P112" s="694" t="s">
        <v>80</v>
      </c>
      <c r="Q112" s="695"/>
      <c r="R112" s="695"/>
      <c r="S112" s="695"/>
      <c r="T112" s="695"/>
      <c r="U112" s="695"/>
      <c r="V112" s="696"/>
      <c r="W112" s="37" t="s">
        <v>69</v>
      </c>
      <c r="X112" s="689">
        <f>IFERROR(SUM(X106:X110),"0")</f>
        <v>9.3000000000000007</v>
      </c>
      <c r="Y112" s="689">
        <f>IFERROR(SUM(Y106:Y110),"0")</f>
        <v>11.25</v>
      </c>
      <c r="Z112" s="37"/>
      <c r="AA112" s="690"/>
      <c r="AB112" s="690"/>
      <c r="AC112" s="690"/>
    </row>
    <row r="113" spans="1:68" ht="14.25" hidden="1" customHeight="1" x14ac:dyDescent="0.25">
      <c r="A113" s="703" t="s">
        <v>135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9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2"/>
      <c r="R114" s="692"/>
      <c r="S114" s="692"/>
      <c r="T114" s="693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2"/>
      <c r="R115" s="692"/>
      <c r="S115" s="692"/>
      <c r="T115" s="693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2"/>
      <c r="R116" s="692"/>
      <c r="S116" s="692"/>
      <c r="T116" s="693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5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06"/>
      <c r="P117" s="694" t="s">
        <v>80</v>
      </c>
      <c r="Q117" s="695"/>
      <c r="R117" s="695"/>
      <c r="S117" s="695"/>
      <c r="T117" s="695"/>
      <c r="U117" s="695"/>
      <c r="V117" s="696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06"/>
      <c r="P118" s="694" t="s">
        <v>80</v>
      </c>
      <c r="Q118" s="695"/>
      <c r="R118" s="695"/>
      <c r="S118" s="695"/>
      <c r="T118" s="695"/>
      <c r="U118" s="695"/>
      <c r="V118" s="696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hidden="1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2"/>
      <c r="R120" s="692"/>
      <c r="S120" s="692"/>
      <c r="T120" s="693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0" t="s">
        <v>233</v>
      </c>
      <c r="Q121" s="692"/>
      <c r="R121" s="692"/>
      <c r="S121" s="692"/>
      <c r="T121" s="693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2"/>
      <c r="R122" s="692"/>
      <c r="S122" s="692"/>
      <c r="T122" s="693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84" t="s">
        <v>239</v>
      </c>
      <c r="Q123" s="692"/>
      <c r="R123" s="692"/>
      <c r="S123" s="692"/>
      <c r="T123" s="693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2"/>
      <c r="R124" s="692"/>
      <c r="S124" s="692"/>
      <c r="T124" s="693"/>
      <c r="U124" s="34"/>
      <c r="V124" s="34"/>
      <c r="W124" s="35" t="s">
        <v>69</v>
      </c>
      <c r="X124" s="687">
        <v>13.2</v>
      </c>
      <c r="Y124" s="688">
        <f t="shared" si="15"/>
        <v>13.86</v>
      </c>
      <c r="Z124" s="36">
        <f t="shared" si="20"/>
        <v>4.5569999999999999E-2</v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14.84</v>
      </c>
      <c r="BN124" s="64">
        <f t="shared" si="17"/>
        <v>15.581999999999999</v>
      </c>
      <c r="BO124" s="64">
        <f t="shared" si="18"/>
        <v>3.6630036630036632E-2</v>
      </c>
      <c r="BP124" s="64">
        <f t="shared" si="19"/>
        <v>3.8461538461538464E-2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2" t="s">
        <v>243</v>
      </c>
      <c r="Q125" s="692"/>
      <c r="R125" s="692"/>
      <c r="S125" s="692"/>
      <c r="T125" s="693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2"/>
      <c r="R126" s="692"/>
      <c r="S126" s="692"/>
      <c r="T126" s="693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2"/>
      <c r="R127" s="692"/>
      <c r="S127" s="692"/>
      <c r="T127" s="693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2"/>
      <c r="R128" s="692"/>
      <c r="S128" s="692"/>
      <c r="T128" s="693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5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06"/>
      <c r="P129" s="694" t="s">
        <v>80</v>
      </c>
      <c r="Q129" s="695"/>
      <c r="R129" s="695"/>
      <c r="S129" s="695"/>
      <c r="T129" s="695"/>
      <c r="U129" s="695"/>
      <c r="V129" s="696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6.6666666666666661</v>
      </c>
      <c r="Y129" s="689">
        <f>IFERROR(Y120/H120,"0")+IFERROR(Y121/H121,"0")+IFERROR(Y122/H122,"0")+IFERROR(Y123/H123,"0")+IFERROR(Y124/H124,"0")+IFERROR(Y125/H125,"0")+IFERROR(Y126/H126,"0")+IFERROR(Y127/H127,"0")+IFERROR(Y128/H128,"0")</f>
        <v>7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4.5569999999999999E-2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06"/>
      <c r="P130" s="694" t="s">
        <v>80</v>
      </c>
      <c r="Q130" s="695"/>
      <c r="R130" s="695"/>
      <c r="S130" s="695"/>
      <c r="T130" s="695"/>
      <c r="U130" s="695"/>
      <c r="V130" s="696"/>
      <c r="W130" s="37" t="s">
        <v>69</v>
      </c>
      <c r="X130" s="689">
        <f>IFERROR(SUM(X120:X128),"0")</f>
        <v>13.2</v>
      </c>
      <c r="Y130" s="689">
        <f>IFERROR(SUM(Y120:Y128),"0")</f>
        <v>13.86</v>
      </c>
      <c r="Z130" s="37"/>
      <c r="AA130" s="690"/>
      <c r="AB130" s="690"/>
      <c r="AC130" s="690"/>
    </row>
    <row r="131" spans="1:68" ht="14.25" hidden="1" customHeight="1" x14ac:dyDescent="0.25">
      <c r="A131" s="703" t="s">
        <v>172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2"/>
      <c r="R132" s="692"/>
      <c r="S132" s="692"/>
      <c r="T132" s="693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2"/>
      <c r="R133" s="692"/>
      <c r="S133" s="692"/>
      <c r="T133" s="693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5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06"/>
      <c r="P134" s="694" t="s">
        <v>80</v>
      </c>
      <c r="Q134" s="695"/>
      <c r="R134" s="695"/>
      <c r="S134" s="695"/>
      <c r="T134" s="695"/>
      <c r="U134" s="695"/>
      <c r="V134" s="696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6"/>
      <c r="P135" s="694" t="s">
        <v>80</v>
      </c>
      <c r="Q135" s="695"/>
      <c r="R135" s="695"/>
      <c r="S135" s="695"/>
      <c r="T135" s="695"/>
      <c r="U135" s="695"/>
      <c r="V135" s="696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25" t="s">
        <v>257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hidden="1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2"/>
      <c r="R138" s="692"/>
      <c r="S138" s="692"/>
      <c r="T138" s="693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2"/>
      <c r="R139" s="692"/>
      <c r="S139" s="692"/>
      <c r="T139" s="693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5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06"/>
      <c r="P140" s="694" t="s">
        <v>80</v>
      </c>
      <c r="Q140" s="695"/>
      <c r="R140" s="695"/>
      <c r="S140" s="695"/>
      <c r="T140" s="695"/>
      <c r="U140" s="695"/>
      <c r="V140" s="696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6"/>
      <c r="P141" s="694" t="s">
        <v>80</v>
      </c>
      <c r="Q141" s="695"/>
      <c r="R141" s="695"/>
      <c r="S141" s="695"/>
      <c r="T141" s="695"/>
      <c r="U141" s="695"/>
      <c r="V141" s="696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703" t="s">
        <v>146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2"/>
      <c r="R143" s="692"/>
      <c r="S143" s="692"/>
      <c r="T143" s="693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4301031234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2"/>
      <c r="R144" s="692"/>
      <c r="S144" s="692"/>
      <c r="T144" s="693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5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06"/>
      <c r="P145" s="694" t="s">
        <v>80</v>
      </c>
      <c r="Q145" s="695"/>
      <c r="R145" s="695"/>
      <c r="S145" s="695"/>
      <c r="T145" s="695"/>
      <c r="U145" s="695"/>
      <c r="V145" s="696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06"/>
      <c r="P146" s="694" t="s">
        <v>80</v>
      </c>
      <c r="Q146" s="695"/>
      <c r="R146" s="695"/>
      <c r="S146" s="695"/>
      <c r="T146" s="695"/>
      <c r="U146" s="695"/>
      <c r="V146" s="696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2"/>
      <c r="R148" s="692"/>
      <c r="S148" s="692"/>
      <c r="T148" s="693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4301051476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2"/>
      <c r="R149" s="692"/>
      <c r="S149" s="692"/>
      <c r="T149" s="693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5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06"/>
      <c r="P150" s="694" t="s">
        <v>80</v>
      </c>
      <c r="Q150" s="695"/>
      <c r="R150" s="695"/>
      <c r="S150" s="695"/>
      <c r="T150" s="695"/>
      <c r="U150" s="695"/>
      <c r="V150" s="696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06"/>
      <c r="P151" s="694" t="s">
        <v>80</v>
      </c>
      <c r="Q151" s="695"/>
      <c r="R151" s="695"/>
      <c r="S151" s="695"/>
      <c r="T151" s="695"/>
      <c r="U151" s="695"/>
      <c r="V151" s="696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25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hidden="1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2"/>
      <c r="R154" s="692"/>
      <c r="S154" s="692"/>
      <c r="T154" s="693"/>
      <c r="U154" s="34"/>
      <c r="V154" s="34"/>
      <c r="W154" s="35" t="s">
        <v>69</v>
      </c>
      <c r="X154" s="687">
        <v>40</v>
      </c>
      <c r="Y154" s="688">
        <f>IFERROR(IF(X154="",0,CEILING((X154/$H154),1)*$H154),"")</f>
        <v>40</v>
      </c>
      <c r="Z154" s="36">
        <f>IFERROR(IF(Y154=0,"",ROUNDUP(Y154/H154,0)*0.00902),"")</f>
        <v>9.0200000000000002E-2</v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42.1</v>
      </c>
      <c r="BN154" s="64">
        <f>IFERROR(Y154*I154/H154,"0")</f>
        <v>42.1</v>
      </c>
      <c r="BO154" s="64">
        <f>IFERROR(1/J154*(X154/H154),"0")</f>
        <v>7.575757575757576E-2</v>
      </c>
      <c r="BP154" s="64">
        <f>IFERROR(1/J154*(Y154/H154),"0")</f>
        <v>7.575757575757576E-2</v>
      </c>
    </row>
    <row r="155" spans="1:68" x14ac:dyDescent="0.2">
      <c r="A155" s="705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06"/>
      <c r="P155" s="694" t="s">
        <v>80</v>
      </c>
      <c r="Q155" s="695"/>
      <c r="R155" s="695"/>
      <c r="S155" s="695"/>
      <c r="T155" s="695"/>
      <c r="U155" s="695"/>
      <c r="V155" s="696"/>
      <c r="W155" s="37" t="s">
        <v>81</v>
      </c>
      <c r="X155" s="689">
        <f>IFERROR(X154/H154,"0")</f>
        <v>10</v>
      </c>
      <c r="Y155" s="689">
        <f>IFERROR(Y154/H154,"0")</f>
        <v>10</v>
      </c>
      <c r="Z155" s="689">
        <f>IFERROR(IF(Z154="",0,Z154),"0")</f>
        <v>9.0200000000000002E-2</v>
      </c>
      <c r="AA155" s="690"/>
      <c r="AB155" s="690"/>
      <c r="AC155" s="690"/>
    </row>
    <row r="156" spans="1:68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06"/>
      <c r="P156" s="694" t="s">
        <v>80</v>
      </c>
      <c r="Q156" s="695"/>
      <c r="R156" s="695"/>
      <c r="S156" s="695"/>
      <c r="T156" s="695"/>
      <c r="U156" s="695"/>
      <c r="V156" s="696"/>
      <c r="W156" s="37" t="s">
        <v>69</v>
      </c>
      <c r="X156" s="689">
        <f>IFERROR(SUM(X154:X154),"0")</f>
        <v>40</v>
      </c>
      <c r="Y156" s="689">
        <f>IFERROR(SUM(Y154:Y154),"0")</f>
        <v>40</v>
      </c>
      <c r="Z156" s="37"/>
      <c r="AA156" s="690"/>
      <c r="AB156" s="690"/>
      <c r="AC156" s="690"/>
    </row>
    <row r="157" spans="1:68" ht="14.25" hidden="1" customHeight="1" x14ac:dyDescent="0.25">
      <c r="A157" s="703" t="s">
        <v>146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2"/>
      <c r="R158" s="692"/>
      <c r="S158" s="692"/>
      <c r="T158" s="693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2"/>
      <c r="R159" s="692"/>
      <c r="S159" s="692"/>
      <c r="T159" s="693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2"/>
      <c r="R160" s="692"/>
      <c r="S160" s="692"/>
      <c r="T160" s="693"/>
      <c r="U160" s="34"/>
      <c r="V160" s="34"/>
      <c r="W160" s="35" t="s">
        <v>69</v>
      </c>
      <c r="X160" s="687">
        <v>29.6</v>
      </c>
      <c r="Y160" s="688">
        <f>IFERROR(IF(X160="",0,CEILING((X160/$H160),1)*$H160),"")</f>
        <v>36</v>
      </c>
      <c r="Z160" s="36">
        <f>IFERROR(IF(Y160=0,"",ROUNDUP(Y160/H160,0)*0.01898),"")</f>
        <v>7.5920000000000001E-2</v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31.524000000000008</v>
      </c>
      <c r="BN160" s="64">
        <f>IFERROR(Y160*I160/H160,"0")</f>
        <v>38.340000000000003</v>
      </c>
      <c r="BO160" s="64">
        <f>IFERROR(1/J160*(X160/H160),"0")</f>
        <v>5.1388888888888894E-2</v>
      </c>
      <c r="BP160" s="64">
        <f>IFERROR(1/J160*(Y160/H160),"0")</f>
        <v>6.25E-2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2"/>
      <c r="R161" s="692"/>
      <c r="S161" s="692"/>
      <c r="T161" s="693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2"/>
      <c r="R162" s="692"/>
      <c r="S162" s="692"/>
      <c r="T162" s="693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05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06"/>
      <c r="P163" s="694" t="s">
        <v>80</v>
      </c>
      <c r="Q163" s="695"/>
      <c r="R163" s="695"/>
      <c r="S163" s="695"/>
      <c r="T163" s="695"/>
      <c r="U163" s="695"/>
      <c r="V163" s="696"/>
      <c r="W163" s="37" t="s">
        <v>81</v>
      </c>
      <c r="X163" s="689">
        <f>IFERROR(X158/H158,"0")+IFERROR(X159/H159,"0")+IFERROR(X160/H160,"0")+IFERROR(X161/H161,"0")+IFERROR(X162/H162,"0")</f>
        <v>3.2888888888888892</v>
      </c>
      <c r="Y163" s="689">
        <f>IFERROR(Y158/H158,"0")+IFERROR(Y159/H159,"0")+IFERROR(Y160/H160,"0")+IFERROR(Y161/H161,"0")+IFERROR(Y162/H162,"0")</f>
        <v>4</v>
      </c>
      <c r="Z163" s="689">
        <f>IFERROR(IF(Z158="",0,Z158),"0")+IFERROR(IF(Z159="",0,Z159),"0")+IFERROR(IF(Z160="",0,Z160),"0")+IFERROR(IF(Z161="",0,Z161),"0")+IFERROR(IF(Z162="",0,Z162),"0")</f>
        <v>7.5920000000000001E-2</v>
      </c>
      <c r="AA163" s="690"/>
      <c r="AB163" s="690"/>
      <c r="AC163" s="690"/>
    </row>
    <row r="164" spans="1:68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06"/>
      <c r="P164" s="694" t="s">
        <v>80</v>
      </c>
      <c r="Q164" s="695"/>
      <c r="R164" s="695"/>
      <c r="S164" s="695"/>
      <c r="T164" s="695"/>
      <c r="U164" s="695"/>
      <c r="V164" s="696"/>
      <c r="W164" s="37" t="s">
        <v>69</v>
      </c>
      <c r="X164" s="689">
        <f>IFERROR(SUM(X158:X162),"0")</f>
        <v>29.6</v>
      </c>
      <c r="Y164" s="689">
        <f>IFERROR(SUM(Y158:Y162),"0")</f>
        <v>36</v>
      </c>
      <c r="Z164" s="37"/>
      <c r="AA164" s="690"/>
      <c r="AB164" s="690"/>
      <c r="AC164" s="690"/>
    </row>
    <row r="165" spans="1:68" ht="14.25" hidden="1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8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2"/>
      <c r="R166" s="692"/>
      <c r="S166" s="692"/>
      <c r="T166" s="693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2"/>
      <c r="R167" s="692"/>
      <c r="S167" s="692"/>
      <c r="T167" s="693"/>
      <c r="U167" s="34"/>
      <c r="V167" s="34"/>
      <c r="W167" s="35" t="s">
        <v>69</v>
      </c>
      <c r="X167" s="687">
        <v>25</v>
      </c>
      <c r="Y167" s="688">
        <f>IFERROR(IF(X167="",0,CEILING((X167/$H167),1)*$H167),"")</f>
        <v>27</v>
      </c>
      <c r="Z167" s="36">
        <f>IFERROR(IF(Y167=0,"",ROUNDUP(Y167/H167,0)*0.00651),"")</f>
        <v>5.8590000000000003E-2</v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27.099999999999998</v>
      </c>
      <c r="BN167" s="64">
        <f>IFERROR(Y167*I167/H167,"0")</f>
        <v>29.267999999999997</v>
      </c>
      <c r="BO167" s="64">
        <f>IFERROR(1/J167*(X167/H167),"0")</f>
        <v>4.5787545787545791E-2</v>
      </c>
      <c r="BP167" s="64">
        <f>IFERROR(1/J167*(Y167/H167),"0")</f>
        <v>4.9450549450549455E-2</v>
      </c>
    </row>
    <row r="168" spans="1:68" x14ac:dyDescent="0.2">
      <c r="A168" s="705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06"/>
      <c r="P168" s="694" t="s">
        <v>80</v>
      </c>
      <c r="Q168" s="695"/>
      <c r="R168" s="695"/>
      <c r="S168" s="695"/>
      <c r="T168" s="695"/>
      <c r="U168" s="695"/>
      <c r="V168" s="696"/>
      <c r="W168" s="37" t="s">
        <v>81</v>
      </c>
      <c r="X168" s="689">
        <f>IFERROR(X166/H166,"0")+IFERROR(X167/H167,"0")</f>
        <v>8.3333333333333339</v>
      </c>
      <c r="Y168" s="689">
        <f>IFERROR(Y166/H166,"0")+IFERROR(Y167/H167,"0")</f>
        <v>9</v>
      </c>
      <c r="Z168" s="689">
        <f>IFERROR(IF(Z166="",0,Z166),"0")+IFERROR(IF(Z167="",0,Z167),"0")</f>
        <v>5.8590000000000003E-2</v>
      </c>
      <c r="AA168" s="690"/>
      <c r="AB168" s="690"/>
      <c r="AC168" s="690"/>
    </row>
    <row r="169" spans="1:68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06"/>
      <c r="P169" s="694" t="s">
        <v>80</v>
      </c>
      <c r="Q169" s="695"/>
      <c r="R169" s="695"/>
      <c r="S169" s="695"/>
      <c r="T169" s="695"/>
      <c r="U169" s="695"/>
      <c r="V169" s="696"/>
      <c r="W169" s="37" t="s">
        <v>69</v>
      </c>
      <c r="X169" s="689">
        <f>IFERROR(SUM(X166:X167),"0")</f>
        <v>25</v>
      </c>
      <c r="Y169" s="689">
        <f>IFERROR(SUM(Y166:Y167),"0")</f>
        <v>27</v>
      </c>
      <c r="Z169" s="37"/>
      <c r="AA169" s="690"/>
      <c r="AB169" s="690"/>
      <c r="AC169" s="690"/>
    </row>
    <row r="170" spans="1:68" ht="27.75" hidden="1" customHeight="1" x14ac:dyDescent="0.2">
      <c r="A170" s="796" t="s">
        <v>291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48"/>
      <c r="AB170" s="48"/>
      <c r="AC170" s="48"/>
    </row>
    <row r="171" spans="1:68" ht="16.5" hidden="1" customHeight="1" x14ac:dyDescent="0.25">
      <c r="A171" s="725" t="s">
        <v>292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hidden="1" customHeight="1" x14ac:dyDescent="0.25">
      <c r="A172" s="703" t="s">
        <v>135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2"/>
      <c r="R173" s="692"/>
      <c r="S173" s="692"/>
      <c r="T173" s="693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5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06"/>
      <c r="P174" s="694" t="s">
        <v>80</v>
      </c>
      <c r="Q174" s="695"/>
      <c r="R174" s="695"/>
      <c r="S174" s="695"/>
      <c r="T174" s="695"/>
      <c r="U174" s="695"/>
      <c r="V174" s="696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06"/>
      <c r="P175" s="694" t="s">
        <v>80</v>
      </c>
      <c r="Q175" s="695"/>
      <c r="R175" s="695"/>
      <c r="S175" s="695"/>
      <c r="T175" s="695"/>
      <c r="U175" s="695"/>
      <c r="V175" s="696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3" t="s">
        <v>146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2"/>
      <c r="R177" s="692"/>
      <c r="S177" s="692"/>
      <c r="T177" s="693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2"/>
      <c r="R178" s="692"/>
      <c r="S178" s="692"/>
      <c r="T178" s="693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2"/>
      <c r="R179" s="692"/>
      <c r="S179" s="692"/>
      <c r="T179" s="693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2"/>
      <c r="R180" s="692"/>
      <c r="S180" s="692"/>
      <c r="T180" s="693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2"/>
      <c r="R181" s="692"/>
      <c r="S181" s="692"/>
      <c r="T181" s="693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783" t="s">
        <v>311</v>
      </c>
      <c r="Q182" s="692"/>
      <c r="R182" s="692"/>
      <c r="S182" s="692"/>
      <c r="T182" s="693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2"/>
      <c r="R183" s="692"/>
      <c r="S183" s="692"/>
      <c r="T183" s="693"/>
      <c r="U183" s="34"/>
      <c r="V183" s="34"/>
      <c r="W183" s="35" t="s">
        <v>69</v>
      </c>
      <c r="X183" s="687">
        <v>10.5</v>
      </c>
      <c r="Y183" s="688">
        <f t="shared" si="21"/>
        <v>10.5</v>
      </c>
      <c r="Z183" s="36">
        <f>IFERROR(IF(Y183=0,"",ROUNDUP(Y183/H183,0)*0.00502),"")</f>
        <v>2.5100000000000001E-2</v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11</v>
      </c>
      <c r="BN183" s="64">
        <f t="shared" si="23"/>
        <v>11</v>
      </c>
      <c r="BO183" s="64">
        <f t="shared" si="24"/>
        <v>2.1367521367521368E-2</v>
      </c>
      <c r="BP183" s="64">
        <f t="shared" si="25"/>
        <v>2.1367521367521368E-2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2"/>
      <c r="R184" s="692"/>
      <c r="S184" s="692"/>
      <c r="T184" s="693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2"/>
      <c r="R185" s="692"/>
      <c r="S185" s="692"/>
      <c r="T185" s="693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5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06"/>
      <c r="P186" s="694" t="s">
        <v>80</v>
      </c>
      <c r="Q186" s="695"/>
      <c r="R186" s="695"/>
      <c r="S186" s="695"/>
      <c r="T186" s="695"/>
      <c r="U186" s="695"/>
      <c r="V186" s="696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5</v>
      </c>
      <c r="Y186" s="689">
        <f>IFERROR(Y177/H177,"0")+IFERROR(Y178/H178,"0")+IFERROR(Y179/H179,"0")+IFERROR(Y180/H180,"0")+IFERROR(Y181/H181,"0")+IFERROR(Y182/H182,"0")+IFERROR(Y183/H183,"0")+IFERROR(Y184/H184,"0")+IFERROR(Y185/H185,"0")</f>
        <v>5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2.5100000000000001E-2</v>
      </c>
      <c r="AA186" s="690"/>
      <c r="AB186" s="690"/>
      <c r="AC186" s="690"/>
    </row>
    <row r="187" spans="1:68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06"/>
      <c r="P187" s="694" t="s">
        <v>80</v>
      </c>
      <c r="Q187" s="695"/>
      <c r="R187" s="695"/>
      <c r="S187" s="695"/>
      <c r="T187" s="695"/>
      <c r="U187" s="695"/>
      <c r="V187" s="696"/>
      <c r="W187" s="37" t="s">
        <v>69</v>
      </c>
      <c r="X187" s="689">
        <f>IFERROR(SUM(X177:X185),"0")</f>
        <v>10.5</v>
      </c>
      <c r="Y187" s="689">
        <f>IFERROR(SUM(Y177:Y185),"0")</f>
        <v>10.5</v>
      </c>
      <c r="Z187" s="37"/>
      <c r="AA187" s="690"/>
      <c r="AB187" s="690"/>
      <c r="AC187" s="690"/>
    </row>
    <row r="188" spans="1:68" ht="16.5" hidden="1" customHeight="1" x14ac:dyDescent="0.25">
      <c r="A188" s="725" t="s">
        <v>320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hidden="1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2"/>
      <c r="R190" s="692"/>
      <c r="S190" s="692"/>
      <c r="T190" s="693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2"/>
      <c r="R191" s="692"/>
      <c r="S191" s="692"/>
      <c r="T191" s="693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5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06"/>
      <c r="P192" s="694" t="s">
        <v>80</v>
      </c>
      <c r="Q192" s="695"/>
      <c r="R192" s="695"/>
      <c r="S192" s="695"/>
      <c r="T192" s="695"/>
      <c r="U192" s="695"/>
      <c r="V192" s="696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06"/>
      <c r="P193" s="694" t="s">
        <v>80</v>
      </c>
      <c r="Q193" s="695"/>
      <c r="R193" s="695"/>
      <c r="S193" s="695"/>
      <c r="T193" s="695"/>
      <c r="U193" s="695"/>
      <c r="V193" s="696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3" t="s">
        <v>135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2"/>
      <c r="R195" s="692"/>
      <c r="S195" s="692"/>
      <c r="T195" s="693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2"/>
      <c r="R196" s="692"/>
      <c r="S196" s="692"/>
      <c r="T196" s="693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5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06"/>
      <c r="P197" s="694" t="s">
        <v>80</v>
      </c>
      <c r="Q197" s="695"/>
      <c r="R197" s="695"/>
      <c r="S197" s="695"/>
      <c r="T197" s="695"/>
      <c r="U197" s="695"/>
      <c r="V197" s="696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06"/>
      <c r="P198" s="694" t="s">
        <v>80</v>
      </c>
      <c r="Q198" s="695"/>
      <c r="R198" s="695"/>
      <c r="S198" s="695"/>
      <c r="T198" s="695"/>
      <c r="U198" s="695"/>
      <c r="V198" s="696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3" t="s">
        <v>146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hidden="1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2"/>
      <c r="R200" s="692"/>
      <c r="S200" s="692"/>
      <c r="T200" s="693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2"/>
      <c r="R201" s="692"/>
      <c r="S201" s="692"/>
      <c r="T201" s="693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2"/>
      <c r="R202" s="692"/>
      <c r="S202" s="692"/>
      <c r="T202" s="693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2"/>
      <c r="R203" s="692"/>
      <c r="S203" s="692"/>
      <c r="T203" s="693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2"/>
      <c r="R204" s="692"/>
      <c r="S204" s="692"/>
      <c r="T204" s="693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2"/>
      <c r="R205" s="692"/>
      <c r="S205" s="692"/>
      <c r="T205" s="693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2"/>
      <c r="R206" s="692"/>
      <c r="S206" s="692"/>
      <c r="T206" s="693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10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2"/>
      <c r="R207" s="692"/>
      <c r="S207" s="692"/>
      <c r="T207" s="693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05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06"/>
      <c r="P208" s="694" t="s">
        <v>80</v>
      </c>
      <c r="Q208" s="695"/>
      <c r="R208" s="695"/>
      <c r="S208" s="695"/>
      <c r="T208" s="695"/>
      <c r="U208" s="695"/>
      <c r="V208" s="696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06"/>
      <c r="P209" s="694" t="s">
        <v>80</v>
      </c>
      <c r="Q209" s="695"/>
      <c r="R209" s="695"/>
      <c r="S209" s="695"/>
      <c r="T209" s="695"/>
      <c r="U209" s="695"/>
      <c r="V209" s="696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2"/>
      <c r="R211" s="692"/>
      <c r="S211" s="692"/>
      <c r="T211" s="693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2"/>
      <c r="R212" s="692"/>
      <c r="S212" s="692"/>
      <c r="T212" s="693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2"/>
      <c r="R213" s="692"/>
      <c r="S213" s="692"/>
      <c r="T213" s="693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2"/>
      <c r="R214" s="692"/>
      <c r="S214" s="692"/>
      <c r="T214" s="693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2"/>
      <c r="R215" s="692"/>
      <c r="S215" s="692"/>
      <c r="T215" s="693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2"/>
      <c r="R216" s="692"/>
      <c r="S216" s="692"/>
      <c r="T216" s="693"/>
      <c r="U216" s="34"/>
      <c r="V216" s="34"/>
      <c r="W216" s="35" t="s">
        <v>69</v>
      </c>
      <c r="X216" s="687">
        <v>24</v>
      </c>
      <c r="Y216" s="688">
        <f t="shared" si="31"/>
        <v>24</v>
      </c>
      <c r="Z216" s="36">
        <f t="shared" si="36"/>
        <v>6.5100000000000005E-2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26.520000000000003</v>
      </c>
      <c r="BN216" s="64">
        <f t="shared" si="33"/>
        <v>26.520000000000003</v>
      </c>
      <c r="BO216" s="64">
        <f t="shared" si="34"/>
        <v>5.4945054945054951E-2</v>
      </c>
      <c r="BP216" s="64">
        <f t="shared" si="35"/>
        <v>5.4945054945054951E-2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2"/>
      <c r="R217" s="692"/>
      <c r="S217" s="692"/>
      <c r="T217" s="693"/>
      <c r="U217" s="34"/>
      <c r="V217" s="34"/>
      <c r="W217" s="35" t="s">
        <v>69</v>
      </c>
      <c r="X217" s="687">
        <v>16</v>
      </c>
      <c r="Y217" s="688">
        <f t="shared" si="31"/>
        <v>16.8</v>
      </c>
      <c r="Z217" s="36">
        <f t="shared" si="36"/>
        <v>4.5569999999999999E-2</v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17.680000000000003</v>
      </c>
      <c r="BN217" s="64">
        <f t="shared" si="33"/>
        <v>18.564000000000004</v>
      </c>
      <c r="BO217" s="64">
        <f t="shared" si="34"/>
        <v>3.6630036630036632E-2</v>
      </c>
      <c r="BP217" s="64">
        <f t="shared" si="35"/>
        <v>3.8461538461538471E-2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2"/>
      <c r="R218" s="692"/>
      <c r="S218" s="692"/>
      <c r="T218" s="693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2"/>
      <c r="R219" s="692"/>
      <c r="S219" s="692"/>
      <c r="T219" s="693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2"/>
      <c r="R220" s="692"/>
      <c r="S220" s="692"/>
      <c r="T220" s="693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05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06"/>
      <c r="P221" s="694" t="s">
        <v>80</v>
      </c>
      <c r="Q221" s="695"/>
      <c r="R221" s="695"/>
      <c r="S221" s="695"/>
      <c r="T221" s="695"/>
      <c r="U221" s="695"/>
      <c r="V221" s="696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16.666666666666668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17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0.11067</v>
      </c>
      <c r="AA221" s="690"/>
      <c r="AB221" s="690"/>
      <c r="AC221" s="690"/>
    </row>
    <row r="222" spans="1:68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06"/>
      <c r="P222" s="694" t="s">
        <v>80</v>
      </c>
      <c r="Q222" s="695"/>
      <c r="R222" s="695"/>
      <c r="S222" s="695"/>
      <c r="T222" s="695"/>
      <c r="U222" s="695"/>
      <c r="V222" s="696"/>
      <c r="W222" s="37" t="s">
        <v>69</v>
      </c>
      <c r="X222" s="689">
        <f>IFERROR(SUM(X211:X220),"0")</f>
        <v>40</v>
      </c>
      <c r="Y222" s="689">
        <f>IFERROR(SUM(Y211:Y220),"0")</f>
        <v>40.799999999999997</v>
      </c>
      <c r="Z222" s="37"/>
      <c r="AA222" s="690"/>
      <c r="AB222" s="690"/>
      <c r="AC222" s="690"/>
    </row>
    <row r="223" spans="1:68" ht="14.25" hidden="1" customHeight="1" x14ac:dyDescent="0.25">
      <c r="A223" s="703" t="s">
        <v>172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913" t="s">
        <v>379</v>
      </c>
      <c r="Q224" s="692"/>
      <c r="R224" s="692"/>
      <c r="S224" s="692"/>
      <c r="T224" s="693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2"/>
      <c r="R225" s="692"/>
      <c r="S225" s="692"/>
      <c r="T225" s="693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2"/>
      <c r="R226" s="692"/>
      <c r="S226" s="692"/>
      <c r="T226" s="693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2"/>
      <c r="R227" s="692"/>
      <c r="S227" s="692"/>
      <c r="T227" s="693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5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06"/>
      <c r="P228" s="694" t="s">
        <v>80</v>
      </c>
      <c r="Q228" s="695"/>
      <c r="R228" s="695"/>
      <c r="S228" s="695"/>
      <c r="T228" s="695"/>
      <c r="U228" s="695"/>
      <c r="V228" s="696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06"/>
      <c r="P229" s="694" t="s">
        <v>80</v>
      </c>
      <c r="Q229" s="695"/>
      <c r="R229" s="695"/>
      <c r="S229" s="695"/>
      <c r="T229" s="695"/>
      <c r="U229" s="695"/>
      <c r="V229" s="696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25" t="s">
        <v>389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hidden="1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2"/>
      <c r="R233" s="692"/>
      <c r="S233" s="692"/>
      <c r="T233" s="693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2"/>
      <c r="R234" s="692"/>
      <c r="S234" s="692"/>
      <c r="T234" s="693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2"/>
      <c r="R236" s="692"/>
      <c r="S236" s="692"/>
      <c r="T236" s="693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2"/>
      <c r="R237" s="692"/>
      <c r="S237" s="692"/>
      <c r="T237" s="693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8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2"/>
      <c r="R238" s="692"/>
      <c r="S238" s="692"/>
      <c r="T238" s="693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2"/>
      <c r="R239" s="692"/>
      <c r="S239" s="692"/>
      <c r="T239" s="693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2"/>
      <c r="R240" s="692"/>
      <c r="S240" s="692"/>
      <c r="T240" s="693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5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06"/>
      <c r="P241" s="694" t="s">
        <v>80</v>
      </c>
      <c r="Q241" s="695"/>
      <c r="R241" s="695"/>
      <c r="S241" s="695"/>
      <c r="T241" s="695"/>
      <c r="U241" s="695"/>
      <c r="V241" s="696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06"/>
      <c r="P242" s="694" t="s">
        <v>80</v>
      </c>
      <c r="Q242" s="695"/>
      <c r="R242" s="695"/>
      <c r="S242" s="695"/>
      <c r="T242" s="695"/>
      <c r="U242" s="695"/>
      <c r="V242" s="696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703" t="s">
        <v>135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72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2"/>
      <c r="R244" s="692"/>
      <c r="S244" s="692"/>
      <c r="T244" s="693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5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06"/>
      <c r="P245" s="694" t="s">
        <v>80</v>
      </c>
      <c r="Q245" s="695"/>
      <c r="R245" s="695"/>
      <c r="S245" s="695"/>
      <c r="T245" s="695"/>
      <c r="U245" s="695"/>
      <c r="V245" s="696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06"/>
      <c r="P246" s="694" t="s">
        <v>80</v>
      </c>
      <c r="Q246" s="695"/>
      <c r="R246" s="695"/>
      <c r="S246" s="695"/>
      <c r="T246" s="695"/>
      <c r="U246" s="695"/>
      <c r="V246" s="696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25" t="s">
        <v>415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hidden="1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2"/>
      <c r="R249" s="692"/>
      <c r="S249" s="692"/>
      <c r="T249" s="693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2"/>
      <c r="R250" s="692"/>
      <c r="S250" s="692"/>
      <c r="T250" s="693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3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2"/>
      <c r="R251" s="692"/>
      <c r="S251" s="692"/>
      <c r="T251" s="693"/>
      <c r="U251" s="34"/>
      <c r="V251" s="34"/>
      <c r="W251" s="35" t="s">
        <v>69</v>
      </c>
      <c r="X251" s="687">
        <v>40.400000000000013</v>
      </c>
      <c r="Y251" s="688">
        <f t="shared" si="42"/>
        <v>43.2</v>
      </c>
      <c r="Z251" s="36">
        <f>IFERROR(IF(Y251=0,"",ROUNDUP(Y251/H251,0)*0.01898),"")</f>
        <v>7.5920000000000001E-2</v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42.027222222222228</v>
      </c>
      <c r="BN251" s="64">
        <f t="shared" si="44"/>
        <v>44.94</v>
      </c>
      <c r="BO251" s="64">
        <f t="shared" si="45"/>
        <v>5.8449074074074091E-2</v>
      </c>
      <c r="BP251" s="64">
        <f t="shared" si="46"/>
        <v>6.25E-2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2"/>
      <c r="R252" s="692"/>
      <c r="S252" s="692"/>
      <c r="T252" s="693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2"/>
      <c r="R253" s="692"/>
      <c r="S253" s="692"/>
      <c r="T253" s="693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2"/>
      <c r="R254" s="692"/>
      <c r="S254" s="692"/>
      <c r="T254" s="693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2"/>
      <c r="R255" s="692"/>
      <c r="S255" s="692"/>
      <c r="T255" s="693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2"/>
      <c r="R256" s="692"/>
      <c r="S256" s="692"/>
      <c r="T256" s="693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05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06"/>
      <c r="P257" s="694" t="s">
        <v>80</v>
      </c>
      <c r="Q257" s="695"/>
      <c r="R257" s="695"/>
      <c r="S257" s="695"/>
      <c r="T257" s="695"/>
      <c r="U257" s="695"/>
      <c r="V257" s="696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3.7407407407407418</v>
      </c>
      <c r="Y257" s="689">
        <f>IFERROR(Y249/H249,"0")+IFERROR(Y250/H250,"0")+IFERROR(Y251/H251,"0")+IFERROR(Y252/H252,"0")+IFERROR(Y253/H253,"0")+IFERROR(Y254/H254,"0")+IFERROR(Y255/H255,"0")+IFERROR(Y256/H256,"0")</f>
        <v>4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7.5920000000000001E-2</v>
      </c>
      <c r="AA257" s="690"/>
      <c r="AB257" s="690"/>
      <c r="AC257" s="690"/>
    </row>
    <row r="258" spans="1:68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06"/>
      <c r="P258" s="694" t="s">
        <v>80</v>
      </c>
      <c r="Q258" s="695"/>
      <c r="R258" s="695"/>
      <c r="S258" s="695"/>
      <c r="T258" s="695"/>
      <c r="U258" s="695"/>
      <c r="V258" s="696"/>
      <c r="W258" s="37" t="s">
        <v>69</v>
      </c>
      <c r="X258" s="689">
        <f>IFERROR(SUM(X249:X256),"0")</f>
        <v>40.400000000000013</v>
      </c>
      <c r="Y258" s="689">
        <f>IFERROR(SUM(Y249:Y256),"0")</f>
        <v>43.2</v>
      </c>
      <c r="Z258" s="37"/>
      <c r="AA258" s="690"/>
      <c r="AB258" s="690"/>
      <c r="AC258" s="690"/>
    </row>
    <row r="259" spans="1:68" ht="16.5" hidden="1" customHeight="1" x14ac:dyDescent="0.25">
      <c r="A259" s="725" t="s">
        <v>439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hidden="1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2"/>
      <c r="R261" s="692"/>
      <c r="S261" s="692"/>
      <c r="T261" s="693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5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06"/>
      <c r="P262" s="694" t="s">
        <v>80</v>
      </c>
      <c r="Q262" s="695"/>
      <c r="R262" s="695"/>
      <c r="S262" s="695"/>
      <c r="T262" s="695"/>
      <c r="U262" s="695"/>
      <c r="V262" s="696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06"/>
      <c r="P263" s="694" t="s">
        <v>80</v>
      </c>
      <c r="Q263" s="695"/>
      <c r="R263" s="695"/>
      <c r="S263" s="695"/>
      <c r="T263" s="695"/>
      <c r="U263" s="695"/>
      <c r="V263" s="696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25" t="s">
        <v>443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hidden="1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2"/>
      <c r="R266" s="692"/>
      <c r="S266" s="692"/>
      <c r="T266" s="693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2"/>
      <c r="R267" s="692"/>
      <c r="S267" s="692"/>
      <c r="T267" s="693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2"/>
      <c r="R268" s="692"/>
      <c r="S268" s="692"/>
      <c r="T268" s="693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5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06"/>
      <c r="P269" s="694" t="s">
        <v>80</v>
      </c>
      <c r="Q269" s="695"/>
      <c r="R269" s="695"/>
      <c r="S269" s="695"/>
      <c r="T269" s="695"/>
      <c r="U269" s="695"/>
      <c r="V269" s="696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06"/>
      <c r="P270" s="694" t="s">
        <v>80</v>
      </c>
      <c r="Q270" s="695"/>
      <c r="R270" s="695"/>
      <c r="S270" s="695"/>
      <c r="T270" s="695"/>
      <c r="U270" s="695"/>
      <c r="V270" s="696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25" t="s">
        <v>452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hidden="1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2"/>
      <c r="R273" s="692"/>
      <c r="S273" s="692"/>
      <c r="T273" s="693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2"/>
      <c r="R274" s="692"/>
      <c r="S274" s="692"/>
      <c r="T274" s="693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2"/>
      <c r="R275" s="692"/>
      <c r="S275" s="692"/>
      <c r="T275" s="693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2"/>
      <c r="R276" s="692"/>
      <c r="S276" s="692"/>
      <c r="T276" s="693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2"/>
      <c r="R277" s="692"/>
      <c r="S277" s="692"/>
      <c r="T277" s="693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5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06"/>
      <c r="P278" s="694" t="s">
        <v>80</v>
      </c>
      <c r="Q278" s="695"/>
      <c r="R278" s="695"/>
      <c r="S278" s="695"/>
      <c r="T278" s="695"/>
      <c r="U278" s="695"/>
      <c r="V278" s="696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06"/>
      <c r="P279" s="694" t="s">
        <v>80</v>
      </c>
      <c r="Q279" s="695"/>
      <c r="R279" s="695"/>
      <c r="S279" s="695"/>
      <c r="T279" s="695"/>
      <c r="U279" s="695"/>
      <c r="V279" s="696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25" t="s">
        <v>468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hidden="1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2"/>
      <c r="R282" s="692"/>
      <c r="S282" s="692"/>
      <c r="T282" s="693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5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06"/>
      <c r="P283" s="694" t="s">
        <v>80</v>
      </c>
      <c r="Q283" s="695"/>
      <c r="R283" s="695"/>
      <c r="S283" s="695"/>
      <c r="T283" s="695"/>
      <c r="U283" s="695"/>
      <c r="V283" s="696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06"/>
      <c r="P284" s="694" t="s">
        <v>80</v>
      </c>
      <c r="Q284" s="695"/>
      <c r="R284" s="695"/>
      <c r="S284" s="695"/>
      <c r="T284" s="695"/>
      <c r="U284" s="695"/>
      <c r="V284" s="696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3" t="s">
        <v>146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5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06"/>
      <c r="P287" s="694" t="s">
        <v>80</v>
      </c>
      <c r="Q287" s="695"/>
      <c r="R287" s="695"/>
      <c r="S287" s="695"/>
      <c r="T287" s="695"/>
      <c r="U287" s="695"/>
      <c r="V287" s="696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06"/>
      <c r="P288" s="694" t="s">
        <v>80</v>
      </c>
      <c r="Q288" s="695"/>
      <c r="R288" s="695"/>
      <c r="S288" s="695"/>
      <c r="T288" s="695"/>
      <c r="U288" s="695"/>
      <c r="V288" s="696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5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06"/>
      <c r="P291" s="694" t="s">
        <v>80</v>
      </c>
      <c r="Q291" s="695"/>
      <c r="R291" s="695"/>
      <c r="S291" s="695"/>
      <c r="T291" s="695"/>
      <c r="U291" s="695"/>
      <c r="V291" s="696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06"/>
      <c r="P292" s="694" t="s">
        <v>80</v>
      </c>
      <c r="Q292" s="695"/>
      <c r="R292" s="695"/>
      <c r="S292" s="695"/>
      <c r="T292" s="695"/>
      <c r="U292" s="695"/>
      <c r="V292" s="696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25" t="s">
        <v>478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hidden="1" customHeight="1" x14ac:dyDescent="0.25">
      <c r="A294" s="703" t="s">
        <v>146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2"/>
      <c r="R295" s="692"/>
      <c r="S295" s="692"/>
      <c r="T295" s="693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5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06"/>
      <c r="P296" s="694" t="s">
        <v>80</v>
      </c>
      <c r="Q296" s="695"/>
      <c r="R296" s="695"/>
      <c r="S296" s="695"/>
      <c r="T296" s="695"/>
      <c r="U296" s="695"/>
      <c r="V296" s="696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06"/>
      <c r="P297" s="694" t="s">
        <v>80</v>
      </c>
      <c r="Q297" s="695"/>
      <c r="R297" s="695"/>
      <c r="S297" s="695"/>
      <c r="T297" s="695"/>
      <c r="U297" s="695"/>
      <c r="V297" s="696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10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2"/>
      <c r="R299" s="692"/>
      <c r="S299" s="692"/>
      <c r="T299" s="693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2"/>
      <c r="R300" s="692"/>
      <c r="S300" s="692"/>
      <c r="T300" s="693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5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06"/>
      <c r="P301" s="694" t="s">
        <v>80</v>
      </c>
      <c r="Q301" s="695"/>
      <c r="R301" s="695"/>
      <c r="S301" s="695"/>
      <c r="T301" s="695"/>
      <c r="U301" s="695"/>
      <c r="V301" s="696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06"/>
      <c r="P302" s="694" t="s">
        <v>80</v>
      </c>
      <c r="Q302" s="695"/>
      <c r="R302" s="695"/>
      <c r="S302" s="695"/>
      <c r="T302" s="695"/>
      <c r="U302" s="695"/>
      <c r="V302" s="696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25" t="s">
        <v>488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hidden="1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5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2"/>
      <c r="R305" s="692"/>
      <c r="S305" s="692"/>
      <c r="T305" s="693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5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06"/>
      <c r="P306" s="694" t="s">
        <v>80</v>
      </c>
      <c r="Q306" s="695"/>
      <c r="R306" s="695"/>
      <c r="S306" s="695"/>
      <c r="T306" s="695"/>
      <c r="U306" s="695"/>
      <c r="V306" s="696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06"/>
      <c r="P307" s="694" t="s">
        <v>80</v>
      </c>
      <c r="Q307" s="695"/>
      <c r="R307" s="695"/>
      <c r="S307" s="695"/>
      <c r="T307" s="695"/>
      <c r="U307" s="695"/>
      <c r="V307" s="696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3" t="s">
        <v>146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hidden="1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2"/>
      <c r="R309" s="692"/>
      <c r="S309" s="692"/>
      <c r="T309" s="693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2"/>
      <c r="R310" s="692"/>
      <c r="S310" s="692"/>
      <c r="T310" s="693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5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06"/>
      <c r="P311" s="694" t="s">
        <v>80</v>
      </c>
      <c r="Q311" s="695"/>
      <c r="R311" s="695"/>
      <c r="S311" s="695"/>
      <c r="T311" s="695"/>
      <c r="U311" s="695"/>
      <c r="V311" s="696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06"/>
      <c r="P312" s="694" t="s">
        <v>80</v>
      </c>
      <c r="Q312" s="695"/>
      <c r="R312" s="695"/>
      <c r="S312" s="695"/>
      <c r="T312" s="695"/>
      <c r="U312" s="695"/>
      <c r="V312" s="696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25" t="s">
        <v>496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hidden="1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2"/>
      <c r="R315" s="692"/>
      <c r="S315" s="692"/>
      <c r="T315" s="693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5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6"/>
      <c r="P316" s="694" t="s">
        <v>80</v>
      </c>
      <c r="Q316" s="695"/>
      <c r="R316" s="695"/>
      <c r="S316" s="695"/>
      <c r="T316" s="695"/>
      <c r="U316" s="695"/>
      <c r="V316" s="696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06"/>
      <c r="P317" s="694" t="s">
        <v>80</v>
      </c>
      <c r="Q317" s="695"/>
      <c r="R317" s="695"/>
      <c r="S317" s="695"/>
      <c r="T317" s="695"/>
      <c r="U317" s="695"/>
      <c r="V317" s="696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25" t="s">
        <v>500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hidden="1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2"/>
      <c r="R320" s="692"/>
      <c r="S320" s="692"/>
      <c r="T320" s="693"/>
      <c r="U320" s="34"/>
      <c r="V320" s="34"/>
      <c r="W320" s="35" t="s">
        <v>69</v>
      </c>
      <c r="X320" s="687">
        <v>27.2</v>
      </c>
      <c r="Y320" s="688">
        <f t="shared" ref="Y320:Y327" si="47">IFERROR(IF(X320="",0,CEILING((X320/$H320),1)*$H320),"")</f>
        <v>32.400000000000006</v>
      </c>
      <c r="Z320" s="36">
        <f>IFERROR(IF(Y320=0,"",ROUNDUP(Y320/H320,0)*0.01898),"")</f>
        <v>5.6940000000000004E-2</v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28.295555555555552</v>
      </c>
      <c r="BN320" s="64">
        <f t="shared" ref="BN320:BN327" si="49">IFERROR(Y320*I320/H320,"0")</f>
        <v>33.705000000000005</v>
      </c>
      <c r="BO320" s="64">
        <f t="shared" ref="BO320:BO327" si="50">IFERROR(1/J320*(X320/H320),"0")</f>
        <v>3.9351851851851846E-2</v>
      </c>
      <c r="BP320" s="64">
        <f t="shared" ref="BP320:BP327" si="51">IFERROR(1/J320*(Y320/H320),"0")</f>
        <v>4.6875000000000007E-2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2"/>
      <c r="R321" s="692"/>
      <c r="S321" s="692"/>
      <c r="T321" s="693"/>
      <c r="U321" s="34"/>
      <c r="V321" s="34"/>
      <c r="W321" s="35" t="s">
        <v>69</v>
      </c>
      <c r="X321" s="687">
        <v>150</v>
      </c>
      <c r="Y321" s="688">
        <f t="shared" si="47"/>
        <v>151.20000000000002</v>
      </c>
      <c r="Z321" s="36">
        <f>IFERROR(IF(Y321=0,"",ROUNDUP(Y321/H321,0)*0.01898),"")</f>
        <v>0.26572000000000001</v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156.04166666666666</v>
      </c>
      <c r="BN321" s="64">
        <f t="shared" si="49"/>
        <v>157.29000000000002</v>
      </c>
      <c r="BO321" s="64">
        <f t="shared" si="50"/>
        <v>0.21701388888888887</v>
      </c>
      <c r="BP321" s="64">
        <f t="shared" si="51"/>
        <v>0.21875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2"/>
      <c r="R322" s="692"/>
      <c r="S322" s="692"/>
      <c r="T322" s="693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2"/>
      <c r="R323" s="692"/>
      <c r="S323" s="692"/>
      <c r="T323" s="693"/>
      <c r="U323" s="34"/>
      <c r="V323" s="34"/>
      <c r="W323" s="35" t="s">
        <v>69</v>
      </c>
      <c r="X323" s="687">
        <v>21.2</v>
      </c>
      <c r="Y323" s="688">
        <f t="shared" si="47"/>
        <v>21.6</v>
      </c>
      <c r="Z323" s="36">
        <f>IFERROR(IF(Y323=0,"",ROUNDUP(Y323/H323,0)*0.01898),"")</f>
        <v>3.7960000000000001E-2</v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22.053888888888885</v>
      </c>
      <c r="BN323" s="64">
        <f t="shared" si="49"/>
        <v>22.47</v>
      </c>
      <c r="BO323" s="64">
        <f t="shared" si="50"/>
        <v>3.0671296296296294E-2</v>
      </c>
      <c r="BP323" s="64">
        <f t="shared" si="51"/>
        <v>3.125E-2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2"/>
      <c r="R324" s="692"/>
      <c r="S324" s="692"/>
      <c r="T324" s="693"/>
      <c r="U324" s="34"/>
      <c r="V324" s="34"/>
      <c r="W324" s="35" t="s">
        <v>69</v>
      </c>
      <c r="X324" s="687">
        <v>28</v>
      </c>
      <c r="Y324" s="688">
        <f t="shared" si="47"/>
        <v>28</v>
      </c>
      <c r="Z324" s="36">
        <f>IFERROR(IF(Y324=0,"",ROUNDUP(Y324/H324,0)*0.00902),"")</f>
        <v>6.3140000000000002E-2</v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29.47</v>
      </c>
      <c r="BN324" s="64">
        <f t="shared" si="49"/>
        <v>29.47</v>
      </c>
      <c r="BO324" s="64">
        <f t="shared" si="50"/>
        <v>5.3030303030303032E-2</v>
      </c>
      <c r="BP324" s="64">
        <f t="shared" si="51"/>
        <v>5.3030303030303032E-2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2"/>
      <c r="R325" s="692"/>
      <c r="S325" s="692"/>
      <c r="T325" s="693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2"/>
      <c r="R326" s="692"/>
      <c r="S326" s="692"/>
      <c r="T326" s="693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2"/>
      <c r="R327" s="692"/>
      <c r="S327" s="692"/>
      <c r="T327" s="693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05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06"/>
      <c r="P328" s="694" t="s">
        <v>80</v>
      </c>
      <c r="Q328" s="695"/>
      <c r="R328" s="695"/>
      <c r="S328" s="695"/>
      <c r="T328" s="695"/>
      <c r="U328" s="695"/>
      <c r="V328" s="696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25.370370370370367</v>
      </c>
      <c r="Y328" s="689">
        <f>IFERROR(Y320/H320,"0")+IFERROR(Y321/H321,"0")+IFERROR(Y322/H322,"0")+IFERROR(Y323/H323,"0")+IFERROR(Y324/H324,"0")+IFERROR(Y325/H325,"0")+IFERROR(Y326/H326,"0")+IFERROR(Y327/H327,"0")</f>
        <v>26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0.42376000000000003</v>
      </c>
      <c r="AA328" s="690"/>
      <c r="AB328" s="690"/>
      <c r="AC328" s="690"/>
    </row>
    <row r="329" spans="1:68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06"/>
      <c r="P329" s="694" t="s">
        <v>80</v>
      </c>
      <c r="Q329" s="695"/>
      <c r="R329" s="695"/>
      <c r="S329" s="695"/>
      <c r="T329" s="695"/>
      <c r="U329" s="695"/>
      <c r="V329" s="696"/>
      <c r="W329" s="37" t="s">
        <v>69</v>
      </c>
      <c r="X329" s="689">
        <f>IFERROR(SUM(X320:X327),"0")</f>
        <v>226.39999999999998</v>
      </c>
      <c r="Y329" s="689">
        <f>IFERROR(SUM(Y320:Y327),"0")</f>
        <v>233.20000000000002</v>
      </c>
      <c r="Z329" s="37"/>
      <c r="AA329" s="690"/>
      <c r="AB329" s="690"/>
      <c r="AC329" s="690"/>
    </row>
    <row r="330" spans="1:68" ht="14.25" hidden="1" customHeight="1" x14ac:dyDescent="0.25">
      <c r="A330" s="703" t="s">
        <v>146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2"/>
      <c r="R331" s="692"/>
      <c r="S331" s="692"/>
      <c r="T331" s="693"/>
      <c r="U331" s="34"/>
      <c r="V331" s="34"/>
      <c r="W331" s="35" t="s">
        <v>69</v>
      </c>
      <c r="X331" s="687">
        <v>32.799999999999997</v>
      </c>
      <c r="Y331" s="688">
        <f>IFERROR(IF(X331="",0,CEILING((X331/$H331),1)*$H331),"")</f>
        <v>33.6</v>
      </c>
      <c r="Z331" s="36">
        <f>IFERROR(IF(Y331=0,"",ROUNDUP(Y331/H331,0)*0.00902),"")</f>
        <v>7.2160000000000002E-2</v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34.90857142857142</v>
      </c>
      <c r="BN331" s="64">
        <f>IFERROR(Y331*I331/H331,"0")</f>
        <v>35.76</v>
      </c>
      <c r="BO331" s="64">
        <f>IFERROR(1/J331*(X331/H331),"0")</f>
        <v>5.9163059163059153E-2</v>
      </c>
      <c r="BP331" s="64">
        <f>IFERROR(1/J331*(Y331/H331),"0")</f>
        <v>6.0606060606060608E-2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2"/>
      <c r="R332" s="692"/>
      <c r="S332" s="692"/>
      <c r="T332" s="693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2"/>
      <c r="R333" s="692"/>
      <c r="S333" s="692"/>
      <c r="T333" s="693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2"/>
      <c r="R334" s="692"/>
      <c r="S334" s="692"/>
      <c r="T334" s="693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5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06"/>
      <c r="P335" s="694" t="s">
        <v>80</v>
      </c>
      <c r="Q335" s="695"/>
      <c r="R335" s="695"/>
      <c r="S335" s="695"/>
      <c r="T335" s="695"/>
      <c r="U335" s="695"/>
      <c r="V335" s="696"/>
      <c r="W335" s="37" t="s">
        <v>81</v>
      </c>
      <c r="X335" s="689">
        <f>IFERROR(X331/H331,"0")+IFERROR(X332/H332,"0")+IFERROR(X333/H333,"0")+IFERROR(X334/H334,"0")</f>
        <v>7.8095238095238084</v>
      </c>
      <c r="Y335" s="689">
        <f>IFERROR(Y331/H331,"0")+IFERROR(Y332/H332,"0")+IFERROR(Y333/H333,"0")+IFERROR(Y334/H334,"0")</f>
        <v>8</v>
      </c>
      <c r="Z335" s="689">
        <f>IFERROR(IF(Z331="",0,Z331),"0")+IFERROR(IF(Z332="",0,Z332),"0")+IFERROR(IF(Z333="",0,Z333),"0")+IFERROR(IF(Z334="",0,Z334),"0")</f>
        <v>7.2160000000000002E-2</v>
      </c>
      <c r="AA335" s="690"/>
      <c r="AB335" s="690"/>
      <c r="AC335" s="690"/>
    </row>
    <row r="336" spans="1:68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06"/>
      <c r="P336" s="694" t="s">
        <v>80</v>
      </c>
      <c r="Q336" s="695"/>
      <c r="R336" s="695"/>
      <c r="S336" s="695"/>
      <c r="T336" s="695"/>
      <c r="U336" s="695"/>
      <c r="V336" s="696"/>
      <c r="W336" s="37" t="s">
        <v>69</v>
      </c>
      <c r="X336" s="689">
        <f>IFERROR(SUM(X331:X334),"0")</f>
        <v>32.799999999999997</v>
      </c>
      <c r="Y336" s="689">
        <f>IFERROR(SUM(Y331:Y334),"0")</f>
        <v>33.6</v>
      </c>
      <c r="Z336" s="37"/>
      <c r="AA336" s="690"/>
      <c r="AB336" s="690"/>
      <c r="AC336" s="690"/>
    </row>
    <row r="337" spans="1:68" ht="14.25" hidden="1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2"/>
      <c r="R338" s="692"/>
      <c r="S338" s="692"/>
      <c r="T338" s="693"/>
      <c r="U338" s="34"/>
      <c r="V338" s="34"/>
      <c r="W338" s="35" t="s">
        <v>69</v>
      </c>
      <c r="X338" s="687">
        <v>336</v>
      </c>
      <c r="Y338" s="688">
        <f t="shared" ref="Y338:Y343" si="52">IFERROR(IF(X338="",0,CEILING((X338/$H338),1)*$H338),"")</f>
        <v>343.2</v>
      </c>
      <c r="Z338" s="36">
        <f>IFERROR(IF(Y338=0,"",ROUNDUP(Y338/H338,0)*0.01898),"")</f>
        <v>0.83511999999999997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358.09846153846155</v>
      </c>
      <c r="BN338" s="64">
        <f t="shared" ref="BN338:BN343" si="54">IFERROR(Y338*I338/H338,"0")</f>
        <v>365.77199999999999</v>
      </c>
      <c r="BO338" s="64">
        <f t="shared" ref="BO338:BO343" si="55">IFERROR(1/J338*(X338/H338),"0")</f>
        <v>0.67307692307692313</v>
      </c>
      <c r="BP338" s="64">
        <f t="shared" ref="BP338:BP343" si="56">IFERROR(1/J338*(Y338/H338),"0")</f>
        <v>0.6875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2"/>
      <c r="R339" s="692"/>
      <c r="S339" s="692"/>
      <c r="T339" s="693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2"/>
      <c r="R340" s="692"/>
      <c r="S340" s="692"/>
      <c r="T340" s="693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2"/>
      <c r="R341" s="692"/>
      <c r="S341" s="692"/>
      <c r="T341" s="693"/>
      <c r="U341" s="34"/>
      <c r="V341" s="34"/>
      <c r="W341" s="35" t="s">
        <v>69</v>
      </c>
      <c r="X341" s="687">
        <v>17.5</v>
      </c>
      <c r="Y341" s="688">
        <f t="shared" si="52"/>
        <v>18</v>
      </c>
      <c r="Z341" s="36">
        <f>IFERROR(IF(Y341=0,"",ROUNDUP(Y341/H341,0)*0.00651),"")</f>
        <v>3.9059999999999997E-2</v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18.934999999999999</v>
      </c>
      <c r="BN341" s="64">
        <f t="shared" si="54"/>
        <v>19.475999999999999</v>
      </c>
      <c r="BO341" s="64">
        <f t="shared" si="55"/>
        <v>3.2051282051282055E-2</v>
      </c>
      <c r="BP341" s="64">
        <f t="shared" si="56"/>
        <v>3.2967032967032968E-2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2"/>
      <c r="R342" s="692"/>
      <c r="S342" s="692"/>
      <c r="T342" s="693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2"/>
      <c r="R343" s="692"/>
      <c r="S343" s="692"/>
      <c r="T343" s="693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5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06"/>
      <c r="P344" s="694" t="s">
        <v>80</v>
      </c>
      <c r="Q344" s="695"/>
      <c r="R344" s="695"/>
      <c r="S344" s="695"/>
      <c r="T344" s="695"/>
      <c r="U344" s="695"/>
      <c r="V344" s="696"/>
      <c r="W344" s="37" t="s">
        <v>81</v>
      </c>
      <c r="X344" s="689">
        <f>IFERROR(X338/H338,"0")+IFERROR(X339/H339,"0")+IFERROR(X340/H340,"0")+IFERROR(X341/H341,"0")+IFERROR(X342/H342,"0")+IFERROR(X343/H343,"0")</f>
        <v>48.910256410256416</v>
      </c>
      <c r="Y344" s="689">
        <f>IFERROR(Y338/H338,"0")+IFERROR(Y339/H339,"0")+IFERROR(Y340/H340,"0")+IFERROR(Y341/H341,"0")+IFERROR(Y342/H342,"0")+IFERROR(Y343/H343,"0")</f>
        <v>50</v>
      </c>
      <c r="Z344" s="689">
        <f>IFERROR(IF(Z338="",0,Z338),"0")+IFERROR(IF(Z339="",0,Z339),"0")+IFERROR(IF(Z340="",0,Z340),"0")+IFERROR(IF(Z341="",0,Z341),"0")+IFERROR(IF(Z342="",0,Z342),"0")+IFERROR(IF(Z343="",0,Z343),"0")</f>
        <v>0.87417999999999996</v>
      </c>
      <c r="AA344" s="690"/>
      <c r="AB344" s="690"/>
      <c r="AC344" s="690"/>
    </row>
    <row r="345" spans="1:68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06"/>
      <c r="P345" s="694" t="s">
        <v>80</v>
      </c>
      <c r="Q345" s="695"/>
      <c r="R345" s="695"/>
      <c r="S345" s="695"/>
      <c r="T345" s="695"/>
      <c r="U345" s="695"/>
      <c r="V345" s="696"/>
      <c r="W345" s="37" t="s">
        <v>69</v>
      </c>
      <c r="X345" s="689">
        <f>IFERROR(SUM(X338:X343),"0")</f>
        <v>353.5</v>
      </c>
      <c r="Y345" s="689">
        <f>IFERROR(SUM(Y338:Y343),"0")</f>
        <v>361.2</v>
      </c>
      <c r="Z345" s="37"/>
      <c r="AA345" s="690"/>
      <c r="AB345" s="690"/>
      <c r="AC345" s="690"/>
    </row>
    <row r="346" spans="1:68" ht="14.25" hidden="1" customHeight="1" x14ac:dyDescent="0.25">
      <c r="A346" s="703" t="s">
        <v>172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2"/>
      <c r="R347" s="692"/>
      <c r="S347" s="692"/>
      <c r="T347" s="693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2"/>
      <c r="R348" s="692"/>
      <c r="S348" s="692"/>
      <c r="T348" s="693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2"/>
      <c r="R349" s="692"/>
      <c r="S349" s="692"/>
      <c r="T349" s="693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5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06"/>
      <c r="P350" s="694" t="s">
        <v>80</v>
      </c>
      <c r="Q350" s="695"/>
      <c r="R350" s="695"/>
      <c r="S350" s="695"/>
      <c r="T350" s="695"/>
      <c r="U350" s="695"/>
      <c r="V350" s="696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hidden="1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06"/>
      <c r="P351" s="694" t="s">
        <v>80</v>
      </c>
      <c r="Q351" s="695"/>
      <c r="R351" s="695"/>
      <c r="S351" s="695"/>
      <c r="T351" s="695"/>
      <c r="U351" s="695"/>
      <c r="V351" s="696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hidden="1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34" t="s">
        <v>563</v>
      </c>
      <c r="Q353" s="692"/>
      <c r="R353" s="692"/>
      <c r="S353" s="692"/>
      <c r="T353" s="693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13" t="s">
        <v>567</v>
      </c>
      <c r="Q354" s="692"/>
      <c r="R354" s="692"/>
      <c r="S354" s="692"/>
      <c r="T354" s="693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2"/>
      <c r="R355" s="692"/>
      <c r="S355" s="692"/>
      <c r="T355" s="693"/>
      <c r="U355" s="34"/>
      <c r="V355" s="34"/>
      <c r="W355" s="35" t="s">
        <v>69</v>
      </c>
      <c r="X355" s="687">
        <v>8.5</v>
      </c>
      <c r="Y355" s="688">
        <f>IFERROR(IF(X355="",0,CEILING((X355/$H355),1)*$H355),"")</f>
        <v>10.199999999999999</v>
      </c>
      <c r="Z355" s="36">
        <f>IFERROR(IF(Y355=0,"",ROUNDUP(Y355/H355,0)*0.00651),"")</f>
        <v>2.6040000000000001E-2</v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9.8500000000000014</v>
      </c>
      <c r="BN355" s="64">
        <f>IFERROR(Y355*I355/H355,"0")</f>
        <v>11.82</v>
      </c>
      <c r="BO355" s="64">
        <f>IFERROR(1/J355*(X355/H355),"0")</f>
        <v>1.8315018315018316E-2</v>
      </c>
      <c r="BP355" s="64">
        <f>IFERROR(1/J355*(Y355/H355),"0")</f>
        <v>2.197802197802198E-2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2"/>
      <c r="R356" s="692"/>
      <c r="S356" s="692"/>
      <c r="T356" s="693"/>
      <c r="U356" s="34"/>
      <c r="V356" s="34"/>
      <c r="W356" s="35" t="s">
        <v>69</v>
      </c>
      <c r="X356" s="687">
        <v>8.5</v>
      </c>
      <c r="Y356" s="688">
        <f>IFERROR(IF(X356="",0,CEILING((X356/$H356),1)*$H356),"")</f>
        <v>10.199999999999999</v>
      </c>
      <c r="Z356" s="36">
        <f>IFERROR(IF(Y356=0,"",ROUNDUP(Y356/H356,0)*0.00651),"")</f>
        <v>2.6040000000000001E-2</v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9.6000000000000014</v>
      </c>
      <c r="BN356" s="64">
        <f>IFERROR(Y356*I356/H356,"0")</f>
        <v>11.52</v>
      </c>
      <c r="BO356" s="64">
        <f>IFERROR(1/J356*(X356/H356),"0")</f>
        <v>1.8315018315018316E-2</v>
      </c>
      <c r="BP356" s="64">
        <f>IFERROR(1/J356*(Y356/H356),"0")</f>
        <v>2.197802197802198E-2</v>
      </c>
    </row>
    <row r="357" spans="1:68" x14ac:dyDescent="0.2">
      <c r="A357" s="705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06"/>
      <c r="P357" s="694" t="s">
        <v>80</v>
      </c>
      <c r="Q357" s="695"/>
      <c r="R357" s="695"/>
      <c r="S357" s="695"/>
      <c r="T357" s="695"/>
      <c r="U357" s="695"/>
      <c r="V357" s="696"/>
      <c r="W357" s="37" t="s">
        <v>81</v>
      </c>
      <c r="X357" s="689">
        <f>IFERROR(X353/H353,"0")+IFERROR(X354/H354,"0")+IFERROR(X355/H355,"0")+IFERROR(X356/H356,"0")</f>
        <v>6.666666666666667</v>
      </c>
      <c r="Y357" s="689">
        <f>IFERROR(Y353/H353,"0")+IFERROR(Y354/H354,"0")+IFERROR(Y355/H355,"0")+IFERROR(Y356/H356,"0")</f>
        <v>8</v>
      </c>
      <c r="Z357" s="689">
        <f>IFERROR(IF(Z353="",0,Z353),"0")+IFERROR(IF(Z354="",0,Z354),"0")+IFERROR(IF(Z355="",0,Z355),"0")+IFERROR(IF(Z356="",0,Z356),"0")</f>
        <v>5.2080000000000001E-2</v>
      </c>
      <c r="AA357" s="690"/>
      <c r="AB357" s="690"/>
      <c r="AC357" s="690"/>
    </row>
    <row r="358" spans="1:68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06"/>
      <c r="P358" s="694" t="s">
        <v>80</v>
      </c>
      <c r="Q358" s="695"/>
      <c r="R358" s="695"/>
      <c r="S358" s="695"/>
      <c r="T358" s="695"/>
      <c r="U358" s="695"/>
      <c r="V358" s="696"/>
      <c r="W358" s="37" t="s">
        <v>69</v>
      </c>
      <c r="X358" s="689">
        <f>IFERROR(SUM(X353:X356),"0")</f>
        <v>17</v>
      </c>
      <c r="Y358" s="689">
        <f>IFERROR(SUM(Y353:Y356),"0")</f>
        <v>20.399999999999999</v>
      </c>
      <c r="Z358" s="37"/>
      <c r="AA358" s="690"/>
      <c r="AB358" s="690"/>
      <c r="AC358" s="690"/>
    </row>
    <row r="359" spans="1:68" ht="14.25" hidden="1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2"/>
      <c r="R360" s="692"/>
      <c r="S360" s="692"/>
      <c r="T360" s="693"/>
      <c r="U360" s="34"/>
      <c r="V360" s="34"/>
      <c r="W360" s="35" t="s">
        <v>69</v>
      </c>
      <c r="X360" s="687">
        <v>10</v>
      </c>
      <c r="Y360" s="688">
        <f>IFERROR(IF(X360="",0,CEILING((X360/$H360),1)*$H360),"")</f>
        <v>10</v>
      </c>
      <c r="Z360" s="36">
        <f>IFERROR(IF(Y360=0,"",ROUNDUP(Y360/H360,0)*0.00474),"")</f>
        <v>2.3700000000000002E-2</v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11.200000000000001</v>
      </c>
      <c r="BN360" s="64">
        <f>IFERROR(Y360*I360/H360,"0")</f>
        <v>11.200000000000001</v>
      </c>
      <c r="BO360" s="64">
        <f>IFERROR(1/J360*(X360/H360),"0")</f>
        <v>2.1008403361344536E-2</v>
      </c>
      <c r="BP360" s="64">
        <f>IFERROR(1/J360*(Y360/H360),"0")</f>
        <v>2.1008403361344536E-2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2"/>
      <c r="R361" s="692"/>
      <c r="S361" s="692"/>
      <c r="T361" s="693"/>
      <c r="U361" s="34"/>
      <c r="V361" s="34"/>
      <c r="W361" s="35" t="s">
        <v>69</v>
      </c>
      <c r="X361" s="687">
        <v>10</v>
      </c>
      <c r="Y361" s="688">
        <f>IFERROR(IF(X361="",0,CEILING((X361/$H361),1)*$H361),"")</f>
        <v>10</v>
      </c>
      <c r="Z361" s="36">
        <f>IFERROR(IF(Y361=0,"",ROUNDUP(Y361/H361,0)*0.00474),"")</f>
        <v>2.3700000000000002E-2</v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11.200000000000001</v>
      </c>
      <c r="BN361" s="64">
        <f>IFERROR(Y361*I361/H361,"0")</f>
        <v>11.200000000000001</v>
      </c>
      <c r="BO361" s="64">
        <f>IFERROR(1/J361*(X361/H361),"0")</f>
        <v>2.1008403361344536E-2</v>
      </c>
      <c r="BP361" s="64">
        <f>IFERROR(1/J361*(Y361/H361),"0")</f>
        <v>2.1008403361344536E-2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2"/>
      <c r="R362" s="692"/>
      <c r="S362" s="692"/>
      <c r="T362" s="693"/>
      <c r="U362" s="34"/>
      <c r="V362" s="34"/>
      <c r="W362" s="35" t="s">
        <v>69</v>
      </c>
      <c r="X362" s="687">
        <v>10</v>
      </c>
      <c r="Y362" s="688">
        <f>IFERROR(IF(X362="",0,CEILING((X362/$H362),1)*$H362),"")</f>
        <v>10</v>
      </c>
      <c r="Z362" s="36">
        <f>IFERROR(IF(Y362=0,"",ROUNDUP(Y362/H362,0)*0.00474),"")</f>
        <v>2.3700000000000002E-2</v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11.200000000000001</v>
      </c>
      <c r="BN362" s="64">
        <f>IFERROR(Y362*I362/H362,"0")</f>
        <v>11.200000000000001</v>
      </c>
      <c r="BO362" s="64">
        <f>IFERROR(1/J362*(X362/H362),"0")</f>
        <v>2.1008403361344536E-2</v>
      </c>
      <c r="BP362" s="64">
        <f>IFERROR(1/J362*(Y362/H362),"0")</f>
        <v>2.1008403361344536E-2</v>
      </c>
    </row>
    <row r="363" spans="1:68" x14ac:dyDescent="0.2">
      <c r="A363" s="705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06"/>
      <c r="P363" s="694" t="s">
        <v>80</v>
      </c>
      <c r="Q363" s="695"/>
      <c r="R363" s="695"/>
      <c r="S363" s="695"/>
      <c r="T363" s="695"/>
      <c r="U363" s="695"/>
      <c r="V363" s="696"/>
      <c r="W363" s="37" t="s">
        <v>81</v>
      </c>
      <c r="X363" s="689">
        <f>IFERROR(X360/H360,"0")+IFERROR(X361/H361,"0")+IFERROR(X362/H362,"0")</f>
        <v>15</v>
      </c>
      <c r="Y363" s="689">
        <f>IFERROR(Y360/H360,"0")+IFERROR(Y361/H361,"0")+IFERROR(Y362/H362,"0")</f>
        <v>15</v>
      </c>
      <c r="Z363" s="689">
        <f>IFERROR(IF(Z360="",0,Z360),"0")+IFERROR(IF(Z361="",0,Z361),"0")+IFERROR(IF(Z362="",0,Z362),"0")</f>
        <v>7.110000000000001E-2</v>
      </c>
      <c r="AA363" s="690"/>
      <c r="AB363" s="690"/>
      <c r="AC363" s="690"/>
    </row>
    <row r="364" spans="1:68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06"/>
      <c r="P364" s="694" t="s">
        <v>80</v>
      </c>
      <c r="Q364" s="695"/>
      <c r="R364" s="695"/>
      <c r="S364" s="695"/>
      <c r="T364" s="695"/>
      <c r="U364" s="695"/>
      <c r="V364" s="696"/>
      <c r="W364" s="37" t="s">
        <v>69</v>
      </c>
      <c r="X364" s="689">
        <f>IFERROR(SUM(X360:X362),"0")</f>
        <v>30</v>
      </c>
      <c r="Y364" s="689">
        <f>IFERROR(SUM(Y360:Y362),"0")</f>
        <v>30</v>
      </c>
      <c r="Z364" s="37"/>
      <c r="AA364" s="690"/>
      <c r="AB364" s="690"/>
      <c r="AC364" s="690"/>
    </row>
    <row r="365" spans="1:68" ht="16.5" hidden="1" customHeight="1" x14ac:dyDescent="0.25">
      <c r="A365" s="725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hidden="1" customHeight="1" x14ac:dyDescent="0.25">
      <c r="A366" s="703" t="s">
        <v>146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2"/>
      <c r="R367" s="692"/>
      <c r="S367" s="692"/>
      <c r="T367" s="693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5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06"/>
      <c r="P368" s="694" t="s">
        <v>80</v>
      </c>
      <c r="Q368" s="695"/>
      <c r="R368" s="695"/>
      <c r="S368" s="695"/>
      <c r="T368" s="695"/>
      <c r="U368" s="695"/>
      <c r="V368" s="696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06"/>
      <c r="P369" s="694" t="s">
        <v>80</v>
      </c>
      <c r="Q369" s="695"/>
      <c r="R369" s="695"/>
      <c r="S369" s="695"/>
      <c r="T369" s="695"/>
      <c r="U369" s="695"/>
      <c r="V369" s="696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2"/>
      <c r="R371" s="692"/>
      <c r="S371" s="692"/>
      <c r="T371" s="693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2"/>
      <c r="R372" s="692"/>
      <c r="S372" s="692"/>
      <c r="T372" s="693"/>
      <c r="U372" s="34"/>
      <c r="V372" s="34"/>
      <c r="W372" s="35" t="s">
        <v>69</v>
      </c>
      <c r="X372" s="687">
        <v>17.36</v>
      </c>
      <c r="Y372" s="688">
        <f>IFERROR(IF(X372="",0,CEILING((X372/$H372),1)*$H372),"")</f>
        <v>18.900000000000002</v>
      </c>
      <c r="Z372" s="36">
        <f>IFERROR(IF(Y372=0,"",ROUNDUP(Y372/H372,0)*0.00651),"")</f>
        <v>5.8590000000000003E-2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19.443199999999997</v>
      </c>
      <c r="BN372" s="64">
        <f>IFERROR(Y372*I372/H372,"0")</f>
        <v>21.167999999999999</v>
      </c>
      <c r="BO372" s="64">
        <f>IFERROR(1/J372*(X372/H372),"0")</f>
        <v>4.5421245421245419E-2</v>
      </c>
      <c r="BP372" s="64">
        <f>IFERROR(1/J372*(Y372/H372),"0")</f>
        <v>4.9450549450549455E-2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2"/>
      <c r="R373" s="692"/>
      <c r="S373" s="692"/>
      <c r="T373" s="693"/>
      <c r="U373" s="34"/>
      <c r="V373" s="34"/>
      <c r="W373" s="35" t="s">
        <v>69</v>
      </c>
      <c r="X373" s="687">
        <v>11.2</v>
      </c>
      <c r="Y373" s="688">
        <f>IFERROR(IF(X373="",0,CEILING((X373/$H373),1)*$H373),"")</f>
        <v>12.600000000000001</v>
      </c>
      <c r="Z373" s="36">
        <f>IFERROR(IF(Y373=0,"",ROUNDUP(Y373/H373,0)*0.00651),"")</f>
        <v>3.9059999999999997E-2</v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12.479999999999999</v>
      </c>
      <c r="BN373" s="64">
        <f>IFERROR(Y373*I373/H373,"0")</f>
        <v>14.040000000000001</v>
      </c>
      <c r="BO373" s="64">
        <f>IFERROR(1/J373*(X373/H373),"0")</f>
        <v>2.9304029304029304E-2</v>
      </c>
      <c r="BP373" s="64">
        <f>IFERROR(1/J373*(Y373/H373),"0")</f>
        <v>3.2967032967032968E-2</v>
      </c>
    </row>
    <row r="374" spans="1:68" x14ac:dyDescent="0.2">
      <c r="A374" s="705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06"/>
      <c r="P374" s="694" t="s">
        <v>80</v>
      </c>
      <c r="Q374" s="695"/>
      <c r="R374" s="695"/>
      <c r="S374" s="695"/>
      <c r="T374" s="695"/>
      <c r="U374" s="695"/>
      <c r="V374" s="696"/>
      <c r="W374" s="37" t="s">
        <v>81</v>
      </c>
      <c r="X374" s="689">
        <f>IFERROR(X371/H371,"0")+IFERROR(X372/H372,"0")+IFERROR(X373/H373,"0")</f>
        <v>13.599999999999998</v>
      </c>
      <c r="Y374" s="689">
        <f>IFERROR(Y371/H371,"0")+IFERROR(Y372/H372,"0")+IFERROR(Y373/H373,"0")</f>
        <v>15</v>
      </c>
      <c r="Z374" s="689">
        <f>IFERROR(IF(Z371="",0,Z371),"0")+IFERROR(IF(Z372="",0,Z372),"0")+IFERROR(IF(Z373="",0,Z373),"0")</f>
        <v>9.7650000000000001E-2</v>
      </c>
      <c r="AA374" s="690"/>
      <c r="AB374" s="690"/>
      <c r="AC374" s="690"/>
    </row>
    <row r="375" spans="1:68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06"/>
      <c r="P375" s="694" t="s">
        <v>80</v>
      </c>
      <c r="Q375" s="695"/>
      <c r="R375" s="695"/>
      <c r="S375" s="695"/>
      <c r="T375" s="695"/>
      <c r="U375" s="695"/>
      <c r="V375" s="696"/>
      <c r="W375" s="37" t="s">
        <v>69</v>
      </c>
      <c r="X375" s="689">
        <f>IFERROR(SUM(X371:X373),"0")</f>
        <v>28.56</v>
      </c>
      <c r="Y375" s="689">
        <f>IFERROR(SUM(Y371:Y373),"0")</f>
        <v>31.500000000000004</v>
      </c>
      <c r="Z375" s="37"/>
      <c r="AA375" s="690"/>
      <c r="AB375" s="690"/>
      <c r="AC375" s="690"/>
    </row>
    <row r="376" spans="1:68" ht="27.75" hidden="1" customHeight="1" x14ac:dyDescent="0.2">
      <c r="A376" s="796" t="s">
        <v>596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48"/>
      <c r="AB376" s="48"/>
      <c r="AC376" s="48"/>
    </row>
    <row r="377" spans="1:68" ht="16.5" hidden="1" customHeight="1" x14ac:dyDescent="0.25">
      <c r="A377" s="725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hidden="1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2"/>
      <c r="R379" s="692"/>
      <c r="S379" s="692"/>
      <c r="T379" s="693"/>
      <c r="U379" s="34"/>
      <c r="V379" s="34"/>
      <c r="W379" s="35" t="s">
        <v>69</v>
      </c>
      <c r="X379" s="687">
        <v>74</v>
      </c>
      <c r="Y379" s="688">
        <f t="shared" ref="Y379:Y388" si="57">IFERROR(IF(X379="",0,CEILING((X379/$H379),1)*$H379),"")</f>
        <v>75</v>
      </c>
      <c r="Z379" s="36">
        <f>IFERROR(IF(Y379=0,"",ROUNDUP(Y379/H379,0)*0.02175),"")</f>
        <v>0.10874999999999999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76.367999999999995</v>
      </c>
      <c r="BN379" s="64">
        <f t="shared" ref="BN379:BN388" si="59">IFERROR(Y379*I379/H379,"0")</f>
        <v>77.400000000000006</v>
      </c>
      <c r="BO379" s="64">
        <f t="shared" ref="BO379:BO388" si="60">IFERROR(1/J379*(X379/H379),"0")</f>
        <v>0.10277777777777777</v>
      </c>
      <c r="BP379" s="64">
        <f t="shared" ref="BP379:BP388" si="61">IFERROR(1/J379*(Y379/H379),"0")</f>
        <v>0.10416666666666666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2"/>
      <c r="R380" s="692"/>
      <c r="S380" s="692"/>
      <c r="T380" s="693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2"/>
      <c r="R381" s="692"/>
      <c r="S381" s="692"/>
      <c r="T381" s="693"/>
      <c r="U381" s="34"/>
      <c r="V381" s="34"/>
      <c r="W381" s="35" t="s">
        <v>69</v>
      </c>
      <c r="X381" s="687">
        <v>108</v>
      </c>
      <c r="Y381" s="688">
        <f t="shared" si="57"/>
        <v>120</v>
      </c>
      <c r="Z381" s="36">
        <f>IFERROR(IF(Y381=0,"",ROUNDUP(Y381/H381,0)*0.02175),"")</f>
        <v>0.17399999999999999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111.456</v>
      </c>
      <c r="BN381" s="64">
        <f t="shared" si="59"/>
        <v>123.84</v>
      </c>
      <c r="BO381" s="64">
        <f t="shared" si="60"/>
        <v>0.15</v>
      </c>
      <c r="BP381" s="64">
        <f t="shared" si="61"/>
        <v>0.16666666666666666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2"/>
      <c r="R382" s="692"/>
      <c r="S382" s="692"/>
      <c r="T382" s="693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2"/>
      <c r="R383" s="692"/>
      <c r="S383" s="692"/>
      <c r="T383" s="693"/>
      <c r="U383" s="34"/>
      <c r="V383" s="34"/>
      <c r="W383" s="35" t="s">
        <v>69</v>
      </c>
      <c r="X383" s="687">
        <v>150</v>
      </c>
      <c r="Y383" s="688">
        <f t="shared" si="57"/>
        <v>150</v>
      </c>
      <c r="Z383" s="36">
        <f>IFERROR(IF(Y383=0,"",ROUNDUP(Y383/H383,0)*0.02175),"")</f>
        <v>0.21749999999999997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154.80000000000001</v>
      </c>
      <c r="BN383" s="64">
        <f t="shared" si="59"/>
        <v>154.80000000000001</v>
      </c>
      <c r="BO383" s="64">
        <f t="shared" si="60"/>
        <v>0.20833333333333331</v>
      </c>
      <c r="BP383" s="64">
        <f t="shared" si="61"/>
        <v>0.20833333333333331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2"/>
      <c r="R384" s="692"/>
      <c r="S384" s="692"/>
      <c r="T384" s="693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hidden="1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2"/>
      <c r="R385" s="692"/>
      <c r="S385" s="692"/>
      <c r="T385" s="693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2"/>
      <c r="R386" s="692"/>
      <c r="S386" s="692"/>
      <c r="T386" s="693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2"/>
      <c r="R387" s="692"/>
      <c r="S387" s="692"/>
      <c r="T387" s="693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2"/>
      <c r="R388" s="692"/>
      <c r="S388" s="692"/>
      <c r="T388" s="693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5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06"/>
      <c r="P389" s="694" t="s">
        <v>80</v>
      </c>
      <c r="Q389" s="695"/>
      <c r="R389" s="695"/>
      <c r="S389" s="695"/>
      <c r="T389" s="695"/>
      <c r="U389" s="695"/>
      <c r="V389" s="696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22.133333333333333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23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0.50024999999999986</v>
      </c>
      <c r="AA389" s="690"/>
      <c r="AB389" s="690"/>
      <c r="AC389" s="690"/>
    </row>
    <row r="390" spans="1:68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06"/>
      <c r="P390" s="694" t="s">
        <v>80</v>
      </c>
      <c r="Q390" s="695"/>
      <c r="R390" s="695"/>
      <c r="S390" s="695"/>
      <c r="T390" s="695"/>
      <c r="U390" s="695"/>
      <c r="V390" s="696"/>
      <c r="W390" s="37" t="s">
        <v>69</v>
      </c>
      <c r="X390" s="689">
        <f>IFERROR(SUM(X379:X388),"0")</f>
        <v>332</v>
      </c>
      <c r="Y390" s="689">
        <f>IFERROR(SUM(Y379:Y388),"0")</f>
        <v>345</v>
      </c>
      <c r="Z390" s="37"/>
      <c r="AA390" s="690"/>
      <c r="AB390" s="690"/>
      <c r="AC390" s="690"/>
    </row>
    <row r="391" spans="1:68" ht="14.25" hidden="1" customHeight="1" x14ac:dyDescent="0.25">
      <c r="A391" s="703" t="s">
        <v>135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2"/>
      <c r="R392" s="692"/>
      <c r="S392" s="692"/>
      <c r="T392" s="693"/>
      <c r="U392" s="34"/>
      <c r="V392" s="34"/>
      <c r="W392" s="35" t="s">
        <v>69</v>
      </c>
      <c r="X392" s="687">
        <v>132.80000000000001</v>
      </c>
      <c r="Y392" s="688">
        <f>IFERROR(IF(X392="",0,CEILING((X392/$H392),1)*$H392),"")</f>
        <v>135</v>
      </c>
      <c r="Z392" s="36">
        <f>IFERROR(IF(Y392=0,"",ROUNDUP(Y392/H392,0)*0.02175),"")</f>
        <v>0.19574999999999998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137.0496</v>
      </c>
      <c r="BN392" s="64">
        <f>IFERROR(Y392*I392/H392,"0")</f>
        <v>139.32000000000002</v>
      </c>
      <c r="BO392" s="64">
        <f>IFERROR(1/J392*(X392/H392),"0")</f>
        <v>0.18444444444444444</v>
      </c>
      <c r="BP392" s="64">
        <f>IFERROR(1/J392*(Y392/H392),"0")</f>
        <v>0.1875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2"/>
      <c r="R393" s="692"/>
      <c r="S393" s="692"/>
      <c r="T393" s="693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5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06"/>
      <c r="P394" s="694" t="s">
        <v>80</v>
      </c>
      <c r="Q394" s="695"/>
      <c r="R394" s="695"/>
      <c r="S394" s="695"/>
      <c r="T394" s="695"/>
      <c r="U394" s="695"/>
      <c r="V394" s="696"/>
      <c r="W394" s="37" t="s">
        <v>81</v>
      </c>
      <c r="X394" s="689">
        <f>IFERROR(X392/H392,"0")+IFERROR(X393/H393,"0")</f>
        <v>8.8533333333333335</v>
      </c>
      <c r="Y394" s="689">
        <f>IFERROR(Y392/H392,"0")+IFERROR(Y393/H393,"0")</f>
        <v>9</v>
      </c>
      <c r="Z394" s="689">
        <f>IFERROR(IF(Z392="",0,Z392),"0")+IFERROR(IF(Z393="",0,Z393),"0")</f>
        <v>0.19574999999999998</v>
      </c>
      <c r="AA394" s="690"/>
      <c r="AB394" s="690"/>
      <c r="AC394" s="690"/>
    </row>
    <row r="395" spans="1:68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06"/>
      <c r="P395" s="694" t="s">
        <v>80</v>
      </c>
      <c r="Q395" s="695"/>
      <c r="R395" s="695"/>
      <c r="S395" s="695"/>
      <c r="T395" s="695"/>
      <c r="U395" s="695"/>
      <c r="V395" s="696"/>
      <c r="W395" s="37" t="s">
        <v>69</v>
      </c>
      <c r="X395" s="689">
        <f>IFERROR(SUM(X392:X393),"0")</f>
        <v>132.80000000000001</v>
      </c>
      <c r="Y395" s="689">
        <f>IFERROR(SUM(Y392:Y393),"0")</f>
        <v>135</v>
      </c>
      <c r="Z395" s="37"/>
      <c r="AA395" s="690"/>
      <c r="AB395" s="690"/>
      <c r="AC395" s="690"/>
    </row>
    <row r="396" spans="1:68" ht="14.25" hidden="1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45" t="s">
        <v>628</v>
      </c>
      <c r="Q397" s="692"/>
      <c r="R397" s="692"/>
      <c r="S397" s="692"/>
      <c r="T397" s="693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2"/>
      <c r="R398" s="692"/>
      <c r="S398" s="692"/>
      <c r="T398" s="693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5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06"/>
      <c r="P399" s="694" t="s">
        <v>80</v>
      </c>
      <c r="Q399" s="695"/>
      <c r="R399" s="695"/>
      <c r="S399" s="695"/>
      <c r="T399" s="695"/>
      <c r="U399" s="695"/>
      <c r="V399" s="696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06"/>
      <c r="P400" s="694" t="s">
        <v>80</v>
      </c>
      <c r="Q400" s="695"/>
      <c r="R400" s="695"/>
      <c r="S400" s="695"/>
      <c r="T400" s="695"/>
      <c r="U400" s="695"/>
      <c r="V400" s="696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703" t="s">
        <v>172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827" t="s">
        <v>636</v>
      </c>
      <c r="Q402" s="692"/>
      <c r="R402" s="692"/>
      <c r="S402" s="692"/>
      <c r="T402" s="693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5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06"/>
      <c r="P403" s="694" t="s">
        <v>80</v>
      </c>
      <c r="Q403" s="695"/>
      <c r="R403" s="695"/>
      <c r="S403" s="695"/>
      <c r="T403" s="695"/>
      <c r="U403" s="695"/>
      <c r="V403" s="696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06"/>
      <c r="P404" s="694" t="s">
        <v>80</v>
      </c>
      <c r="Q404" s="695"/>
      <c r="R404" s="695"/>
      <c r="S404" s="695"/>
      <c r="T404" s="695"/>
      <c r="U404" s="695"/>
      <c r="V404" s="696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25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hidden="1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2"/>
      <c r="R407" s="692"/>
      <c r="S407" s="692"/>
      <c r="T407" s="693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2"/>
      <c r="R408" s="692"/>
      <c r="S408" s="692"/>
      <c r="T408" s="693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2"/>
      <c r="R409" s="692"/>
      <c r="S409" s="692"/>
      <c r="T409" s="693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2"/>
      <c r="R410" s="692"/>
      <c r="S410" s="692"/>
      <c r="T410" s="693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2"/>
      <c r="R411" s="692"/>
      <c r="S411" s="692"/>
      <c r="T411" s="693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2"/>
      <c r="R412" s="692"/>
      <c r="S412" s="692"/>
      <c r="T412" s="693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5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06"/>
      <c r="P413" s="694" t="s">
        <v>80</v>
      </c>
      <c r="Q413" s="695"/>
      <c r="R413" s="695"/>
      <c r="S413" s="695"/>
      <c r="T413" s="695"/>
      <c r="U413" s="695"/>
      <c r="V413" s="696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06"/>
      <c r="P414" s="694" t="s">
        <v>80</v>
      </c>
      <c r="Q414" s="695"/>
      <c r="R414" s="695"/>
      <c r="S414" s="695"/>
      <c r="T414" s="695"/>
      <c r="U414" s="695"/>
      <c r="V414" s="696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703" t="s">
        <v>146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2"/>
      <c r="R416" s="692"/>
      <c r="S416" s="692"/>
      <c r="T416" s="693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2"/>
      <c r="R417" s="692"/>
      <c r="S417" s="692"/>
      <c r="T417" s="693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5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06"/>
      <c r="P418" s="694" t="s">
        <v>80</v>
      </c>
      <c r="Q418" s="695"/>
      <c r="R418" s="695"/>
      <c r="S418" s="695"/>
      <c r="T418" s="695"/>
      <c r="U418" s="695"/>
      <c r="V418" s="696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06"/>
      <c r="P419" s="694" t="s">
        <v>80</v>
      </c>
      <c r="Q419" s="695"/>
      <c r="R419" s="695"/>
      <c r="S419" s="695"/>
      <c r="T419" s="695"/>
      <c r="U419" s="695"/>
      <c r="V419" s="696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hidden="1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2"/>
      <c r="R421" s="692"/>
      <c r="S421" s="692"/>
      <c r="T421" s="693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2" t="s">
        <v>664</v>
      </c>
      <c r="Q422" s="692"/>
      <c r="R422" s="692"/>
      <c r="S422" s="692"/>
      <c r="T422" s="693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2"/>
      <c r="R423" s="692"/>
      <c r="S423" s="692"/>
      <c r="T423" s="693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2"/>
      <c r="R424" s="692"/>
      <c r="S424" s="692"/>
      <c r="T424" s="693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2"/>
      <c r="R425" s="692"/>
      <c r="S425" s="692"/>
      <c r="T425" s="693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05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06"/>
      <c r="P426" s="694" t="s">
        <v>80</v>
      </c>
      <c r="Q426" s="695"/>
      <c r="R426" s="695"/>
      <c r="S426" s="695"/>
      <c r="T426" s="695"/>
      <c r="U426" s="695"/>
      <c r="V426" s="696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06"/>
      <c r="P427" s="694" t="s">
        <v>80</v>
      </c>
      <c r="Q427" s="695"/>
      <c r="R427" s="695"/>
      <c r="S427" s="695"/>
      <c r="T427" s="695"/>
      <c r="U427" s="695"/>
      <c r="V427" s="696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703" t="s">
        <v>172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10" t="s">
        <v>675</v>
      </c>
      <c r="Q429" s="692"/>
      <c r="R429" s="692"/>
      <c r="S429" s="692"/>
      <c r="T429" s="693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5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06"/>
      <c r="P430" s="694" t="s">
        <v>80</v>
      </c>
      <c r="Q430" s="695"/>
      <c r="R430" s="695"/>
      <c r="S430" s="695"/>
      <c r="T430" s="695"/>
      <c r="U430" s="695"/>
      <c r="V430" s="696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06"/>
      <c r="P431" s="694" t="s">
        <v>80</v>
      </c>
      <c r="Q431" s="695"/>
      <c r="R431" s="695"/>
      <c r="S431" s="695"/>
      <c r="T431" s="695"/>
      <c r="U431" s="695"/>
      <c r="V431" s="696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96" t="s">
        <v>677</v>
      </c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797"/>
      <c r="P432" s="797"/>
      <c r="Q432" s="797"/>
      <c r="R432" s="797"/>
      <c r="S432" s="797"/>
      <c r="T432" s="797"/>
      <c r="U432" s="797"/>
      <c r="V432" s="797"/>
      <c r="W432" s="797"/>
      <c r="X432" s="797"/>
      <c r="Y432" s="797"/>
      <c r="Z432" s="797"/>
      <c r="AA432" s="48"/>
      <c r="AB432" s="48"/>
      <c r="AC432" s="48"/>
    </row>
    <row r="433" spans="1:68" ht="16.5" hidden="1" customHeight="1" x14ac:dyDescent="0.25">
      <c r="A433" s="725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hidden="1" customHeight="1" x14ac:dyDescent="0.25">
      <c r="A434" s="703" t="s">
        <v>146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2" t="s">
        <v>681</v>
      </c>
      <c r="Q435" s="692"/>
      <c r="R435" s="692"/>
      <c r="S435" s="692"/>
      <c r="T435" s="693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58" t="s">
        <v>685</v>
      </c>
      <c r="Q436" s="692"/>
      <c r="R436" s="692"/>
      <c r="S436" s="692"/>
      <c r="T436" s="693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730" t="s">
        <v>685</v>
      </c>
      <c r="Q437" s="692"/>
      <c r="R437" s="692"/>
      <c r="S437" s="692"/>
      <c r="T437" s="693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67" t="s">
        <v>690</v>
      </c>
      <c r="Q438" s="692"/>
      <c r="R438" s="692"/>
      <c r="S438" s="692"/>
      <c r="T438" s="693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2"/>
      <c r="R439" s="692"/>
      <c r="S439" s="692"/>
      <c r="T439" s="693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2" t="s">
        <v>695</v>
      </c>
      <c r="Q440" s="692"/>
      <c r="R440" s="692"/>
      <c r="S440" s="692"/>
      <c r="T440" s="693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2"/>
      <c r="R441" s="692"/>
      <c r="S441" s="692"/>
      <c r="T441" s="693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2"/>
      <c r="R442" s="692"/>
      <c r="S442" s="692"/>
      <c r="T442" s="693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2"/>
      <c r="R443" s="692"/>
      <c r="S443" s="692"/>
      <c r="T443" s="693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2" t="s">
        <v>705</v>
      </c>
      <c r="Q444" s="692"/>
      <c r="R444" s="692"/>
      <c r="S444" s="692"/>
      <c r="T444" s="693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2"/>
      <c r="R445" s="692"/>
      <c r="S445" s="692"/>
      <c r="T445" s="693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2"/>
      <c r="R446" s="692"/>
      <c r="S446" s="692"/>
      <c r="T446" s="693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5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06"/>
      <c r="P447" s="694" t="s">
        <v>80</v>
      </c>
      <c r="Q447" s="695"/>
      <c r="R447" s="695"/>
      <c r="S447" s="695"/>
      <c r="T447" s="695"/>
      <c r="U447" s="695"/>
      <c r="V447" s="696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06"/>
      <c r="P448" s="694" t="s">
        <v>80</v>
      </c>
      <c r="Q448" s="695"/>
      <c r="R448" s="695"/>
      <c r="S448" s="695"/>
      <c r="T448" s="695"/>
      <c r="U448" s="695"/>
      <c r="V448" s="696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2"/>
      <c r="R450" s="692"/>
      <c r="S450" s="692"/>
      <c r="T450" s="693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2"/>
      <c r="R451" s="692"/>
      <c r="S451" s="692"/>
      <c r="T451" s="693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5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06"/>
      <c r="P452" s="694" t="s">
        <v>80</v>
      </c>
      <c r="Q452" s="695"/>
      <c r="R452" s="695"/>
      <c r="S452" s="695"/>
      <c r="T452" s="695"/>
      <c r="U452" s="695"/>
      <c r="V452" s="696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06"/>
      <c r="P453" s="694" t="s">
        <v>80</v>
      </c>
      <c r="Q453" s="695"/>
      <c r="R453" s="695"/>
      <c r="S453" s="695"/>
      <c r="T453" s="695"/>
      <c r="U453" s="695"/>
      <c r="V453" s="696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25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hidden="1" customHeight="1" x14ac:dyDescent="0.25">
      <c r="A455" s="703" t="s">
        <v>135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2"/>
      <c r="R456" s="692"/>
      <c r="S456" s="692"/>
      <c r="T456" s="693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2"/>
      <c r="R457" s="692"/>
      <c r="S457" s="692"/>
      <c r="T457" s="693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5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06"/>
      <c r="P458" s="694" t="s">
        <v>80</v>
      </c>
      <c r="Q458" s="695"/>
      <c r="R458" s="695"/>
      <c r="S458" s="695"/>
      <c r="T458" s="695"/>
      <c r="U458" s="695"/>
      <c r="V458" s="696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06"/>
      <c r="P459" s="694" t="s">
        <v>80</v>
      </c>
      <c r="Q459" s="695"/>
      <c r="R459" s="695"/>
      <c r="S459" s="695"/>
      <c r="T459" s="695"/>
      <c r="U459" s="695"/>
      <c r="V459" s="696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3" t="s">
        <v>146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6" t="s">
        <v>726</v>
      </c>
      <c r="Q461" s="692"/>
      <c r="R461" s="692"/>
      <c r="S461" s="692"/>
      <c r="T461" s="693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2"/>
      <c r="R462" s="692"/>
      <c r="S462" s="692"/>
      <c r="T462" s="693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05" t="s">
        <v>733</v>
      </c>
      <c r="Q463" s="692"/>
      <c r="R463" s="692"/>
      <c r="S463" s="692"/>
      <c r="T463" s="693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2"/>
      <c r="R464" s="692"/>
      <c r="S464" s="692"/>
      <c r="T464" s="693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5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06"/>
      <c r="P465" s="694" t="s">
        <v>80</v>
      </c>
      <c r="Q465" s="695"/>
      <c r="R465" s="695"/>
      <c r="S465" s="695"/>
      <c r="T465" s="695"/>
      <c r="U465" s="695"/>
      <c r="V465" s="696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06"/>
      <c r="P466" s="694" t="s">
        <v>80</v>
      </c>
      <c r="Q466" s="695"/>
      <c r="R466" s="695"/>
      <c r="S466" s="695"/>
      <c r="T466" s="695"/>
      <c r="U466" s="695"/>
      <c r="V466" s="696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25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hidden="1" customHeight="1" x14ac:dyDescent="0.25">
      <c r="A468" s="703" t="s">
        <v>146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2"/>
      <c r="R469" s="692"/>
      <c r="S469" s="692"/>
      <c r="T469" s="693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999" t="s">
        <v>743</v>
      </c>
      <c r="Q470" s="692"/>
      <c r="R470" s="692"/>
      <c r="S470" s="692"/>
      <c r="T470" s="693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5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06"/>
      <c r="P471" s="694" t="s">
        <v>80</v>
      </c>
      <c r="Q471" s="695"/>
      <c r="R471" s="695"/>
      <c r="S471" s="695"/>
      <c r="T471" s="695"/>
      <c r="U471" s="695"/>
      <c r="V471" s="696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06"/>
      <c r="P472" s="694" t="s">
        <v>80</v>
      </c>
      <c r="Q472" s="695"/>
      <c r="R472" s="695"/>
      <c r="S472" s="695"/>
      <c r="T472" s="695"/>
      <c r="U472" s="695"/>
      <c r="V472" s="696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25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hidden="1" customHeight="1" x14ac:dyDescent="0.25">
      <c r="A474" s="703" t="s">
        <v>146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2"/>
      <c r="R475" s="692"/>
      <c r="S475" s="692"/>
      <c r="T475" s="693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5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06"/>
      <c r="P476" s="694" t="s">
        <v>80</v>
      </c>
      <c r="Q476" s="695"/>
      <c r="R476" s="695"/>
      <c r="S476" s="695"/>
      <c r="T476" s="695"/>
      <c r="U476" s="695"/>
      <c r="V476" s="696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06"/>
      <c r="P477" s="694" t="s">
        <v>80</v>
      </c>
      <c r="Q477" s="695"/>
      <c r="R477" s="695"/>
      <c r="S477" s="695"/>
      <c r="T477" s="695"/>
      <c r="U477" s="695"/>
      <c r="V477" s="696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3" t="s">
        <v>172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2"/>
      <c r="R479" s="692"/>
      <c r="S479" s="692"/>
      <c r="T479" s="693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5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06"/>
      <c r="P480" s="694" t="s">
        <v>80</v>
      </c>
      <c r="Q480" s="695"/>
      <c r="R480" s="695"/>
      <c r="S480" s="695"/>
      <c r="T480" s="695"/>
      <c r="U480" s="695"/>
      <c r="V480" s="696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06"/>
      <c r="P481" s="694" t="s">
        <v>80</v>
      </c>
      <c r="Q481" s="695"/>
      <c r="R481" s="695"/>
      <c r="S481" s="695"/>
      <c r="T481" s="695"/>
      <c r="U481" s="695"/>
      <c r="V481" s="696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96" t="s">
        <v>752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48"/>
      <c r="AB482" s="48"/>
      <c r="AC482" s="48"/>
    </row>
    <row r="483" spans="1:68" ht="16.5" hidden="1" customHeight="1" x14ac:dyDescent="0.25">
      <c r="A483" s="725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hidden="1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hidden="1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10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2"/>
      <c r="R485" s="692"/>
      <c r="S485" s="692"/>
      <c r="T485" s="693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2"/>
      <c r="R486" s="692"/>
      <c r="S486" s="692"/>
      <c r="T486" s="693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2"/>
      <c r="R487" s="692"/>
      <c r="S487" s="692"/>
      <c r="T487" s="693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2"/>
      <c r="R488" s="692"/>
      <c r="S488" s="692"/>
      <c r="T488" s="693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2"/>
      <c r="R489" s="692"/>
      <c r="S489" s="692"/>
      <c r="T489" s="693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2"/>
      <c r="R490" s="692"/>
      <c r="S490" s="692"/>
      <c r="T490" s="693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14" t="s">
        <v>773</v>
      </c>
      <c r="Q491" s="692"/>
      <c r="R491" s="692"/>
      <c r="S491" s="692"/>
      <c r="T491" s="693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2"/>
      <c r="R492" s="692"/>
      <c r="S492" s="692"/>
      <c r="T492" s="693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2"/>
      <c r="R493" s="692"/>
      <c r="S493" s="692"/>
      <c r="T493" s="693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2"/>
      <c r="R494" s="692"/>
      <c r="S494" s="692"/>
      <c r="T494" s="693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1" t="s">
        <v>781</v>
      </c>
      <c r="Q495" s="692"/>
      <c r="R495" s="692"/>
      <c r="S495" s="692"/>
      <c r="T495" s="693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3" t="s">
        <v>784</v>
      </c>
      <c r="Q496" s="692"/>
      <c r="R496" s="692"/>
      <c r="S496" s="692"/>
      <c r="T496" s="693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2"/>
      <c r="R497" s="692"/>
      <c r="S497" s="692"/>
      <c r="T497" s="693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2"/>
      <c r="R498" s="692"/>
      <c r="S498" s="692"/>
      <c r="T498" s="693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54" t="s">
        <v>791</v>
      </c>
      <c r="Q499" s="692"/>
      <c r="R499" s="692"/>
      <c r="S499" s="692"/>
      <c r="T499" s="693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2"/>
      <c r="R500" s="692"/>
      <c r="S500" s="692"/>
      <c r="T500" s="693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hidden="1" x14ac:dyDescent="0.2">
      <c r="A501" s="705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06"/>
      <c r="P501" s="694" t="s">
        <v>80</v>
      </c>
      <c r="Q501" s="695"/>
      <c r="R501" s="695"/>
      <c r="S501" s="695"/>
      <c r="T501" s="695"/>
      <c r="U501" s="695"/>
      <c r="V501" s="696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90"/>
      <c r="AB501" s="690"/>
      <c r="AC501" s="690"/>
    </row>
    <row r="502" spans="1:68" hidden="1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06"/>
      <c r="P502" s="694" t="s">
        <v>80</v>
      </c>
      <c r="Q502" s="695"/>
      <c r="R502" s="695"/>
      <c r="S502" s="695"/>
      <c r="T502" s="695"/>
      <c r="U502" s="695"/>
      <c r="V502" s="696"/>
      <c r="W502" s="37" t="s">
        <v>69</v>
      </c>
      <c r="X502" s="689">
        <f>IFERROR(SUM(X485:X500),"0")</f>
        <v>0</v>
      </c>
      <c r="Y502" s="689">
        <f>IFERROR(SUM(Y485:Y500),"0")</f>
        <v>0</v>
      </c>
      <c r="Z502" s="37"/>
      <c r="AA502" s="690"/>
      <c r="AB502" s="690"/>
      <c r="AC502" s="690"/>
    </row>
    <row r="503" spans="1:68" ht="14.25" hidden="1" customHeight="1" x14ac:dyDescent="0.25">
      <c r="A503" s="703" t="s">
        <v>135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hidden="1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2"/>
      <c r="R504" s="692"/>
      <c r="S504" s="692"/>
      <c r="T504" s="693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64" t="s">
        <v>798</v>
      </c>
      <c r="Q505" s="692"/>
      <c r="R505" s="692"/>
      <c r="S505" s="692"/>
      <c r="T505" s="693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45" t="s">
        <v>802</v>
      </c>
      <c r="Q506" s="692"/>
      <c r="R506" s="692"/>
      <c r="S506" s="692"/>
      <c r="T506" s="693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65" t="s">
        <v>805</v>
      </c>
      <c r="Q507" s="692"/>
      <c r="R507" s="692"/>
      <c r="S507" s="692"/>
      <c r="T507" s="693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05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06"/>
      <c r="P508" s="694" t="s">
        <v>80</v>
      </c>
      <c r="Q508" s="695"/>
      <c r="R508" s="695"/>
      <c r="S508" s="695"/>
      <c r="T508" s="695"/>
      <c r="U508" s="695"/>
      <c r="V508" s="696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06"/>
      <c r="P509" s="694" t="s">
        <v>80</v>
      </c>
      <c r="Q509" s="695"/>
      <c r="R509" s="695"/>
      <c r="S509" s="695"/>
      <c r="T509" s="695"/>
      <c r="U509" s="695"/>
      <c r="V509" s="696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703" t="s">
        <v>146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3" t="s">
        <v>808</v>
      </c>
      <c r="Q511" s="692"/>
      <c r="R511" s="692"/>
      <c r="S511" s="692"/>
      <c r="T511" s="693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36" t="s">
        <v>812</v>
      </c>
      <c r="Q512" s="692"/>
      <c r="R512" s="692"/>
      <c r="S512" s="692"/>
      <c r="T512" s="693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59" t="s">
        <v>816</v>
      </c>
      <c r="Q513" s="692"/>
      <c r="R513" s="692"/>
      <c r="S513" s="692"/>
      <c r="T513" s="693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5" t="s">
        <v>820</v>
      </c>
      <c r="Q514" s="692"/>
      <c r="R514" s="692"/>
      <c r="S514" s="692"/>
      <c r="T514" s="693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60" t="s">
        <v>823</v>
      </c>
      <c r="Q515" s="692"/>
      <c r="R515" s="692"/>
      <c r="S515" s="692"/>
      <c r="T515" s="693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701">
        <v>4680115882072</v>
      </c>
      <c r="E516" s="70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903" t="s">
        <v>825</v>
      </c>
      <c r="Q516" s="692"/>
      <c r="R516" s="692"/>
      <c r="S516" s="692"/>
      <c r="T516" s="693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2"/>
      <c r="R517" s="692"/>
      <c r="S517" s="692"/>
      <c r="T517" s="693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701">
        <v>4680115882102</v>
      </c>
      <c r="E518" s="70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08" t="s">
        <v>830</v>
      </c>
      <c r="Q518" s="692"/>
      <c r="R518" s="692"/>
      <c r="S518" s="692"/>
      <c r="T518" s="693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701">
        <v>4680115882102</v>
      </c>
      <c r="E519" s="70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2"/>
      <c r="R519" s="692"/>
      <c r="S519" s="692"/>
      <c r="T519" s="693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701">
        <v>4680115882096</v>
      </c>
      <c r="E520" s="70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37" t="s">
        <v>835</v>
      </c>
      <c r="Q520" s="692"/>
      <c r="R520" s="692"/>
      <c r="S520" s="692"/>
      <c r="T520" s="693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701">
        <v>4680115882096</v>
      </c>
      <c r="E521" s="70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2"/>
      <c r="R521" s="692"/>
      <c r="S521" s="692"/>
      <c r="T521" s="693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2"/>
      <c r="R522" s="692"/>
      <c r="S522" s="692"/>
      <c r="T522" s="693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hidden="1" x14ac:dyDescent="0.2">
      <c r="A523" s="705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06"/>
      <c r="P523" s="694" t="s">
        <v>80</v>
      </c>
      <c r="Q523" s="695"/>
      <c r="R523" s="695"/>
      <c r="S523" s="695"/>
      <c r="T523" s="695"/>
      <c r="U523" s="695"/>
      <c r="V523" s="696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hidden="1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06"/>
      <c r="P524" s="694" t="s">
        <v>80</v>
      </c>
      <c r="Q524" s="695"/>
      <c r="R524" s="695"/>
      <c r="S524" s="695"/>
      <c r="T524" s="695"/>
      <c r="U524" s="695"/>
      <c r="V524" s="696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hidden="1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2"/>
      <c r="R526" s="692"/>
      <c r="S526" s="692"/>
      <c r="T526" s="693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2"/>
      <c r="R527" s="692"/>
      <c r="S527" s="692"/>
      <c r="T527" s="693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2"/>
      <c r="R528" s="692"/>
      <c r="S528" s="692"/>
      <c r="T528" s="693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5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06"/>
      <c r="P529" s="694" t="s">
        <v>80</v>
      </c>
      <c r="Q529" s="695"/>
      <c r="R529" s="695"/>
      <c r="S529" s="695"/>
      <c r="T529" s="695"/>
      <c r="U529" s="695"/>
      <c r="V529" s="696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06"/>
      <c r="P530" s="694" t="s">
        <v>80</v>
      </c>
      <c r="Q530" s="695"/>
      <c r="R530" s="695"/>
      <c r="S530" s="695"/>
      <c r="T530" s="695"/>
      <c r="U530" s="695"/>
      <c r="V530" s="696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3" t="s">
        <v>172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2"/>
      <c r="R532" s="692"/>
      <c r="S532" s="692"/>
      <c r="T532" s="693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1019" t="s">
        <v>853</v>
      </c>
      <c r="Q533" s="692"/>
      <c r="R533" s="692"/>
      <c r="S533" s="692"/>
      <c r="T533" s="693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5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06"/>
      <c r="P534" s="694" t="s">
        <v>80</v>
      </c>
      <c r="Q534" s="695"/>
      <c r="R534" s="695"/>
      <c r="S534" s="695"/>
      <c r="T534" s="695"/>
      <c r="U534" s="695"/>
      <c r="V534" s="696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06"/>
      <c r="P535" s="694" t="s">
        <v>80</v>
      </c>
      <c r="Q535" s="695"/>
      <c r="R535" s="695"/>
      <c r="S535" s="695"/>
      <c r="T535" s="695"/>
      <c r="U535" s="695"/>
      <c r="V535" s="696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96" t="s">
        <v>854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48"/>
      <c r="AB536" s="48"/>
      <c r="AC536" s="48"/>
    </row>
    <row r="537" spans="1:68" ht="16.5" hidden="1" customHeight="1" x14ac:dyDescent="0.25">
      <c r="A537" s="725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hidden="1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2" t="s">
        <v>857</v>
      </c>
      <c r="Q539" s="692"/>
      <c r="R539" s="692"/>
      <c r="S539" s="692"/>
      <c r="T539" s="693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92" t="s">
        <v>861</v>
      </c>
      <c r="Q540" s="692"/>
      <c r="R540" s="692"/>
      <c r="S540" s="692"/>
      <c r="T540" s="693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4" t="s">
        <v>865</v>
      </c>
      <c r="Q541" s="692"/>
      <c r="R541" s="692"/>
      <c r="S541" s="692"/>
      <c r="T541" s="693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69" t="s">
        <v>869</v>
      </c>
      <c r="Q542" s="692"/>
      <c r="R542" s="692"/>
      <c r="S542" s="692"/>
      <c r="T542" s="693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04" t="s">
        <v>873</v>
      </c>
      <c r="Q543" s="692"/>
      <c r="R543" s="692"/>
      <c r="S543" s="692"/>
      <c r="T543" s="693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17" t="s">
        <v>876</v>
      </c>
      <c r="Q544" s="692"/>
      <c r="R544" s="692"/>
      <c r="S544" s="692"/>
      <c r="T544" s="693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5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06"/>
      <c r="P545" s="694" t="s">
        <v>80</v>
      </c>
      <c r="Q545" s="695"/>
      <c r="R545" s="695"/>
      <c r="S545" s="695"/>
      <c r="T545" s="695"/>
      <c r="U545" s="695"/>
      <c r="V545" s="696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06"/>
      <c r="P546" s="694" t="s">
        <v>80</v>
      </c>
      <c r="Q546" s="695"/>
      <c r="R546" s="695"/>
      <c r="S546" s="695"/>
      <c r="T546" s="695"/>
      <c r="U546" s="695"/>
      <c r="V546" s="696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703" t="s">
        <v>135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16" t="s">
        <v>879</v>
      </c>
      <c r="Q548" s="692"/>
      <c r="R548" s="692"/>
      <c r="S548" s="692"/>
      <c r="T548" s="693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18" t="s">
        <v>883</v>
      </c>
      <c r="Q549" s="692"/>
      <c r="R549" s="692"/>
      <c r="S549" s="692"/>
      <c r="T549" s="693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2" t="s">
        <v>886</v>
      </c>
      <c r="Q550" s="692"/>
      <c r="R550" s="692"/>
      <c r="S550" s="692"/>
      <c r="T550" s="693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2" t="s">
        <v>890</v>
      </c>
      <c r="Q551" s="692"/>
      <c r="R551" s="692"/>
      <c r="S551" s="692"/>
      <c r="T551" s="693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5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06"/>
      <c r="P552" s="694" t="s">
        <v>80</v>
      </c>
      <c r="Q552" s="695"/>
      <c r="R552" s="695"/>
      <c r="S552" s="695"/>
      <c r="T552" s="695"/>
      <c r="U552" s="695"/>
      <c r="V552" s="696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06"/>
      <c r="P553" s="694" t="s">
        <v>80</v>
      </c>
      <c r="Q553" s="695"/>
      <c r="R553" s="695"/>
      <c r="S553" s="695"/>
      <c r="T553" s="695"/>
      <c r="U553" s="695"/>
      <c r="V553" s="696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3" t="s">
        <v>146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87" t="s">
        <v>893</v>
      </c>
      <c r="Q555" s="692"/>
      <c r="R555" s="692"/>
      <c r="S555" s="692"/>
      <c r="T555" s="693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11" t="s">
        <v>897</v>
      </c>
      <c r="Q556" s="692"/>
      <c r="R556" s="692"/>
      <c r="S556" s="692"/>
      <c r="T556" s="693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3" t="s">
        <v>901</v>
      </c>
      <c r="Q557" s="692"/>
      <c r="R557" s="692"/>
      <c r="S557" s="692"/>
      <c r="T557" s="693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85" t="s">
        <v>905</v>
      </c>
      <c r="Q558" s="692"/>
      <c r="R558" s="692"/>
      <c r="S558" s="692"/>
      <c r="T558" s="693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0" t="s">
        <v>909</v>
      </c>
      <c r="Q559" s="692"/>
      <c r="R559" s="692"/>
      <c r="S559" s="692"/>
      <c r="T559" s="693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997" t="s">
        <v>913</v>
      </c>
      <c r="Q560" s="692"/>
      <c r="R560" s="692"/>
      <c r="S560" s="692"/>
      <c r="T560" s="693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26" t="s">
        <v>916</v>
      </c>
      <c r="Q561" s="692"/>
      <c r="R561" s="692"/>
      <c r="S561" s="692"/>
      <c r="T561" s="693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5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06"/>
      <c r="P562" s="694" t="s">
        <v>80</v>
      </c>
      <c r="Q562" s="695"/>
      <c r="R562" s="695"/>
      <c r="S562" s="695"/>
      <c r="T562" s="695"/>
      <c r="U562" s="695"/>
      <c r="V562" s="696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06"/>
      <c r="P563" s="694" t="s">
        <v>80</v>
      </c>
      <c r="Q563" s="695"/>
      <c r="R563" s="695"/>
      <c r="S563" s="695"/>
      <c r="T563" s="695"/>
      <c r="U563" s="695"/>
      <c r="V563" s="696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hidden="1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56" t="s">
        <v>919</v>
      </c>
      <c r="Q565" s="692"/>
      <c r="R565" s="692"/>
      <c r="S565" s="692"/>
      <c r="T565" s="693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08" t="s">
        <v>922</v>
      </c>
      <c r="Q566" s="692"/>
      <c r="R566" s="692"/>
      <c r="S566" s="692"/>
      <c r="T566" s="693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2" t="s">
        <v>925</v>
      </c>
      <c r="Q567" s="692"/>
      <c r="R567" s="692"/>
      <c r="S567" s="692"/>
      <c r="T567" s="693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1" t="s">
        <v>929</v>
      </c>
      <c r="Q568" s="692"/>
      <c r="R568" s="692"/>
      <c r="S568" s="692"/>
      <c r="T568" s="693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68" t="s">
        <v>932</v>
      </c>
      <c r="Q569" s="692"/>
      <c r="R569" s="692"/>
      <c r="S569" s="692"/>
      <c r="T569" s="693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5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06"/>
      <c r="P570" s="694" t="s">
        <v>80</v>
      </c>
      <c r="Q570" s="695"/>
      <c r="R570" s="695"/>
      <c r="S570" s="695"/>
      <c r="T570" s="695"/>
      <c r="U570" s="695"/>
      <c r="V570" s="696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06"/>
      <c r="P571" s="694" t="s">
        <v>80</v>
      </c>
      <c r="Q571" s="695"/>
      <c r="R571" s="695"/>
      <c r="S571" s="695"/>
      <c r="T571" s="695"/>
      <c r="U571" s="695"/>
      <c r="V571" s="696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703" t="s">
        <v>172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826" t="s">
        <v>935</v>
      </c>
      <c r="Q573" s="692"/>
      <c r="R573" s="692"/>
      <c r="S573" s="692"/>
      <c r="T573" s="693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773" t="s">
        <v>938</v>
      </c>
      <c r="Q574" s="692"/>
      <c r="R574" s="692"/>
      <c r="S574" s="692"/>
      <c r="T574" s="693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0" t="s">
        <v>941</v>
      </c>
      <c r="Q575" s="692"/>
      <c r="R575" s="692"/>
      <c r="S575" s="692"/>
      <c r="T575" s="693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41" t="s">
        <v>944</v>
      </c>
      <c r="Q576" s="692"/>
      <c r="R576" s="692"/>
      <c r="S576" s="692"/>
      <c r="T576" s="693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5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06"/>
      <c r="P577" s="694" t="s">
        <v>80</v>
      </c>
      <c r="Q577" s="695"/>
      <c r="R577" s="695"/>
      <c r="S577" s="695"/>
      <c r="T577" s="695"/>
      <c r="U577" s="695"/>
      <c r="V577" s="696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06"/>
      <c r="P578" s="694" t="s">
        <v>80</v>
      </c>
      <c r="Q578" s="695"/>
      <c r="R578" s="695"/>
      <c r="S578" s="695"/>
      <c r="T578" s="695"/>
      <c r="U578" s="695"/>
      <c r="V578" s="696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25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hidden="1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3" t="s">
        <v>948</v>
      </c>
      <c r="Q581" s="692"/>
      <c r="R581" s="692"/>
      <c r="S581" s="692"/>
      <c r="T581" s="693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0" t="s">
        <v>952</v>
      </c>
      <c r="Q582" s="692"/>
      <c r="R582" s="692"/>
      <c r="S582" s="692"/>
      <c r="T582" s="693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5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06"/>
      <c r="P583" s="694" t="s">
        <v>80</v>
      </c>
      <c r="Q583" s="695"/>
      <c r="R583" s="695"/>
      <c r="S583" s="695"/>
      <c r="T583" s="695"/>
      <c r="U583" s="695"/>
      <c r="V583" s="696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06"/>
      <c r="P584" s="694" t="s">
        <v>80</v>
      </c>
      <c r="Q584" s="695"/>
      <c r="R584" s="695"/>
      <c r="S584" s="695"/>
      <c r="T584" s="695"/>
      <c r="U584" s="695"/>
      <c r="V584" s="696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3" t="s">
        <v>135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5" t="s">
        <v>956</v>
      </c>
      <c r="Q586" s="692"/>
      <c r="R586" s="692"/>
      <c r="S586" s="692"/>
      <c r="T586" s="693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5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06"/>
      <c r="P587" s="694" t="s">
        <v>80</v>
      </c>
      <c r="Q587" s="695"/>
      <c r="R587" s="695"/>
      <c r="S587" s="695"/>
      <c r="T587" s="695"/>
      <c r="U587" s="695"/>
      <c r="V587" s="696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06"/>
      <c r="P588" s="694" t="s">
        <v>80</v>
      </c>
      <c r="Q588" s="695"/>
      <c r="R588" s="695"/>
      <c r="S588" s="695"/>
      <c r="T588" s="695"/>
      <c r="U588" s="695"/>
      <c r="V588" s="696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3" t="s">
        <v>146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15" t="s">
        <v>960</v>
      </c>
      <c r="Q590" s="692"/>
      <c r="R590" s="692"/>
      <c r="S590" s="692"/>
      <c r="T590" s="693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5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06"/>
      <c r="P591" s="694" t="s">
        <v>80</v>
      </c>
      <c r="Q591" s="695"/>
      <c r="R591" s="695"/>
      <c r="S591" s="695"/>
      <c r="T591" s="695"/>
      <c r="U591" s="695"/>
      <c r="V591" s="696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06"/>
      <c r="P592" s="694" t="s">
        <v>80</v>
      </c>
      <c r="Q592" s="695"/>
      <c r="R592" s="695"/>
      <c r="S592" s="695"/>
      <c r="T592" s="695"/>
      <c r="U592" s="695"/>
      <c r="V592" s="696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691" t="s">
        <v>964</v>
      </c>
      <c r="Q594" s="692"/>
      <c r="R594" s="692"/>
      <c r="S594" s="692"/>
      <c r="T594" s="693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5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06"/>
      <c r="P595" s="694" t="s">
        <v>80</v>
      </c>
      <c r="Q595" s="695"/>
      <c r="R595" s="695"/>
      <c r="S595" s="695"/>
      <c r="T595" s="695"/>
      <c r="U595" s="695"/>
      <c r="V595" s="696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06"/>
      <c r="P596" s="694" t="s">
        <v>80</v>
      </c>
      <c r="Q596" s="695"/>
      <c r="R596" s="695"/>
      <c r="S596" s="695"/>
      <c r="T596" s="695"/>
      <c r="U596" s="695"/>
      <c r="V596" s="696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78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779"/>
      <c r="P597" s="774" t="s">
        <v>966</v>
      </c>
      <c r="Q597" s="775"/>
      <c r="R597" s="775"/>
      <c r="S597" s="775"/>
      <c r="T597" s="775"/>
      <c r="U597" s="775"/>
      <c r="V597" s="776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1800.86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1877.6100000000001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779"/>
      <c r="P598" s="774" t="s">
        <v>967</v>
      </c>
      <c r="Q598" s="775"/>
      <c r="R598" s="775"/>
      <c r="S598" s="775"/>
      <c r="T598" s="775"/>
      <c r="U598" s="775"/>
      <c r="V598" s="776"/>
      <c r="W598" s="37" t="s">
        <v>69</v>
      </c>
      <c r="X598" s="689">
        <f>IFERROR(SUM(BM22:BM594),"0")</f>
        <v>1893.6446329670327</v>
      </c>
      <c r="Y598" s="689">
        <f>IFERROR(SUM(BN22:BN594),"0")</f>
        <v>1974.5899999999997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779"/>
      <c r="P599" s="774" t="s">
        <v>968</v>
      </c>
      <c r="Q599" s="775"/>
      <c r="R599" s="775"/>
      <c r="S599" s="775"/>
      <c r="T599" s="775"/>
      <c r="U599" s="775"/>
      <c r="V599" s="776"/>
      <c r="W599" s="37" t="s">
        <v>969</v>
      </c>
      <c r="X599" s="38">
        <f>ROUNDUP(SUM(BO22:BO594),0)</f>
        <v>3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779"/>
      <c r="P600" s="774" t="s">
        <v>970</v>
      </c>
      <c r="Q600" s="775"/>
      <c r="R600" s="775"/>
      <c r="S600" s="775"/>
      <c r="T600" s="775"/>
      <c r="U600" s="775"/>
      <c r="V600" s="776"/>
      <c r="W600" s="37" t="s">
        <v>69</v>
      </c>
      <c r="X600" s="689">
        <f>GrossWeightTotal+PalletQtyTotal*25</f>
        <v>1968.6446329670327</v>
      </c>
      <c r="Y600" s="689">
        <f>GrossWeightTotalR+PalletQtyTotalR*25</f>
        <v>2074.5899999999997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779"/>
      <c r="P601" s="774" t="s">
        <v>971</v>
      </c>
      <c r="Q601" s="775"/>
      <c r="R601" s="775"/>
      <c r="S601" s="775"/>
      <c r="T601" s="775"/>
      <c r="U601" s="775"/>
      <c r="V601" s="776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261.67533577533578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273</v>
      </c>
      <c r="Z601" s="37"/>
      <c r="AA601" s="690"/>
      <c r="AB601" s="690"/>
      <c r="AC601" s="690"/>
    </row>
    <row r="602" spans="1:68" ht="14.25" hidden="1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779"/>
      <c r="P602" s="774" t="s">
        <v>972</v>
      </c>
      <c r="Q602" s="775"/>
      <c r="R602" s="775"/>
      <c r="S602" s="775"/>
      <c r="T602" s="775"/>
      <c r="U602" s="775"/>
      <c r="V602" s="776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3.6507799999999997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699" t="s">
        <v>88</v>
      </c>
      <c r="D604" s="771"/>
      <c r="E604" s="771"/>
      <c r="F604" s="771"/>
      <c r="G604" s="771"/>
      <c r="H604" s="772"/>
      <c r="I604" s="699" t="s">
        <v>291</v>
      </c>
      <c r="J604" s="771"/>
      <c r="K604" s="771"/>
      <c r="L604" s="771"/>
      <c r="M604" s="771"/>
      <c r="N604" s="771"/>
      <c r="O604" s="771"/>
      <c r="P604" s="771"/>
      <c r="Q604" s="771"/>
      <c r="R604" s="771"/>
      <c r="S604" s="771"/>
      <c r="T604" s="771"/>
      <c r="U604" s="771"/>
      <c r="V604" s="772"/>
      <c r="W604" s="699" t="s">
        <v>596</v>
      </c>
      <c r="X604" s="772"/>
      <c r="Y604" s="699" t="s">
        <v>677</v>
      </c>
      <c r="Z604" s="771"/>
      <c r="AA604" s="771"/>
      <c r="AB604" s="772"/>
      <c r="AC604" s="684" t="s">
        <v>752</v>
      </c>
      <c r="AD604" s="699" t="s">
        <v>854</v>
      </c>
      <c r="AE604" s="772"/>
      <c r="AF604" s="685"/>
    </row>
    <row r="605" spans="1:68" ht="14.25" customHeight="1" thickTop="1" x14ac:dyDescent="0.2">
      <c r="A605" s="1014" t="s">
        <v>975</v>
      </c>
      <c r="B605" s="699" t="s">
        <v>63</v>
      </c>
      <c r="C605" s="699" t="s">
        <v>89</v>
      </c>
      <c r="D605" s="699" t="s">
        <v>112</v>
      </c>
      <c r="E605" s="699" t="s">
        <v>180</v>
      </c>
      <c r="F605" s="699" t="s">
        <v>211</v>
      </c>
      <c r="G605" s="699" t="s">
        <v>257</v>
      </c>
      <c r="H605" s="699" t="s">
        <v>88</v>
      </c>
      <c r="I605" s="699" t="s">
        <v>292</v>
      </c>
      <c r="J605" s="699" t="s">
        <v>320</v>
      </c>
      <c r="K605" s="699" t="s">
        <v>389</v>
      </c>
      <c r="L605" s="699" t="s">
        <v>415</v>
      </c>
      <c r="M605" s="699" t="s">
        <v>439</v>
      </c>
      <c r="N605" s="685"/>
      <c r="O605" s="699" t="s">
        <v>443</v>
      </c>
      <c r="P605" s="699" t="s">
        <v>452</v>
      </c>
      <c r="Q605" s="699" t="s">
        <v>468</v>
      </c>
      <c r="R605" s="699" t="s">
        <v>478</v>
      </c>
      <c r="S605" s="699" t="s">
        <v>488</v>
      </c>
      <c r="T605" s="699" t="s">
        <v>496</v>
      </c>
      <c r="U605" s="699" t="s">
        <v>500</v>
      </c>
      <c r="V605" s="699" t="s">
        <v>583</v>
      </c>
      <c r="W605" s="699" t="s">
        <v>597</v>
      </c>
      <c r="X605" s="699" t="s">
        <v>638</v>
      </c>
      <c r="Y605" s="699" t="s">
        <v>678</v>
      </c>
      <c r="Z605" s="699" t="s">
        <v>717</v>
      </c>
      <c r="AA605" s="699" t="s">
        <v>737</v>
      </c>
      <c r="AB605" s="699" t="s">
        <v>745</v>
      </c>
      <c r="AC605" s="699" t="s">
        <v>752</v>
      </c>
      <c r="AD605" s="699" t="s">
        <v>854</v>
      </c>
      <c r="AE605" s="699" t="s">
        <v>945</v>
      </c>
      <c r="AF605" s="685"/>
    </row>
    <row r="606" spans="1:68" ht="13.5" customHeight="1" thickBot="1" x14ac:dyDescent="0.25">
      <c r="A606" s="1015"/>
      <c r="B606" s="700"/>
      <c r="C606" s="700"/>
      <c r="D606" s="700"/>
      <c r="E606" s="700"/>
      <c r="F606" s="700"/>
      <c r="G606" s="700"/>
      <c r="H606" s="700"/>
      <c r="I606" s="700"/>
      <c r="J606" s="700"/>
      <c r="K606" s="700"/>
      <c r="L606" s="700"/>
      <c r="M606" s="700"/>
      <c r="N606" s="685"/>
      <c r="O606" s="700"/>
      <c r="P606" s="700"/>
      <c r="Q606" s="700"/>
      <c r="R606" s="700"/>
      <c r="S606" s="700"/>
      <c r="T606" s="700"/>
      <c r="U606" s="700"/>
      <c r="V606" s="700"/>
      <c r="W606" s="700"/>
      <c r="X606" s="700"/>
      <c r="Y606" s="700"/>
      <c r="Z606" s="700"/>
      <c r="AA606" s="700"/>
      <c r="AB606" s="700"/>
      <c r="AC606" s="700"/>
      <c r="AD606" s="700"/>
      <c r="AE606" s="700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70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320.40000000000003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74.7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25.11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103</v>
      </c>
      <c r="I607" s="46">
        <f>IFERROR(Y173*1,"0")+IFERROR(Y177*1,"0")+IFERROR(Y178*1,"0")+IFERROR(Y179*1,"0")+IFERROR(Y180*1,"0")+IFERROR(Y181*1,"0")+IFERROR(Y182*1,"0")+IFERROR(Y183*1,"0")+IFERROR(Y184*1,"0")+IFERROR(Y185*1,"0")</f>
        <v>10.5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40.799999999999997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43.2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678.40000000000009</v>
      </c>
      <c r="V607" s="46">
        <f>IFERROR(Y367*1,"0")+IFERROR(Y371*1,"0")+IFERROR(Y372*1,"0")+IFERROR(Y373*1,"0")</f>
        <v>31.500000000000004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480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86"/>
        <filter val="1 893,64"/>
        <filter val="1 968,64"/>
        <filter val="10,00"/>
        <filter val="10,26"/>
        <filter val="10,50"/>
        <filter val="100,00"/>
        <filter val="108,00"/>
        <filter val="11,20"/>
        <filter val="13,20"/>
        <filter val="13,60"/>
        <filter val="132,80"/>
        <filter val="14,40"/>
        <filter val="145,00"/>
        <filter val="15,00"/>
        <filter val="15,30"/>
        <filter val="150,00"/>
        <filter val="150,40"/>
        <filter val="16,00"/>
        <filter val="16,67"/>
        <filter val="165,70"/>
        <filter val="17,00"/>
        <filter val="17,36"/>
        <filter val="17,50"/>
        <filter val="19,26"/>
        <filter val="19,59"/>
        <filter val="2,48"/>
        <filter val="21,20"/>
        <filter val="22,13"/>
        <filter val="226,40"/>
        <filter val="24,00"/>
        <filter val="25,00"/>
        <filter val="25,37"/>
        <filter val="261,68"/>
        <filter val="27,20"/>
        <filter val="28,00"/>
        <filter val="28,56"/>
        <filter val="29,60"/>
        <filter val="3"/>
        <filter val="3,29"/>
        <filter val="3,74"/>
        <filter val="30,00"/>
        <filter val="31,50"/>
        <filter val="32,80"/>
        <filter val="332,00"/>
        <filter val="336,00"/>
        <filter val="35,20"/>
        <filter val="353,50"/>
        <filter val="40,00"/>
        <filter val="40,40"/>
        <filter val="45,00"/>
        <filter val="48,00"/>
        <filter val="48,91"/>
        <filter val="5,00"/>
        <filter val="6,67"/>
        <filter val="62,40"/>
        <filter val="66,70"/>
        <filter val="7,81"/>
        <filter val="74,00"/>
        <filter val="8,04"/>
        <filter val="8,33"/>
        <filter val="8,50"/>
        <filter val="8,85"/>
        <filter val="9,30"/>
      </filters>
    </filterColumn>
    <filterColumn colId="29" showButton="0"/>
    <filterColumn colId="30" showButton="0"/>
  </autoFilter>
  <mergeCells count="1070"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D218:E218"/>
    <mergeCell ref="P197:V197"/>
    <mergeCell ref="P351:V351"/>
    <mergeCell ref="A176:Z176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104:Z104"/>
    <mergeCell ref="P350:V350"/>
    <mergeCell ref="P481:V481"/>
    <mergeCell ref="P417:T417"/>
    <mergeCell ref="A314:Z314"/>
    <mergeCell ref="P587:V587"/>
    <mergeCell ref="P439:T439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P543:T543"/>
    <mergeCell ref="D424:E424"/>
    <mergeCell ref="P150:V150"/>
    <mergeCell ref="P221:V221"/>
    <mergeCell ref="D138:E138"/>
    <mergeCell ref="P393:T393"/>
    <mergeCell ref="D203:E203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P322:T322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24:T24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325:E325"/>
    <mergeCell ref="P211:T211"/>
    <mergeCell ref="D132:E132"/>
    <mergeCell ref="P89:T89"/>
    <mergeCell ref="P232:T232"/>
    <mergeCell ref="P159:T159"/>
    <mergeCell ref="D249:E249"/>
    <mergeCell ref="D276:E276"/>
    <mergeCell ref="P524:V524"/>
    <mergeCell ref="D341:E341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P268:T268"/>
    <mergeCell ref="D382:E382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P339:T339"/>
    <mergeCell ref="D211:E211"/>
    <mergeCell ref="P130:V130"/>
    <mergeCell ref="P97:T97"/>
    <mergeCell ref="A313:Z313"/>
    <mergeCell ref="A40:O41"/>
    <mergeCell ref="P68:V68"/>
    <mergeCell ref="A64:Z64"/>
    <mergeCell ref="A83:O84"/>
    <mergeCell ref="D123:E123"/>
    <mergeCell ref="P58:T58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2025-03-26T11:51:54Z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