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E366CC5-E2EF-4E8E-B140-7358BB7DEC8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O404" i="1"/>
  <c r="BM404" i="1"/>
  <c r="Y404" i="1"/>
  <c r="BO403" i="1"/>
  <c r="BM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BP238" i="1" s="1"/>
  <c r="X236" i="1"/>
  <c r="X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4" i="1"/>
  <c r="X223" i="1"/>
  <c r="BO222" i="1"/>
  <c r="BM222" i="1"/>
  <c r="Y222" i="1"/>
  <c r="BP222" i="1" s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P159" i="1"/>
  <c r="BO158" i="1"/>
  <c r="BM158" i="1"/>
  <c r="Y158" i="1"/>
  <c r="BP158" i="1" s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P137" i="1"/>
  <c r="X134" i="1"/>
  <c r="X133" i="1"/>
  <c r="BO132" i="1"/>
  <c r="BM132" i="1"/>
  <c r="Y132" i="1"/>
  <c r="BP132" i="1" s="1"/>
  <c r="P132" i="1"/>
  <c r="BO131" i="1"/>
  <c r="BM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P123" i="1" s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6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588" i="1" s="1"/>
  <c r="P22" i="1"/>
  <c r="H10" i="1"/>
  <c r="A9" i="1"/>
  <c r="F10" i="1" s="1"/>
  <c r="D7" i="1"/>
  <c r="Q6" i="1"/>
  <c r="P2" i="1"/>
  <c r="Y45" i="1" l="1"/>
  <c r="Y44" i="1"/>
  <c r="BP43" i="1"/>
  <c r="BN43" i="1"/>
  <c r="Z43" i="1"/>
  <c r="Z44" i="1" s="1"/>
  <c r="BP48" i="1"/>
  <c r="BN48" i="1"/>
  <c r="Z48" i="1"/>
  <c r="BP74" i="1"/>
  <c r="BN74" i="1"/>
  <c r="Z74" i="1"/>
  <c r="BP101" i="1"/>
  <c r="BN101" i="1"/>
  <c r="Z101" i="1"/>
  <c r="BP160" i="1"/>
  <c r="BN160" i="1"/>
  <c r="Z160" i="1"/>
  <c r="BP204" i="1"/>
  <c r="BN204" i="1"/>
  <c r="Z204" i="1"/>
  <c r="BP231" i="1"/>
  <c r="BN231" i="1"/>
  <c r="Z231" i="1"/>
  <c r="BP261" i="1"/>
  <c r="BN261" i="1"/>
  <c r="Z261" i="1"/>
  <c r="BP308" i="1"/>
  <c r="BN308" i="1"/>
  <c r="Z308" i="1"/>
  <c r="BP344" i="1"/>
  <c r="BN344" i="1"/>
  <c r="Z344" i="1"/>
  <c r="BP369" i="1"/>
  <c r="BN369" i="1"/>
  <c r="Z369" i="1"/>
  <c r="Y490" i="1"/>
  <c r="Y489" i="1"/>
  <c r="BP485" i="1"/>
  <c r="BN485" i="1"/>
  <c r="Z485" i="1"/>
  <c r="BP487" i="1"/>
  <c r="BN487" i="1"/>
  <c r="Z487" i="1"/>
  <c r="X580" i="1"/>
  <c r="BP25" i="1"/>
  <c r="BN25" i="1"/>
  <c r="Z25" i="1"/>
  <c r="BP58" i="1"/>
  <c r="BN58" i="1"/>
  <c r="Z58" i="1"/>
  <c r="BP87" i="1"/>
  <c r="BN87" i="1"/>
  <c r="Z87" i="1"/>
  <c r="BP138" i="1"/>
  <c r="BN138" i="1"/>
  <c r="Z138" i="1"/>
  <c r="BP194" i="1"/>
  <c r="BN194" i="1"/>
  <c r="Z194" i="1"/>
  <c r="BP216" i="1"/>
  <c r="BN216" i="1"/>
  <c r="Z216" i="1"/>
  <c r="BP245" i="1"/>
  <c r="BN245" i="1"/>
  <c r="Z245" i="1"/>
  <c r="BP270" i="1"/>
  <c r="BN270" i="1"/>
  <c r="Z270" i="1"/>
  <c r="BP322" i="1"/>
  <c r="BN322" i="1"/>
  <c r="Z322" i="1"/>
  <c r="BP361" i="1"/>
  <c r="BN361" i="1"/>
  <c r="Z361" i="1"/>
  <c r="BP391" i="1"/>
  <c r="BN391" i="1"/>
  <c r="Z391" i="1"/>
  <c r="BP486" i="1"/>
  <c r="BN486" i="1"/>
  <c r="Z486" i="1"/>
  <c r="BP488" i="1"/>
  <c r="BN488" i="1"/>
  <c r="Z488" i="1"/>
  <c r="BP508" i="1"/>
  <c r="BN508" i="1"/>
  <c r="Z508" i="1"/>
  <c r="X578" i="1"/>
  <c r="Y206" i="1"/>
  <c r="M588" i="1"/>
  <c r="Y255" i="1"/>
  <c r="BP254" i="1"/>
  <c r="BP259" i="1"/>
  <c r="BN259" i="1"/>
  <c r="Z259" i="1"/>
  <c r="Q588" i="1"/>
  <c r="Y276" i="1"/>
  <c r="BP275" i="1"/>
  <c r="BN275" i="1"/>
  <c r="Z275" i="1"/>
  <c r="Z276" i="1" s="1"/>
  <c r="Y281" i="1"/>
  <c r="Y280" i="1"/>
  <c r="BP279" i="1"/>
  <c r="BN279" i="1"/>
  <c r="Z279" i="1"/>
  <c r="Z280" i="1" s="1"/>
  <c r="Y285" i="1"/>
  <c r="Y284" i="1"/>
  <c r="BP283" i="1"/>
  <c r="BN283" i="1"/>
  <c r="Z283" i="1"/>
  <c r="Z284" i="1" s="1"/>
  <c r="BP288" i="1"/>
  <c r="BN288" i="1"/>
  <c r="Z288" i="1"/>
  <c r="Z290" i="1" s="1"/>
  <c r="BP310" i="1"/>
  <c r="BN310" i="1"/>
  <c r="Z310" i="1"/>
  <c r="BP324" i="1"/>
  <c r="BN324" i="1"/>
  <c r="Z324" i="1"/>
  <c r="U588" i="1"/>
  <c r="Y350" i="1"/>
  <c r="BP349" i="1"/>
  <c r="BN349" i="1"/>
  <c r="Z349" i="1"/>
  <c r="Z350" i="1" s="1"/>
  <c r="Y357" i="1"/>
  <c r="BP353" i="1"/>
  <c r="BN353" i="1"/>
  <c r="Z353" i="1"/>
  <c r="BP367" i="1"/>
  <c r="BN367" i="1"/>
  <c r="Z367" i="1"/>
  <c r="Y386" i="1"/>
  <c r="Y385" i="1"/>
  <c r="BP384" i="1"/>
  <c r="BN384" i="1"/>
  <c r="Z384" i="1"/>
  <c r="Z385" i="1" s="1"/>
  <c r="BP389" i="1"/>
  <c r="BN389" i="1"/>
  <c r="Z389" i="1"/>
  <c r="Y408" i="1"/>
  <c r="BP403" i="1"/>
  <c r="BN403" i="1"/>
  <c r="Z403" i="1"/>
  <c r="BP424" i="1"/>
  <c r="BN424" i="1"/>
  <c r="Z424" i="1"/>
  <c r="X579" i="1"/>
  <c r="X581" i="1" s="1"/>
  <c r="Z23" i="1"/>
  <c r="BN23" i="1"/>
  <c r="Z29" i="1"/>
  <c r="Z30" i="1" s="1"/>
  <c r="BN29" i="1"/>
  <c r="BP29" i="1"/>
  <c r="Y30" i="1"/>
  <c r="Z35" i="1"/>
  <c r="BN35" i="1"/>
  <c r="Z39" i="1"/>
  <c r="BN39" i="1"/>
  <c r="Z50" i="1"/>
  <c r="BN50" i="1"/>
  <c r="Z54" i="1"/>
  <c r="BN54" i="1"/>
  <c r="Y62" i="1"/>
  <c r="Z60" i="1"/>
  <c r="BN60" i="1"/>
  <c r="Y68" i="1"/>
  <c r="Z72" i="1"/>
  <c r="BN72" i="1"/>
  <c r="Z76" i="1"/>
  <c r="BN76" i="1"/>
  <c r="Y84" i="1"/>
  <c r="Z82" i="1"/>
  <c r="BN82" i="1"/>
  <c r="Z89" i="1"/>
  <c r="BN89" i="1"/>
  <c r="Y103" i="1"/>
  <c r="Z99" i="1"/>
  <c r="BN99" i="1"/>
  <c r="Z106" i="1"/>
  <c r="BN106" i="1"/>
  <c r="Z114" i="1"/>
  <c r="BN114" i="1"/>
  <c r="Y129" i="1"/>
  <c r="Z121" i="1"/>
  <c r="BN121" i="1"/>
  <c r="Z124" i="1"/>
  <c r="BN124" i="1"/>
  <c r="Z125" i="1"/>
  <c r="BN125" i="1"/>
  <c r="Z131" i="1"/>
  <c r="BN131" i="1"/>
  <c r="BP131" i="1"/>
  <c r="Z143" i="1"/>
  <c r="BN143" i="1"/>
  <c r="Y149" i="1"/>
  <c r="Z158" i="1"/>
  <c r="BN158" i="1"/>
  <c r="Z164" i="1"/>
  <c r="BN164" i="1"/>
  <c r="BP164" i="1"/>
  <c r="Z178" i="1"/>
  <c r="BN178" i="1"/>
  <c r="Z181" i="1"/>
  <c r="BN181" i="1"/>
  <c r="Z188" i="1"/>
  <c r="BN188" i="1"/>
  <c r="Z198" i="1"/>
  <c r="BN198" i="1"/>
  <c r="BP198" i="1"/>
  <c r="Z202" i="1"/>
  <c r="BN202" i="1"/>
  <c r="Z210" i="1"/>
  <c r="BN210" i="1"/>
  <c r="Z214" i="1"/>
  <c r="BN214" i="1"/>
  <c r="Z222" i="1"/>
  <c r="BN222" i="1"/>
  <c r="Z229" i="1"/>
  <c r="BN229" i="1"/>
  <c r="Z233" i="1"/>
  <c r="BN233" i="1"/>
  <c r="Z238" i="1"/>
  <c r="Z240" i="1" s="1"/>
  <c r="BN238" i="1"/>
  <c r="Z247" i="1"/>
  <c r="BN247" i="1"/>
  <c r="Z254" i="1"/>
  <c r="Z255" i="1" s="1"/>
  <c r="BN254" i="1"/>
  <c r="Y262" i="1"/>
  <c r="BP268" i="1"/>
  <c r="BN268" i="1"/>
  <c r="Z268" i="1"/>
  <c r="BP306" i="1"/>
  <c r="BN306" i="1"/>
  <c r="Z306" i="1"/>
  <c r="BP316" i="1"/>
  <c r="BN316" i="1"/>
  <c r="Z316" i="1"/>
  <c r="BP338" i="1"/>
  <c r="BN338" i="1"/>
  <c r="Z338" i="1"/>
  <c r="BP342" i="1"/>
  <c r="BN342" i="1"/>
  <c r="Z342" i="1"/>
  <c r="Y356" i="1"/>
  <c r="BP363" i="1"/>
  <c r="BN363" i="1"/>
  <c r="Z363" i="1"/>
  <c r="BP375" i="1"/>
  <c r="BN375" i="1"/>
  <c r="Z375" i="1"/>
  <c r="BP393" i="1"/>
  <c r="BN393" i="1"/>
  <c r="Z393" i="1"/>
  <c r="BP404" i="1"/>
  <c r="BN404" i="1"/>
  <c r="Z404" i="1"/>
  <c r="BP427" i="1"/>
  <c r="BN427" i="1"/>
  <c r="Z427" i="1"/>
  <c r="BP452" i="1"/>
  <c r="BN452" i="1"/>
  <c r="Z452" i="1"/>
  <c r="AA588" i="1"/>
  <c r="Y458" i="1"/>
  <c r="BP457" i="1"/>
  <c r="BN457" i="1"/>
  <c r="Z457" i="1"/>
  <c r="Z458" i="1" s="1"/>
  <c r="Y463" i="1"/>
  <c r="Y462" i="1"/>
  <c r="BP461" i="1"/>
  <c r="BN461" i="1"/>
  <c r="Z461" i="1"/>
  <c r="Z462" i="1" s="1"/>
  <c r="BP467" i="1"/>
  <c r="BN467" i="1"/>
  <c r="Z467" i="1"/>
  <c r="BP472" i="1"/>
  <c r="BN472" i="1"/>
  <c r="Z472" i="1"/>
  <c r="BP497" i="1"/>
  <c r="BN497" i="1"/>
  <c r="Z497" i="1"/>
  <c r="BP501" i="1"/>
  <c r="BN501" i="1"/>
  <c r="Z501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Y318" i="1"/>
  <c r="Y340" i="1"/>
  <c r="Y339" i="1"/>
  <c r="Z588" i="1"/>
  <c r="Y453" i="1"/>
  <c r="BP451" i="1"/>
  <c r="BN451" i="1"/>
  <c r="Z451" i="1"/>
  <c r="Z453" i="1" s="1"/>
  <c r="BP471" i="1"/>
  <c r="BN471" i="1"/>
  <c r="Z471" i="1"/>
  <c r="BP481" i="1"/>
  <c r="BN481" i="1"/>
  <c r="Z481" i="1"/>
  <c r="BP498" i="1"/>
  <c r="BN498" i="1"/>
  <c r="Z498" i="1"/>
  <c r="BP502" i="1"/>
  <c r="BN502" i="1"/>
  <c r="Z502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H9" i="1"/>
  <c r="A10" i="1"/>
  <c r="Y26" i="1"/>
  <c r="Y40" i="1"/>
  <c r="Y55" i="1"/>
  <c r="Y63" i="1"/>
  <c r="Y69" i="1"/>
  <c r="Y77" i="1"/>
  <c r="Y83" i="1"/>
  <c r="Y90" i="1"/>
  <c r="Y102" i="1"/>
  <c r="Y111" i="1"/>
  <c r="Y117" i="1"/>
  <c r="Y128" i="1"/>
  <c r="Y134" i="1"/>
  <c r="G588" i="1"/>
  <c r="Y139" i="1"/>
  <c r="Y140" i="1"/>
  <c r="Y145" i="1"/>
  <c r="BP142" i="1"/>
  <c r="BN142" i="1"/>
  <c r="Z142" i="1"/>
  <c r="Z144" i="1" s="1"/>
  <c r="BP159" i="1"/>
  <c r="BN159" i="1"/>
  <c r="Z159" i="1"/>
  <c r="BP177" i="1"/>
  <c r="BN177" i="1"/>
  <c r="Z177" i="1"/>
  <c r="BP180" i="1"/>
  <c r="BN180" i="1"/>
  <c r="Z180" i="1"/>
  <c r="Y184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BP230" i="1"/>
  <c r="BN230" i="1"/>
  <c r="Z230" i="1"/>
  <c r="BP234" i="1"/>
  <c r="BN234" i="1"/>
  <c r="Z234" i="1"/>
  <c r="Y236" i="1"/>
  <c r="BP239" i="1"/>
  <c r="BN239" i="1"/>
  <c r="Z239" i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Y271" i="1"/>
  <c r="BP289" i="1"/>
  <c r="BN289" i="1"/>
  <c r="Z289" i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BP343" i="1"/>
  <c r="BN343" i="1"/>
  <c r="Z343" i="1"/>
  <c r="Y345" i="1"/>
  <c r="BP380" i="1"/>
  <c r="BN380" i="1"/>
  <c r="Z380" i="1"/>
  <c r="Y382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H588" i="1"/>
  <c r="F9" i="1"/>
  <c r="J9" i="1"/>
  <c r="Z22" i="1"/>
  <c r="BN22" i="1"/>
  <c r="BP22" i="1"/>
  <c r="Z24" i="1"/>
  <c r="BN24" i="1"/>
  <c r="X582" i="1"/>
  <c r="Y27" i="1"/>
  <c r="C588" i="1"/>
  <c r="Z36" i="1"/>
  <c r="BN36" i="1"/>
  <c r="Z38" i="1"/>
  <c r="BN38" i="1"/>
  <c r="Y41" i="1"/>
  <c r="D588" i="1"/>
  <c r="Z49" i="1"/>
  <c r="BN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BN81" i="1"/>
  <c r="E588" i="1"/>
  <c r="Z88" i="1"/>
  <c r="Z90" i="1" s="1"/>
  <c r="BN88" i="1"/>
  <c r="Y91" i="1"/>
  <c r="Z94" i="1"/>
  <c r="BN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Z110" i="1" s="1"/>
  <c r="BN107" i="1"/>
  <c r="Z109" i="1"/>
  <c r="BN109" i="1"/>
  <c r="Y110" i="1"/>
  <c r="Z113" i="1"/>
  <c r="BN113" i="1"/>
  <c r="BP113" i="1"/>
  <c r="Z115" i="1"/>
  <c r="BN115" i="1"/>
  <c r="Z119" i="1"/>
  <c r="BN119" i="1"/>
  <c r="BP119" i="1"/>
  <c r="Z120" i="1"/>
  <c r="BN120" i="1"/>
  <c r="Z122" i="1"/>
  <c r="BN122" i="1"/>
  <c r="Z123" i="1"/>
  <c r="BN123" i="1"/>
  <c r="Z126" i="1"/>
  <c r="BN126" i="1"/>
  <c r="Z132" i="1"/>
  <c r="BN132" i="1"/>
  <c r="Z137" i="1"/>
  <c r="BN137" i="1"/>
  <c r="BP137" i="1"/>
  <c r="Y144" i="1"/>
  <c r="BP148" i="1"/>
  <c r="BN148" i="1"/>
  <c r="Z148" i="1"/>
  <c r="Z149" i="1" s="1"/>
  <c r="Y150" i="1"/>
  <c r="Y154" i="1"/>
  <c r="BP153" i="1"/>
  <c r="BN153" i="1"/>
  <c r="Z153" i="1"/>
  <c r="Z154" i="1" s="1"/>
  <c r="Y155" i="1"/>
  <c r="Y162" i="1"/>
  <c r="BP157" i="1"/>
  <c r="BN157" i="1"/>
  <c r="Z157" i="1"/>
  <c r="Y161" i="1"/>
  <c r="BP165" i="1"/>
  <c r="BN165" i="1"/>
  <c r="Z165" i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Y223" i="1"/>
  <c r="BP228" i="1"/>
  <c r="BN228" i="1"/>
  <c r="Z228" i="1"/>
  <c r="BP232" i="1"/>
  <c r="BN232" i="1"/>
  <c r="Z232" i="1"/>
  <c r="Y240" i="1"/>
  <c r="BP246" i="1"/>
  <c r="BN246" i="1"/>
  <c r="Z246" i="1"/>
  <c r="Y250" i="1"/>
  <c r="BP260" i="1"/>
  <c r="BN260" i="1"/>
  <c r="Z260" i="1"/>
  <c r="BP269" i="1"/>
  <c r="BN269" i="1"/>
  <c r="Z269" i="1"/>
  <c r="BP305" i="1"/>
  <c r="BN305" i="1"/>
  <c r="Z305" i="1"/>
  <c r="Y311" i="1"/>
  <c r="BP309" i="1"/>
  <c r="BN309" i="1"/>
  <c r="Z309" i="1"/>
  <c r="BP362" i="1"/>
  <c r="BN362" i="1"/>
  <c r="Z362" i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BP444" i="1"/>
  <c r="BN444" i="1"/>
  <c r="Z444" i="1"/>
  <c r="Y447" i="1"/>
  <c r="BP468" i="1"/>
  <c r="BN468" i="1"/>
  <c r="Z468" i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BP307" i="1"/>
  <c r="BN307" i="1"/>
  <c r="Z307" i="1"/>
  <c r="BP315" i="1"/>
  <c r="BN315" i="1"/>
  <c r="Z315" i="1"/>
  <c r="BP323" i="1"/>
  <c r="BN323" i="1"/>
  <c r="Z323" i="1"/>
  <c r="BP331" i="1"/>
  <c r="BN331" i="1"/>
  <c r="Z331" i="1"/>
  <c r="BP337" i="1"/>
  <c r="BN337" i="1"/>
  <c r="Z337" i="1"/>
  <c r="Y346" i="1"/>
  <c r="BP354" i="1"/>
  <c r="BN354" i="1"/>
  <c r="Z354" i="1"/>
  <c r="Z356" i="1" s="1"/>
  <c r="BP364" i="1"/>
  <c r="BN364" i="1"/>
  <c r="Z364" i="1"/>
  <c r="BP368" i="1"/>
  <c r="BN368" i="1"/>
  <c r="Z368" i="1"/>
  <c r="Y381" i="1"/>
  <c r="BP379" i="1"/>
  <c r="BN379" i="1"/>
  <c r="Z379" i="1"/>
  <c r="BP392" i="1"/>
  <c r="BN392" i="1"/>
  <c r="Z392" i="1"/>
  <c r="BP405" i="1"/>
  <c r="BN405" i="1"/>
  <c r="Z405" i="1"/>
  <c r="Z408" i="1" s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Z510" i="1" s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311" i="1" l="1"/>
  <c r="Z489" i="1"/>
  <c r="Z318" i="1"/>
  <c r="Z447" i="1"/>
  <c r="Z235" i="1"/>
  <c r="Z166" i="1"/>
  <c r="Z161" i="1"/>
  <c r="Z139" i="1"/>
  <c r="Z133" i="1"/>
  <c r="Z116" i="1"/>
  <c r="Z83" i="1"/>
  <c r="Z68" i="1"/>
  <c r="Z395" i="1"/>
  <c r="Z345" i="1"/>
  <c r="Z482" i="1"/>
  <c r="Z102" i="1"/>
  <c r="Z62" i="1"/>
  <c r="Z544" i="1"/>
  <c r="Z339" i="1"/>
  <c r="Z371" i="1"/>
  <c r="Z262" i="1"/>
  <c r="Z55" i="1"/>
  <c r="Z40" i="1"/>
  <c r="Z271" i="1"/>
  <c r="Z223" i="1"/>
  <c r="Z526" i="1"/>
  <c r="Z534" i="1"/>
  <c r="Y579" i="1"/>
  <c r="Z515" i="1"/>
  <c r="Z504" i="1"/>
  <c r="Z218" i="1"/>
  <c r="Y582" i="1"/>
  <c r="Z553" i="1"/>
  <c r="Z381" i="1"/>
  <c r="Z568" i="1"/>
  <c r="Z429" i="1"/>
  <c r="Z206" i="1"/>
  <c r="Z184" i="1"/>
  <c r="Z128" i="1"/>
  <c r="Z77" i="1"/>
  <c r="Y578" i="1"/>
  <c r="Y580" i="1"/>
  <c r="Z26" i="1"/>
  <c r="Z332" i="1"/>
  <c r="Z326" i="1"/>
  <c r="Z250" i="1"/>
  <c r="Y581" i="1" l="1"/>
  <c r="Z583" i="1"/>
</calcChain>
</file>

<file path=xl/sharedStrings.xml><?xml version="1.0" encoding="utf-8"?>
<sst xmlns="http://schemas.openxmlformats.org/spreadsheetml/2006/main" count="2709" uniqueCount="972">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</sst>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971</v>
      </c>
      <c r="I5" s="952"/>
      <c r="J5" s="952"/>
      <c r="K5" s="952"/>
      <c r="L5" s="952"/>
      <c r="M5" s="761"/>
      <c r="N5" s="58"/>
      <c r="P5" s="24" t="s">
        <v>10</v>
      </c>
      <c r="Q5" s="1026">
        <v>45745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4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/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19</v>
      </c>
      <c r="Q8" s="807">
        <v>0.58333333333333337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21</v>
      </c>
      <c r="Q10" s="864"/>
      <c r="R10" s="865"/>
      <c r="U10" s="24" t="s">
        <v>22</v>
      </c>
      <c r="V10" s="704" t="s">
        <v>23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9"/>
      <c r="R11" s="800"/>
      <c r="U11" s="24" t="s">
        <v>26</v>
      </c>
      <c r="V11" s="1016" t="s">
        <v>27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28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29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30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31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32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33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34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16" t="s">
        <v>37</v>
      </c>
      <c r="D17" s="712" t="s">
        <v>38</v>
      </c>
      <c r="E17" s="775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74"/>
      <c r="R17" s="774"/>
      <c r="S17" s="774"/>
      <c r="T17" s="775"/>
      <c r="U17" s="1047" t="s">
        <v>50</v>
      </c>
      <c r="V17" s="770"/>
      <c r="W17" s="712" t="s">
        <v>51</v>
      </c>
      <c r="X17" s="712" t="s">
        <v>52</v>
      </c>
      <c r="Y17" s="1048" t="s">
        <v>53</v>
      </c>
      <c r="Z17" s="948" t="s">
        <v>54</v>
      </c>
      <c r="AA17" s="919" t="s">
        <v>55</v>
      </c>
      <c r="AB17" s="919" t="s">
        <v>56</v>
      </c>
      <c r="AC17" s="919" t="s">
        <v>57</v>
      </c>
      <c r="AD17" s="919" t="s">
        <v>58</v>
      </c>
      <c r="AE17" s="1010"/>
      <c r="AF17" s="1011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60</v>
      </c>
      <c r="V18" s="67" t="s">
        <v>61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62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63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81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88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89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68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hidden="1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hidden="1" customHeight="1" x14ac:dyDescent="0.25">
      <c r="A42" s="675" t="s">
        <v>63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109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89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hidden="1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68</v>
      </c>
      <c r="X52" s="669">
        <v>5</v>
      </c>
      <c r="Y52" s="670">
        <f t="shared" si="0"/>
        <v>8</v>
      </c>
      <c r="Z52" s="36">
        <f>IFERROR(IF(Y52=0,"",ROUNDUP(Y52/H52,0)*0.00902),"")</f>
        <v>1.804E-2</v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5.2625000000000002</v>
      </c>
      <c r="BN52" s="64">
        <f t="shared" si="2"/>
        <v>8.42</v>
      </c>
      <c r="BO52" s="64">
        <f t="shared" si="3"/>
        <v>9.46969696969697E-3</v>
      </c>
      <c r="BP52" s="64">
        <f t="shared" si="4"/>
        <v>1.5151515151515152E-2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1.25</v>
      </c>
      <c r="Y55" s="671">
        <f>IFERROR(Y48/H48,"0")+IFERROR(Y49/H49,"0")+IFERROR(Y50/H50,"0")+IFERROR(Y51/H51,"0")+IFERROR(Y52/H52,"0")+IFERROR(Y53/H53,"0")+IFERROR(Y54/H54,"0")</f>
        <v>2</v>
      </c>
      <c r="Z55" s="671">
        <f>IFERROR(IF(Z48="",0,Z48),"0")+IFERROR(IF(Z49="",0,Z49),"0")+IFERROR(IF(Z50="",0,Z50),"0")+IFERROR(IF(Z51="",0,Z51),"0")+IFERROR(IF(Z52="",0,Z52),"0")+IFERROR(IF(Z53="",0,Z53),"0")+IFERROR(IF(Z54="",0,Z54),"0")</f>
        <v>1.804E-2</v>
      </c>
      <c r="AA55" s="672"/>
      <c r="AB55" s="672"/>
      <c r="AC55" s="672"/>
    </row>
    <row r="56" spans="1:68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5</v>
      </c>
      <c r="Y56" s="671">
        <f>IFERROR(SUM(Y48:Y54),"0")</f>
        <v>8</v>
      </c>
      <c r="Z56" s="37"/>
      <c r="AA56" s="672"/>
      <c r="AB56" s="672"/>
      <c r="AC56" s="672"/>
    </row>
    <row r="57" spans="1:68" ht="14.25" hidden="1" customHeight="1" x14ac:dyDescent="0.25">
      <c r="A57" s="675" t="s">
        <v>130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68</v>
      </c>
      <c r="X58" s="669">
        <v>48</v>
      </c>
      <c r="Y58" s="670">
        <f>IFERROR(IF(X58="",0,CEILING((X58/$H58),1)*$H58),"")</f>
        <v>54</v>
      </c>
      <c r="Z58" s="36">
        <f>IFERROR(IF(Y58=0,"",ROUNDUP(Y58/H58,0)*0.01898),"")</f>
        <v>9.4899999999999998E-2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49.93333333333333</v>
      </c>
      <c r="BN58" s="64">
        <f>IFERROR(Y58*I58/H58,"0")</f>
        <v>56.17499999999999</v>
      </c>
      <c r="BO58" s="64">
        <f>IFERROR(1/J58*(X58/H58),"0")</f>
        <v>6.9444444444444434E-2</v>
      </c>
      <c r="BP58" s="64">
        <f>IFERROR(1/J58*(Y58/H58),"0")</f>
        <v>7.8125E-2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4.4444444444444438</v>
      </c>
      <c r="Y62" s="671">
        <f>IFERROR(Y58/H58,"0")+IFERROR(Y59/H59,"0")+IFERROR(Y60/H60,"0")+IFERROR(Y61/H61,"0")</f>
        <v>5</v>
      </c>
      <c r="Z62" s="671">
        <f>IFERROR(IF(Z58="",0,Z58),"0")+IFERROR(IF(Z59="",0,Z59),"0")+IFERROR(IF(Z60="",0,Z60),"0")+IFERROR(IF(Z61="",0,Z61),"0")</f>
        <v>9.4899999999999998E-2</v>
      </c>
      <c r="AA62" s="672"/>
      <c r="AB62" s="672"/>
      <c r="AC62" s="672"/>
    </row>
    <row r="63" spans="1:68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48</v>
      </c>
      <c r="Y63" s="671">
        <f>IFERROR(SUM(Y58:Y61),"0")</f>
        <v>54</v>
      </c>
      <c r="Z63" s="37"/>
      <c r="AA63" s="672"/>
      <c r="AB63" s="672"/>
      <c r="AC63" s="672"/>
    </row>
    <row r="64" spans="1:68" ht="14.25" hidden="1" customHeight="1" x14ac:dyDescent="0.25">
      <c r="A64" s="675" t="s">
        <v>141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68</v>
      </c>
      <c r="X66" s="669">
        <v>5</v>
      </c>
      <c r="Y66" s="670">
        <f>IFERROR(IF(X66="",0,CEILING((X66/$H66),1)*$H66),"")</f>
        <v>5.4</v>
      </c>
      <c r="Z66" s="36">
        <f>IFERROR(IF(Y66=0,"",ROUNDUP(Y66/H66,0)*0.00502),"")</f>
        <v>1.506E-2</v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5.2777777777777777</v>
      </c>
      <c r="BN66" s="64">
        <f>IFERROR(Y66*I66/H66,"0")</f>
        <v>5.7</v>
      </c>
      <c r="BO66" s="64">
        <f>IFERROR(1/J66*(X66/H66),"0")</f>
        <v>1.1870845204178538E-2</v>
      </c>
      <c r="BP66" s="64">
        <f>IFERROR(1/J66*(Y66/H66),"0")</f>
        <v>1.2820512820512822E-2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2.7777777777777777</v>
      </c>
      <c r="Y68" s="671">
        <f>IFERROR(Y65/H65,"0")+IFERROR(Y66/H66,"0")+IFERROR(Y67/H67,"0")</f>
        <v>3</v>
      </c>
      <c r="Z68" s="671">
        <f>IFERROR(IF(Z65="",0,Z65),"0")+IFERROR(IF(Z66="",0,Z66),"0")+IFERROR(IF(Z67="",0,Z67),"0")</f>
        <v>1.506E-2</v>
      </c>
      <c r="AA68" s="672"/>
      <c r="AB68" s="672"/>
      <c r="AC68" s="672"/>
    </row>
    <row r="69" spans="1:68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5</v>
      </c>
      <c r="Y69" s="671">
        <f>IFERROR(SUM(Y65:Y67),"0")</f>
        <v>5.4</v>
      </c>
      <c r="Z69" s="37"/>
      <c r="AA69" s="672"/>
      <c r="AB69" s="672"/>
      <c r="AC69" s="672"/>
    </row>
    <row r="70" spans="1:68" ht="14.25" hidden="1" customHeight="1" x14ac:dyDescent="0.25">
      <c r="A70" s="675" t="s">
        <v>63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75" t="s">
        <v>167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hidden="1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hidden="1" customHeight="1" x14ac:dyDescent="0.25">
      <c r="A85" s="703" t="s">
        <v>175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89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68</v>
      </c>
      <c r="X87" s="669">
        <v>50</v>
      </c>
      <c r="Y87" s="670">
        <f>IFERROR(IF(X87="",0,CEILING((X87/$H87),1)*$H87),"")</f>
        <v>54</v>
      </c>
      <c r="Z87" s="36">
        <f>IFERROR(IF(Y87=0,"",ROUNDUP(Y87/H87,0)*0.01898),"")</f>
        <v>9.4899999999999998E-2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52.013888888888886</v>
      </c>
      <c r="BN87" s="64">
        <f>IFERROR(Y87*I87/H87,"0")</f>
        <v>56.17499999999999</v>
      </c>
      <c r="BO87" s="64">
        <f>IFERROR(1/J87*(X87/H87),"0")</f>
        <v>7.2337962962962965E-2</v>
      </c>
      <c r="BP87" s="64">
        <f>IFERROR(1/J87*(Y87/H87),"0")</f>
        <v>7.8125E-2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68</v>
      </c>
      <c r="X89" s="669">
        <v>58</v>
      </c>
      <c r="Y89" s="670">
        <f>IFERROR(IF(X89="",0,CEILING((X89/$H89),1)*$H89),"")</f>
        <v>58.5</v>
      </c>
      <c r="Z89" s="36">
        <f>IFERROR(IF(Y89=0,"",ROUNDUP(Y89/H89,0)*0.00902),"")</f>
        <v>0.11726</v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60.706666666666671</v>
      </c>
      <c r="BN89" s="64">
        <f>IFERROR(Y89*I89/H89,"0")</f>
        <v>61.230000000000004</v>
      </c>
      <c r="BO89" s="64">
        <f>IFERROR(1/J89*(X89/H89),"0")</f>
        <v>9.7643097643097643E-2</v>
      </c>
      <c r="BP89" s="64">
        <f>IFERROR(1/J89*(Y89/H89),"0")</f>
        <v>9.8484848484848481E-2</v>
      </c>
    </row>
    <row r="90" spans="1:68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17.518518518518519</v>
      </c>
      <c r="Y90" s="671">
        <f>IFERROR(Y87/H87,"0")+IFERROR(Y88/H88,"0")+IFERROR(Y89/H89,"0")</f>
        <v>18</v>
      </c>
      <c r="Z90" s="671">
        <f>IFERROR(IF(Z87="",0,Z87),"0")+IFERROR(IF(Z88="",0,Z88),"0")+IFERROR(IF(Z89="",0,Z89),"0")</f>
        <v>0.21216000000000002</v>
      </c>
      <c r="AA90" s="672"/>
      <c r="AB90" s="672"/>
      <c r="AC90" s="672"/>
    </row>
    <row r="91" spans="1:68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108</v>
      </c>
      <c r="Y91" s="671">
        <f>IFERROR(SUM(Y87:Y89),"0")</f>
        <v>112.5</v>
      </c>
      <c r="Z91" s="37"/>
      <c r="AA91" s="672"/>
      <c r="AB91" s="672"/>
      <c r="AC91" s="672"/>
    </row>
    <row r="92" spans="1:68" ht="14.25" hidden="1" customHeight="1" x14ac:dyDescent="0.25">
      <c r="A92" s="675" t="s">
        <v>63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hidden="1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4" t="s">
        <v>189</v>
      </c>
      <c r="Q95" s="678"/>
      <c r="R95" s="678"/>
      <c r="S95" s="678"/>
      <c r="T95" s="679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6" t="s">
        <v>193</v>
      </c>
      <c r="Q96" s="678"/>
      <c r="R96" s="678"/>
      <c r="S96" s="678"/>
      <c r="T96" s="679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57" t="s">
        <v>197</v>
      </c>
      <c r="Q97" s="678"/>
      <c r="R97" s="678"/>
      <c r="S97" s="678"/>
      <c r="T97" s="679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53" t="s">
        <v>199</v>
      </c>
      <c r="Q98" s="678"/>
      <c r="R98" s="678"/>
      <c r="S98" s="678"/>
      <c r="T98" s="679"/>
      <c r="U98" s="34"/>
      <c r="V98" s="34"/>
      <c r="W98" s="35" t="s">
        <v>68</v>
      </c>
      <c r="X98" s="669">
        <v>61</v>
      </c>
      <c r="Y98" s="670">
        <f t="shared" si="10"/>
        <v>62.1</v>
      </c>
      <c r="Z98" s="36">
        <f>IFERROR(IF(Y98=0,"",ROUNDUP(Y98/H98,0)*0.00651),"")</f>
        <v>0.14973</v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66.693333333333328</v>
      </c>
      <c r="BN98" s="64">
        <f t="shared" si="12"/>
        <v>67.896000000000001</v>
      </c>
      <c r="BO98" s="64">
        <f t="shared" si="13"/>
        <v>0.12413512413512413</v>
      </c>
      <c r="BP98" s="64">
        <f t="shared" si="14"/>
        <v>0.1263736263736264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68</v>
      </c>
      <c r="X100" s="669">
        <v>11</v>
      </c>
      <c r="Y100" s="670">
        <f t="shared" si="10"/>
        <v>13.5</v>
      </c>
      <c r="Z100" s="36">
        <f>IFERROR(IF(Y100=0,"",ROUNDUP(Y100/H100,0)*0.00902),"")</f>
        <v>4.5100000000000001E-2</v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12.173333333333334</v>
      </c>
      <c r="BN100" s="64">
        <f t="shared" si="12"/>
        <v>14.94</v>
      </c>
      <c r="BO100" s="64">
        <f t="shared" si="13"/>
        <v>3.0864197530864196E-2</v>
      </c>
      <c r="BP100" s="64">
        <f t="shared" si="14"/>
        <v>3.787878787878788E-2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26.666666666666664</v>
      </c>
      <c r="Y102" s="671">
        <f>IFERROR(Y93/H93,"0")+IFERROR(Y94/H94,"0")+IFERROR(Y95/H95,"0")+IFERROR(Y96/H96,"0")+IFERROR(Y97/H97,"0")+IFERROR(Y98/H98,"0")+IFERROR(Y99/H99,"0")+IFERROR(Y100/H100,"0")+IFERROR(Y101/H101,"0")</f>
        <v>28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0.19483</v>
      </c>
      <c r="AA102" s="672"/>
      <c r="AB102" s="672"/>
      <c r="AC102" s="672"/>
    </row>
    <row r="103" spans="1:68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72</v>
      </c>
      <c r="Y103" s="671">
        <f>IFERROR(SUM(Y93:Y101),"0")</f>
        <v>75.599999999999994</v>
      </c>
      <c r="Z103" s="37"/>
      <c r="AA103" s="672"/>
      <c r="AB103" s="672"/>
      <c r="AC103" s="672"/>
    </row>
    <row r="104" spans="1:68" ht="16.5" hidden="1" customHeight="1" x14ac:dyDescent="0.25">
      <c r="A104" s="703" t="s">
        <v>206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89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68</v>
      </c>
      <c r="X106" s="669">
        <v>20</v>
      </c>
      <c r="Y106" s="670">
        <f>IFERROR(IF(X106="",0,CEILING((X106/$H106),1)*$H106),"")</f>
        <v>21.6</v>
      </c>
      <c r="Z106" s="36">
        <f>IFERROR(IF(Y106=0,"",ROUNDUP(Y106/H106,0)*0.01898),"")</f>
        <v>3.7960000000000001E-2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20.805555555555554</v>
      </c>
      <c r="BN106" s="64">
        <f>IFERROR(Y106*I106/H106,"0")</f>
        <v>22.47</v>
      </c>
      <c r="BO106" s="64">
        <f>IFERROR(1/J106*(X106/H106),"0")</f>
        <v>2.8935185185185182E-2</v>
      </c>
      <c r="BP106" s="64">
        <f>IFERROR(1/J106*(Y106/H106),"0")</f>
        <v>3.125E-2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68</v>
      </c>
      <c r="X108" s="669">
        <v>29</v>
      </c>
      <c r="Y108" s="670">
        <f>IFERROR(IF(X108="",0,CEILING((X108/$H108),1)*$H108),"")</f>
        <v>31.5</v>
      </c>
      <c r="Z108" s="36">
        <f>IFERROR(IF(Y108=0,"",ROUNDUP(Y108/H108,0)*0.00902),"")</f>
        <v>6.3140000000000002E-2</v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30.353333333333335</v>
      </c>
      <c r="BN108" s="64">
        <f>IFERROR(Y108*I108/H108,"0")</f>
        <v>32.97</v>
      </c>
      <c r="BO108" s="64">
        <f>IFERROR(1/J108*(X108/H108),"0")</f>
        <v>4.8821548821548821E-2</v>
      </c>
      <c r="BP108" s="64">
        <f>IFERROR(1/J108*(Y108/H108),"0")</f>
        <v>5.3030303030303032E-2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8.2962962962962958</v>
      </c>
      <c r="Y110" s="671">
        <f>IFERROR(Y106/H106,"0")+IFERROR(Y107/H107,"0")+IFERROR(Y108/H108,"0")+IFERROR(Y109/H109,"0")</f>
        <v>9</v>
      </c>
      <c r="Z110" s="671">
        <f>IFERROR(IF(Z106="",0,Z106),"0")+IFERROR(IF(Z107="",0,Z107),"0")+IFERROR(IF(Z108="",0,Z108),"0")+IFERROR(IF(Z109="",0,Z109),"0")</f>
        <v>0.1011</v>
      </c>
      <c r="AA110" s="672"/>
      <c r="AB110" s="672"/>
      <c r="AC110" s="672"/>
    </row>
    <row r="111" spans="1:68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49</v>
      </c>
      <c r="Y111" s="671">
        <f>IFERROR(SUM(Y106:Y109),"0")</f>
        <v>53.1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130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68</v>
      </c>
      <c r="X113" s="669">
        <v>20</v>
      </c>
      <c r="Y113" s="670">
        <f>IFERROR(IF(X113="",0,CEILING((X113/$H113),1)*$H113),"")</f>
        <v>21.6</v>
      </c>
      <c r="Z113" s="36">
        <f>IFERROR(IF(Y113=0,"",ROUNDUP(Y113/H113,0)*0.01898),"")</f>
        <v>3.7960000000000001E-2</v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20.805555555555554</v>
      </c>
      <c r="BN113" s="64">
        <f>IFERROR(Y113*I113/H113,"0")</f>
        <v>22.47</v>
      </c>
      <c r="BO113" s="64">
        <f>IFERROR(1/J113*(X113/H113),"0")</f>
        <v>2.8935185185185182E-2</v>
      </c>
      <c r="BP113" s="64">
        <f>IFERROR(1/J113*(Y113/H113),"0")</f>
        <v>3.125E-2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68</v>
      </c>
      <c r="X115" s="669">
        <v>2</v>
      </c>
      <c r="Y115" s="670">
        <f>IFERROR(IF(X115="",0,CEILING((X115/$H115),1)*$H115),"")</f>
        <v>2.4</v>
      </c>
      <c r="Z115" s="36">
        <f>IFERROR(IF(Y115=0,"",ROUNDUP(Y115/H115,0)*0.00651),"")</f>
        <v>6.5100000000000002E-3</v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2.1500000000000004</v>
      </c>
      <c r="BN115" s="64">
        <f>IFERROR(Y115*I115/H115,"0")</f>
        <v>2.58</v>
      </c>
      <c r="BO115" s="64">
        <f>IFERROR(1/J115*(X115/H115),"0")</f>
        <v>4.578754578754579E-3</v>
      </c>
      <c r="BP115" s="64">
        <f>IFERROR(1/J115*(Y115/H115),"0")</f>
        <v>5.4945054945054949E-3</v>
      </c>
    </row>
    <row r="116" spans="1:68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2.6851851851851851</v>
      </c>
      <c r="Y116" s="671">
        <f>IFERROR(Y113/H113,"0")+IFERROR(Y114/H114,"0")+IFERROR(Y115/H115,"0")</f>
        <v>3</v>
      </c>
      <c r="Z116" s="671">
        <f>IFERROR(IF(Z113="",0,Z113),"0")+IFERROR(IF(Z114="",0,Z114),"0")+IFERROR(IF(Z115="",0,Z115),"0")</f>
        <v>4.4470000000000003E-2</v>
      </c>
      <c r="AA116" s="672"/>
      <c r="AB116" s="672"/>
      <c r="AC116" s="672"/>
    </row>
    <row r="117" spans="1:68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22</v>
      </c>
      <c r="Y117" s="671">
        <f>IFERROR(SUM(Y113:Y115),"0")</f>
        <v>24</v>
      </c>
      <c r="Z117" s="37"/>
      <c r="AA117" s="672"/>
      <c r="AB117" s="672"/>
      <c r="AC117" s="672"/>
    </row>
    <row r="118" spans="1:68" ht="14.25" hidden="1" customHeight="1" x14ac:dyDescent="0.25">
      <c r="A118" s="675" t="s">
        <v>63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0" t="s">
        <v>227</v>
      </c>
      <c r="Q120" s="678"/>
      <c r="R120" s="678"/>
      <c r="S120" s="678"/>
      <c r="T120" s="679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68</v>
      </c>
      <c r="X121" s="669">
        <v>60</v>
      </c>
      <c r="Y121" s="670">
        <f t="shared" si="15"/>
        <v>67.2</v>
      </c>
      <c r="Z121" s="36">
        <f>IFERROR(IF(Y121=0,"",ROUNDUP(Y121/H121,0)*0.01898),"")</f>
        <v>0.15184</v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63.664285714285711</v>
      </c>
      <c r="BN121" s="64">
        <f t="shared" si="17"/>
        <v>71.304000000000002</v>
      </c>
      <c r="BO121" s="64">
        <f t="shared" si="18"/>
        <v>0.11160714285714285</v>
      </c>
      <c r="BP121" s="64">
        <f t="shared" si="19"/>
        <v>0.125</v>
      </c>
    </row>
    <row r="122" spans="1:68" ht="37.5" hidden="1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992" t="s">
        <v>234</v>
      </c>
      <c r="Q123" s="678"/>
      <c r="R123" s="678"/>
      <c r="S123" s="678"/>
      <c r="T123" s="679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68</v>
      </c>
      <c r="X124" s="669">
        <v>89</v>
      </c>
      <c r="Y124" s="670">
        <f t="shared" si="15"/>
        <v>89.100000000000009</v>
      </c>
      <c r="Z124" s="36">
        <f t="shared" si="20"/>
        <v>0.21482999999999999</v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97.306666666666658</v>
      </c>
      <c r="BN124" s="64">
        <f t="shared" si="17"/>
        <v>97.416000000000011</v>
      </c>
      <c r="BO124" s="64">
        <f t="shared" si="18"/>
        <v>0.18111518111518113</v>
      </c>
      <c r="BP124" s="64">
        <f t="shared" si="19"/>
        <v>0.18131868131868134</v>
      </c>
    </row>
    <row r="125" spans="1:68" ht="27" hidden="1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5" t="s">
        <v>238</v>
      </c>
      <c r="Q125" s="678"/>
      <c r="R125" s="678"/>
      <c r="S125" s="678"/>
      <c r="T125" s="679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40.105820105820101</v>
      </c>
      <c r="Y128" s="671">
        <f>IFERROR(Y119/H119,"0")+IFERROR(Y120/H120,"0")+IFERROR(Y121/H121,"0")+IFERROR(Y122/H122,"0")+IFERROR(Y123/H123,"0")+IFERROR(Y124/H124,"0")+IFERROR(Y125/H125,"0")+IFERROR(Y126/H126,"0")+IFERROR(Y127/H127,"0")</f>
        <v>41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0.36667</v>
      </c>
      <c r="AA128" s="672"/>
      <c r="AB128" s="672"/>
      <c r="AC128" s="672"/>
    </row>
    <row r="129" spans="1:68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149</v>
      </c>
      <c r="Y129" s="671">
        <f>IFERROR(SUM(Y119:Y127),"0")</f>
        <v>156.30000000000001</v>
      </c>
      <c r="Z129" s="37"/>
      <c r="AA129" s="672"/>
      <c r="AB129" s="672"/>
      <c r="AC129" s="672"/>
    </row>
    <row r="130" spans="1:68" ht="14.25" hidden="1" customHeight="1" x14ac:dyDescent="0.25">
      <c r="A130" s="675" t="s">
        <v>167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251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89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141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63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87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89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141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63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284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130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68</v>
      </c>
      <c r="X171" s="669">
        <v>2</v>
      </c>
      <c r="Y171" s="670">
        <f>IFERROR(IF(X171="",0,CEILING((X171/$H171),1)*$H171),"")</f>
        <v>3.96</v>
      </c>
      <c r="Z171" s="36">
        <f>IFERROR(IF(Y171=0,"",ROUNDUP(Y171/H171,0)*0.00502),"")</f>
        <v>1.004E-2</v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2.1010101010101012</v>
      </c>
      <c r="BN171" s="64">
        <f>IFERROR(Y171*I171/H171,"0")</f>
        <v>4.16</v>
      </c>
      <c r="BO171" s="64">
        <f>IFERROR(1/J171*(X171/H171),"0")</f>
        <v>4.3166709833376508E-3</v>
      </c>
      <c r="BP171" s="64">
        <f>IFERROR(1/J171*(Y171/H171),"0")</f>
        <v>8.5470085470085479E-3</v>
      </c>
    </row>
    <row r="172" spans="1:68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1.0101010101010102</v>
      </c>
      <c r="Y172" s="671">
        <f>IFERROR(Y171/H171,"0")</f>
        <v>2</v>
      </c>
      <c r="Z172" s="671">
        <f>IFERROR(IF(Z171="",0,Z171),"0")</f>
        <v>1.004E-2</v>
      </c>
      <c r="AA172" s="672"/>
      <c r="AB172" s="672"/>
      <c r="AC172" s="672"/>
    </row>
    <row r="173" spans="1:68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2</v>
      </c>
      <c r="Y173" s="671">
        <f>IFERROR(SUM(Y171:Y171),"0")</f>
        <v>3.96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141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68</v>
      </c>
      <c r="X175" s="669">
        <v>49</v>
      </c>
      <c r="Y175" s="670">
        <f t="shared" ref="Y175:Y183" si="21">IFERROR(IF(X175="",0,CEILING((X175/$H175),1)*$H175),"")</f>
        <v>50.400000000000006</v>
      </c>
      <c r="Z175" s="36">
        <f>IFERROR(IF(Y175=0,"",ROUNDUP(Y175/H175,0)*0.00902),"")</f>
        <v>0.10824</v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52.15</v>
      </c>
      <c r="BN175" s="64">
        <f t="shared" ref="BN175:BN183" si="23">IFERROR(Y175*I175/H175,"0")</f>
        <v>53.64</v>
      </c>
      <c r="BO175" s="64">
        <f t="shared" ref="BO175:BO183" si="24">IFERROR(1/J175*(X175/H175),"0")</f>
        <v>8.8383838383838384E-2</v>
      </c>
      <c r="BP175" s="64">
        <f t="shared" ref="BP175:BP183" si="25">IFERROR(1/J175*(Y175/H175),"0")</f>
        <v>9.0909090909090912E-2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68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68</v>
      </c>
      <c r="X178" s="669">
        <v>42</v>
      </c>
      <c r="Y178" s="670">
        <f t="shared" si="21"/>
        <v>42</v>
      </c>
      <c r="Z178" s="36">
        <f>IFERROR(IF(Y178=0,"",ROUNDUP(Y178/H178,0)*0.00502),"")</f>
        <v>0.1004</v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44.599999999999994</v>
      </c>
      <c r="BN178" s="64">
        <f t="shared" si="23"/>
        <v>44.599999999999994</v>
      </c>
      <c r="BO178" s="64">
        <f t="shared" si="24"/>
        <v>8.5470085470085472E-2</v>
      </c>
      <c r="BP178" s="64">
        <f t="shared" si="25"/>
        <v>8.5470085470085472E-2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2" t="s">
        <v>303</v>
      </c>
      <c r="Q180" s="678"/>
      <c r="R180" s="678"/>
      <c r="S180" s="678"/>
      <c r="T180" s="679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68</v>
      </c>
      <c r="X181" s="669">
        <v>63</v>
      </c>
      <c r="Y181" s="670">
        <f t="shared" si="21"/>
        <v>63</v>
      </c>
      <c r="Z181" s="36">
        <f>IFERROR(IF(Y181=0,"",ROUNDUP(Y181/H181,0)*0.00502),"")</f>
        <v>0.15060000000000001</v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66.000000000000014</v>
      </c>
      <c r="BN181" s="64">
        <f t="shared" si="23"/>
        <v>66.000000000000014</v>
      </c>
      <c r="BO181" s="64">
        <f t="shared" si="24"/>
        <v>0.12820512820512822</v>
      </c>
      <c r="BP181" s="64">
        <f t="shared" si="25"/>
        <v>0.12820512820512822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61.666666666666664</v>
      </c>
      <c r="Y184" s="671">
        <f>IFERROR(Y175/H175,"0")+IFERROR(Y176/H176,"0")+IFERROR(Y177/H177,"0")+IFERROR(Y178/H178,"0")+IFERROR(Y179/H179,"0")+IFERROR(Y180/H180,"0")+IFERROR(Y181/H181,"0")+IFERROR(Y182/H182,"0")+IFERROR(Y183/H183,"0")</f>
        <v>62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0.35924</v>
      </c>
      <c r="AA184" s="672"/>
      <c r="AB184" s="672"/>
      <c r="AC184" s="672"/>
    </row>
    <row r="185" spans="1:68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154</v>
      </c>
      <c r="Y185" s="671">
        <f>IFERROR(SUM(Y175:Y183),"0")</f>
        <v>155.4</v>
      </c>
      <c r="Z185" s="37"/>
      <c r="AA185" s="672"/>
      <c r="AB185" s="672"/>
      <c r="AC185" s="672"/>
    </row>
    <row r="186" spans="1:68" ht="16.5" hidden="1" customHeight="1" x14ac:dyDescent="0.25">
      <c r="A186" s="703" t="s">
        <v>312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89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130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141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hidden="1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68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68</v>
      </c>
      <c r="X199" s="669">
        <v>98</v>
      </c>
      <c r="Y199" s="670">
        <f t="shared" si="26"/>
        <v>102.60000000000001</v>
      </c>
      <c r="Z199" s="36">
        <f>IFERROR(IF(Y199=0,"",ROUNDUP(Y199/H199,0)*0.00902),"")</f>
        <v>0.17138</v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101.81111111111112</v>
      </c>
      <c r="BN199" s="64">
        <f t="shared" si="28"/>
        <v>106.59000000000002</v>
      </c>
      <c r="BO199" s="64">
        <f t="shared" si="29"/>
        <v>0.13748597081930414</v>
      </c>
      <c r="BP199" s="64">
        <f t="shared" si="30"/>
        <v>0.14393939393939395</v>
      </c>
    </row>
    <row r="200" spans="1:68" ht="27" hidden="1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68</v>
      </c>
      <c r="X201" s="669">
        <v>39</v>
      </c>
      <c r="Y201" s="670">
        <f t="shared" si="26"/>
        <v>43.2</v>
      </c>
      <c r="Z201" s="36">
        <f>IFERROR(IF(Y201=0,"",ROUNDUP(Y201/H201,0)*0.00902),"")</f>
        <v>7.2160000000000002E-2</v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40.516666666666666</v>
      </c>
      <c r="BN201" s="64">
        <f t="shared" si="28"/>
        <v>44.88</v>
      </c>
      <c r="BO201" s="64">
        <f t="shared" si="29"/>
        <v>5.4713804713804708E-2</v>
      </c>
      <c r="BP201" s="64">
        <f t="shared" si="30"/>
        <v>6.0606060606060608E-2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68</v>
      </c>
      <c r="X202" s="669">
        <v>17</v>
      </c>
      <c r="Y202" s="670">
        <f t="shared" si="26"/>
        <v>18</v>
      </c>
      <c r="Z202" s="36">
        <f>IFERROR(IF(Y202=0,"",ROUNDUP(Y202/H202,0)*0.00502),"")</f>
        <v>5.0200000000000002E-2</v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18.227777777777778</v>
      </c>
      <c r="BN202" s="64">
        <f t="shared" si="28"/>
        <v>19.3</v>
      </c>
      <c r="BO202" s="64">
        <f t="shared" si="29"/>
        <v>4.0360873694207031E-2</v>
      </c>
      <c r="BP202" s="64">
        <f t="shared" si="30"/>
        <v>4.2735042735042736E-2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68</v>
      </c>
      <c r="X203" s="669">
        <v>10</v>
      </c>
      <c r="Y203" s="670">
        <f t="shared" si="26"/>
        <v>10.8</v>
      </c>
      <c r="Z203" s="36">
        <f>IFERROR(IF(Y203=0,"",ROUNDUP(Y203/H203,0)*0.00502),"")</f>
        <v>3.0120000000000001E-2</v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10.555555555555555</v>
      </c>
      <c r="BN203" s="64">
        <f t="shared" si="28"/>
        <v>11.4</v>
      </c>
      <c r="BO203" s="64">
        <f t="shared" si="29"/>
        <v>2.3741690408357077E-2</v>
      </c>
      <c r="BP203" s="64">
        <f t="shared" si="30"/>
        <v>2.5641025641025644E-2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68</v>
      </c>
      <c r="X205" s="669">
        <v>12</v>
      </c>
      <c r="Y205" s="670">
        <f t="shared" si="26"/>
        <v>12.6</v>
      </c>
      <c r="Z205" s="36">
        <f>IFERROR(IF(Y205=0,"",ROUNDUP(Y205/H205,0)*0.00502),"")</f>
        <v>3.5140000000000005E-2</v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12.666666666666664</v>
      </c>
      <c r="BN205" s="64">
        <f t="shared" si="28"/>
        <v>13.299999999999999</v>
      </c>
      <c r="BO205" s="64">
        <f t="shared" si="29"/>
        <v>2.8490028490028491E-2</v>
      </c>
      <c r="BP205" s="64">
        <f t="shared" si="30"/>
        <v>2.9914529914529919E-2</v>
      </c>
    </row>
    <row r="206" spans="1:68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47.037037037037031</v>
      </c>
      <c r="Y206" s="671">
        <f>IFERROR(Y198/H198,"0")+IFERROR(Y199/H199,"0")+IFERROR(Y200/H200,"0")+IFERROR(Y201/H201,"0")+IFERROR(Y202/H202,"0")+IFERROR(Y203/H203,"0")+IFERROR(Y204/H204,"0")+IFERROR(Y205/H205,"0")</f>
        <v>50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0.35899999999999999</v>
      </c>
      <c r="AA206" s="672"/>
      <c r="AB206" s="672"/>
      <c r="AC206" s="672"/>
    </row>
    <row r="207" spans="1:68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176</v>
      </c>
      <c r="Y207" s="671">
        <f>IFERROR(SUM(Y198:Y205),"0")</f>
        <v>187.20000000000002</v>
      </c>
      <c r="Z207" s="37"/>
      <c r="AA207" s="672"/>
      <c r="AB207" s="672"/>
      <c r="AC207" s="672"/>
    </row>
    <row r="208" spans="1:68" ht="14.25" hidden="1" customHeight="1" x14ac:dyDescent="0.25">
      <c r="A208" s="675" t="s">
        <v>63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68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68</v>
      </c>
      <c r="X212" s="669">
        <v>165</v>
      </c>
      <c r="Y212" s="670">
        <f t="shared" si="31"/>
        <v>165.6</v>
      </c>
      <c r="Z212" s="36">
        <f t="shared" ref="Z212:Z217" si="36">IFERROR(IF(Y212=0,"",ROUNDUP(Y212/H212,0)*0.00651),"")</f>
        <v>0.44919000000000003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183.5625</v>
      </c>
      <c r="BN212" s="64">
        <f t="shared" si="33"/>
        <v>184.23</v>
      </c>
      <c r="BO212" s="64">
        <f t="shared" si="34"/>
        <v>0.37774725274725279</v>
      </c>
      <c r="BP212" s="64">
        <f t="shared" si="35"/>
        <v>0.37912087912087916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68</v>
      </c>
      <c r="X214" s="669">
        <v>83</v>
      </c>
      <c r="Y214" s="670">
        <f t="shared" si="31"/>
        <v>84</v>
      </c>
      <c r="Z214" s="36">
        <f t="shared" si="36"/>
        <v>0.22785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91.715000000000003</v>
      </c>
      <c r="BN214" s="64">
        <f t="shared" si="33"/>
        <v>92.820000000000007</v>
      </c>
      <c r="BO214" s="64">
        <f t="shared" si="34"/>
        <v>0.19001831501831504</v>
      </c>
      <c r="BP214" s="64">
        <f t="shared" si="35"/>
        <v>0.19230769230769232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68</v>
      </c>
      <c r="X215" s="669">
        <v>73</v>
      </c>
      <c r="Y215" s="670">
        <f t="shared" si="31"/>
        <v>74.399999999999991</v>
      </c>
      <c r="Z215" s="36">
        <f t="shared" si="36"/>
        <v>0.20181000000000002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80.665000000000006</v>
      </c>
      <c r="BN215" s="64">
        <f t="shared" si="33"/>
        <v>82.212000000000003</v>
      </c>
      <c r="BO215" s="64">
        <f t="shared" si="34"/>
        <v>0.16712454212454214</v>
      </c>
      <c r="BP215" s="64">
        <f t="shared" si="35"/>
        <v>0.17032967032967034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68</v>
      </c>
      <c r="X216" s="669">
        <v>33</v>
      </c>
      <c r="Y216" s="670">
        <f t="shared" si="31"/>
        <v>33.6</v>
      </c>
      <c r="Z216" s="36">
        <f t="shared" si="36"/>
        <v>9.1139999999999999E-2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36.465000000000003</v>
      </c>
      <c r="BN216" s="64">
        <f t="shared" si="33"/>
        <v>37.128000000000007</v>
      </c>
      <c r="BO216" s="64">
        <f t="shared" si="34"/>
        <v>7.5549450549450559E-2</v>
      </c>
      <c r="BP216" s="64">
        <f t="shared" si="35"/>
        <v>7.6923076923076941E-2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68</v>
      </c>
      <c r="X217" s="669">
        <v>67</v>
      </c>
      <c r="Y217" s="670">
        <f t="shared" si="31"/>
        <v>67.2</v>
      </c>
      <c r="Z217" s="36">
        <f t="shared" si="36"/>
        <v>0.18228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74.202500000000001</v>
      </c>
      <c r="BN217" s="64">
        <f t="shared" si="33"/>
        <v>74.424000000000007</v>
      </c>
      <c r="BO217" s="64">
        <f t="shared" si="34"/>
        <v>0.1533882783882784</v>
      </c>
      <c r="BP217" s="64">
        <f t="shared" si="35"/>
        <v>0.15384615384615388</v>
      </c>
    </row>
    <row r="218" spans="1:68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175.41666666666666</v>
      </c>
      <c r="Y218" s="671">
        <f>IFERROR(Y209/H209,"0")+IFERROR(Y210/H210,"0")+IFERROR(Y211/H211,"0")+IFERROR(Y212/H212,"0")+IFERROR(Y213/H213,"0")+IFERROR(Y214/H214,"0")+IFERROR(Y215/H215,"0")+IFERROR(Y216/H216,"0")+IFERROR(Y217/H217,"0")</f>
        <v>177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1.1522700000000001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421</v>
      </c>
      <c r="Y219" s="671">
        <f>IFERROR(SUM(Y209:Y217),"0")</f>
        <v>424.8</v>
      </c>
      <c r="Z219" s="37"/>
      <c r="AA219" s="672"/>
      <c r="AB219" s="672"/>
      <c r="AC219" s="672"/>
    </row>
    <row r="220" spans="1:68" ht="14.25" hidden="1" customHeight="1" x14ac:dyDescent="0.25">
      <c r="A220" s="675" t="s">
        <v>167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68</v>
      </c>
      <c r="X221" s="669">
        <v>18</v>
      </c>
      <c r="Y221" s="670">
        <f>IFERROR(IF(X221="",0,CEILING((X221/$H221),1)*$H221),"")</f>
        <v>19.2</v>
      </c>
      <c r="Z221" s="36">
        <f>IFERROR(IF(Y221=0,"",ROUNDUP(Y221/H221,0)*0.00651),"")</f>
        <v>5.2080000000000001E-2</v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19.890000000000004</v>
      </c>
      <c r="BN221" s="64">
        <f>IFERROR(Y221*I221/H221,"0")</f>
        <v>21.216000000000001</v>
      </c>
      <c r="BO221" s="64">
        <f>IFERROR(1/J221*(X221/H221),"0")</f>
        <v>4.1208791208791215E-2</v>
      </c>
      <c r="BP221" s="64">
        <f>IFERROR(1/J221*(Y221/H221),"0")</f>
        <v>4.3956043956043959E-2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68</v>
      </c>
      <c r="X222" s="669">
        <v>29</v>
      </c>
      <c r="Y222" s="670">
        <f>IFERROR(IF(X222="",0,CEILING((X222/$H222),1)*$H222),"")</f>
        <v>31.2</v>
      </c>
      <c r="Z222" s="36">
        <f>IFERROR(IF(Y222=0,"",ROUNDUP(Y222/H222,0)*0.00651),"")</f>
        <v>8.4629999999999997E-2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32.045000000000002</v>
      </c>
      <c r="BN222" s="64">
        <f>IFERROR(Y222*I222/H222,"0")</f>
        <v>34.476000000000006</v>
      </c>
      <c r="BO222" s="64">
        <f>IFERROR(1/J222*(X222/H222),"0")</f>
        <v>6.6391941391941406E-2</v>
      </c>
      <c r="BP222" s="64">
        <f>IFERROR(1/J222*(Y222/H222),"0")</f>
        <v>7.1428571428571438E-2</v>
      </c>
    </row>
    <row r="223" spans="1:68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19.583333333333336</v>
      </c>
      <c r="Y223" s="671">
        <f>IFERROR(Y221/H221,"0")+IFERROR(Y222/H222,"0")</f>
        <v>21</v>
      </c>
      <c r="Z223" s="671">
        <f>IFERROR(IF(Z221="",0,Z221),"0")+IFERROR(IF(Z222="",0,Z222),"0")</f>
        <v>0.13671</v>
      </c>
      <c r="AA223" s="672"/>
      <c r="AB223" s="672"/>
      <c r="AC223" s="672"/>
    </row>
    <row r="224" spans="1:68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47</v>
      </c>
      <c r="Y224" s="671">
        <f>IFERROR(SUM(Y221:Y222),"0")</f>
        <v>50.4</v>
      </c>
      <c r="Z224" s="37"/>
      <c r="AA224" s="672"/>
      <c r="AB224" s="672"/>
      <c r="AC224" s="672"/>
    </row>
    <row r="225" spans="1:68" ht="16.5" hidden="1" customHeight="1" x14ac:dyDescent="0.25">
      <c r="A225" s="703" t="s">
        <v>373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89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130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4" t="s">
        <v>395</v>
      </c>
      <c r="Q238" s="678"/>
      <c r="R238" s="678"/>
      <c r="S238" s="678"/>
      <c r="T238" s="679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8"/>
      <c r="R239" s="678"/>
      <c r="S239" s="678"/>
      <c r="T239" s="679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398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89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416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89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420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89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429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63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68</v>
      </c>
      <c r="X268" s="669">
        <v>26</v>
      </c>
      <c r="Y268" s="670">
        <f>IFERROR(IF(X268="",0,CEILING((X268/$H268),1)*$H268),"")</f>
        <v>26.4</v>
      </c>
      <c r="Z268" s="36">
        <f>IFERROR(IF(Y268=0,"",ROUNDUP(Y268/H268,0)*0.00651),"")</f>
        <v>7.1610000000000007E-2</v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28.73</v>
      </c>
      <c r="BN268" s="64">
        <f>IFERROR(Y268*I268/H268,"0")</f>
        <v>29.172000000000001</v>
      </c>
      <c r="BO268" s="64">
        <f>IFERROR(1/J268*(X268/H268),"0")</f>
        <v>5.9523809523809534E-2</v>
      </c>
      <c r="BP268" s="64">
        <f>IFERROR(1/J268*(Y268/H268),"0")</f>
        <v>6.0439560439560447E-2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68</v>
      </c>
      <c r="X269" s="669">
        <v>19</v>
      </c>
      <c r="Y269" s="670">
        <f>IFERROR(IF(X269="",0,CEILING((X269/$H269),1)*$H269),"")</f>
        <v>19.2</v>
      </c>
      <c r="Z269" s="36">
        <f>IFERROR(IF(Y269=0,"",ROUNDUP(Y269/H269,0)*0.00651),"")</f>
        <v>5.2080000000000001E-2</v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20.425000000000001</v>
      </c>
      <c r="BN269" s="64">
        <f>IFERROR(Y269*I269/H269,"0")</f>
        <v>20.64</v>
      </c>
      <c r="BO269" s="64">
        <f>IFERROR(1/J269*(X269/H269),"0")</f>
        <v>4.3498168498168503E-2</v>
      </c>
      <c r="BP269" s="64">
        <f>IFERROR(1/J269*(Y269/H269),"0")</f>
        <v>4.3956043956043959E-2</v>
      </c>
    </row>
    <row r="270" spans="1:68" ht="37.5" hidden="1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18.75</v>
      </c>
      <c r="Y271" s="671">
        <f>IFERROR(Y266/H266,"0")+IFERROR(Y267/H267,"0")+IFERROR(Y268/H268,"0")+IFERROR(Y269/H269,"0")+IFERROR(Y270/H270,"0")</f>
        <v>19</v>
      </c>
      <c r="Z271" s="671">
        <f>IFERROR(IF(Z266="",0,Z266),"0")+IFERROR(IF(Z267="",0,Z267),"0")+IFERROR(IF(Z268="",0,Z268),"0")+IFERROR(IF(Z269="",0,Z269),"0")+IFERROR(IF(Z270="",0,Z270),"0")</f>
        <v>0.12369000000000001</v>
      </c>
      <c r="AA271" s="672"/>
      <c r="AB271" s="672"/>
      <c r="AC271" s="672"/>
    </row>
    <row r="272" spans="1:68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45</v>
      </c>
      <c r="Y272" s="671">
        <f>IFERROR(SUM(Y266:Y270),"0")</f>
        <v>45.599999999999994</v>
      </c>
      <c r="Z272" s="37"/>
      <c r="AA272" s="672"/>
      <c r="AB272" s="672"/>
      <c r="AC272" s="672"/>
    </row>
    <row r="273" spans="1:68" ht="16.5" hidden="1" customHeight="1" x14ac:dyDescent="0.25">
      <c r="A273" s="703" t="s">
        <v>445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89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141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63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455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63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462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89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141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470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89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141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63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hidden="1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hidden="1" customHeight="1" x14ac:dyDescent="0.25">
      <c r="A328" s="675" t="s">
        <v>167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hidden="1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68</v>
      </c>
      <c r="X330" s="669">
        <v>57</v>
      </c>
      <c r="Y330" s="670">
        <f>IFERROR(IF(X330="",0,CEILING((X330/$H330),1)*$H330),"")</f>
        <v>62.4</v>
      </c>
      <c r="Z330" s="36">
        <f>IFERROR(IF(Y330=0,"",ROUNDUP(Y330/H330,0)*0.01898),"")</f>
        <v>0.15184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60.792692307692313</v>
      </c>
      <c r="BN330" s="64">
        <f>IFERROR(Y330*I330/H330,"0")</f>
        <v>66.552000000000007</v>
      </c>
      <c r="BO330" s="64">
        <f>IFERROR(1/J330*(X330/H330),"0")</f>
        <v>0.1141826923076923</v>
      </c>
      <c r="BP330" s="64">
        <f>IFERROR(1/J330*(Y330/H330),"0")</f>
        <v>0.125</v>
      </c>
    </row>
    <row r="331" spans="1:68" ht="16.5" hidden="1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7.3076923076923075</v>
      </c>
      <c r="Y332" s="671">
        <f>IFERROR(Y329/H329,"0")+IFERROR(Y330/H330,"0")+IFERROR(Y331/H331,"0")</f>
        <v>8</v>
      </c>
      <c r="Z332" s="671">
        <f>IFERROR(IF(Z329="",0,Z329),"0")+IFERROR(IF(Z330="",0,Z330),"0")+IFERROR(IF(Z331="",0,Z331),"0")</f>
        <v>0.15184</v>
      </c>
      <c r="AA332" s="672"/>
      <c r="AB332" s="672"/>
      <c r="AC332" s="672"/>
    </row>
    <row r="333" spans="1:68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57</v>
      </c>
      <c r="Y333" s="671">
        <f>IFERROR(SUM(Y329:Y331),"0")</f>
        <v>62.4</v>
      </c>
      <c r="Z333" s="37"/>
      <c r="AA333" s="672"/>
      <c r="AB333" s="672"/>
      <c r="AC333" s="672"/>
    </row>
    <row r="334" spans="1:68" ht="14.25" hidden="1" customHeight="1" x14ac:dyDescent="0.25">
      <c r="A334" s="675" t="s">
        <v>81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5" t="s">
        <v>527</v>
      </c>
      <c r="Q335" s="678"/>
      <c r="R335" s="678"/>
      <c r="S335" s="678"/>
      <c r="T335" s="679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1035" t="s">
        <v>531</v>
      </c>
      <c r="Q336" s="678"/>
      <c r="R336" s="678"/>
      <c r="S336" s="678"/>
      <c r="T336" s="679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hidden="1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hidden="1" customHeight="1" x14ac:dyDescent="0.25">
      <c r="A341" s="675" t="s">
        <v>538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547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141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63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hidden="1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hidden="1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561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89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hidden="1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hidden="1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68</v>
      </c>
      <c r="X364" s="669">
        <v>433</v>
      </c>
      <c r="Y364" s="670">
        <f t="shared" si="52"/>
        <v>435</v>
      </c>
      <c r="Z364" s="36">
        <f>IFERROR(IF(Y364=0,"",ROUNDUP(Y364/H364,0)*0.02175),"")</f>
        <v>0.63074999999999992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446.85599999999999</v>
      </c>
      <c r="BN364" s="64">
        <f t="shared" si="54"/>
        <v>448.92</v>
      </c>
      <c r="BO364" s="64">
        <f t="shared" si="55"/>
        <v>0.60138888888888886</v>
      </c>
      <c r="BP364" s="64">
        <f t="shared" si="56"/>
        <v>0.60416666666666663</v>
      </c>
    </row>
    <row r="365" spans="1:68" ht="27" hidden="1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68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68</v>
      </c>
      <c r="X367" s="669">
        <v>500</v>
      </c>
      <c r="Y367" s="670">
        <f t="shared" si="52"/>
        <v>510</v>
      </c>
      <c r="Z367" s="36">
        <f>IFERROR(IF(Y367=0,"",ROUNDUP(Y367/H367,0)*0.02175),"")</f>
        <v>0.73949999999999994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516</v>
      </c>
      <c r="BN367" s="64">
        <f t="shared" si="54"/>
        <v>526.32000000000005</v>
      </c>
      <c r="BO367" s="64">
        <f t="shared" si="55"/>
        <v>0.69444444444444442</v>
      </c>
      <c r="BP367" s="64">
        <f t="shared" si="56"/>
        <v>0.70833333333333326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62.2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63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1.37025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933</v>
      </c>
      <c r="Y372" s="671">
        <f>IFERROR(SUM(Y361:Y370),"0")</f>
        <v>945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130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hidden="1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68</v>
      </c>
      <c r="X374" s="669">
        <v>0</v>
      </c>
      <c r="Y374" s="67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0</v>
      </c>
      <c r="Y376" s="671">
        <f>IFERROR(Y374/H374,"0")+IFERROR(Y375/H375,"0")</f>
        <v>0</v>
      </c>
      <c r="Z376" s="671">
        <f>IFERROR(IF(Z374="",0,Z374),"0")+IFERROR(IF(Z375="",0,Z375),"0")</f>
        <v>0</v>
      </c>
      <c r="AA376" s="672"/>
      <c r="AB376" s="672"/>
      <c r="AC376" s="672"/>
    </row>
    <row r="377" spans="1:68" hidden="1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0</v>
      </c>
      <c r="Y377" s="671">
        <f>IFERROR(SUM(Y374:Y375),"0")</f>
        <v>0</v>
      </c>
      <c r="Z377" s="37"/>
      <c r="AA377" s="672"/>
      <c r="AB377" s="672"/>
      <c r="AC377" s="672"/>
    </row>
    <row r="378" spans="1:68" ht="14.25" hidden="1" customHeight="1" x14ac:dyDescent="0.25">
      <c r="A378" s="675" t="s">
        <v>63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8"/>
      <c r="R379" s="678"/>
      <c r="S379" s="678"/>
      <c r="T379" s="679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1" t="s">
        <v>596</v>
      </c>
      <c r="Q380" s="678"/>
      <c r="R380" s="678"/>
      <c r="S380" s="678"/>
      <c r="T380" s="679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167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hidden="1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708" t="s">
        <v>600</v>
      </c>
      <c r="Q384" s="678"/>
      <c r="R384" s="678"/>
      <c r="S384" s="678"/>
      <c r="T384" s="679"/>
      <c r="U384" s="34"/>
      <c r="V384" s="34"/>
      <c r="W384" s="35" t="s">
        <v>68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hidden="1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hidden="1" customHeight="1" x14ac:dyDescent="0.25">
      <c r="A387" s="703" t="s">
        <v>602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89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hidden="1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idden="1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hidden="1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141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63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68</v>
      </c>
      <c r="X403" s="669">
        <v>132</v>
      </c>
      <c r="Y403" s="670">
        <f>IFERROR(IF(X403="",0,CEILING((X403/$H403),1)*$H403),"")</f>
        <v>135</v>
      </c>
      <c r="Z403" s="36">
        <f>IFERROR(IF(Y403=0,"",ROUNDUP(Y403/H403,0)*0.01898),"")</f>
        <v>0.28470000000000001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139.61199999999999</v>
      </c>
      <c r="BN403" s="64">
        <f>IFERROR(Y403*I403/H403,"0")</f>
        <v>142.785</v>
      </c>
      <c r="BO403" s="64">
        <f>IFERROR(1/J403*(X403/H403),"0")</f>
        <v>0.22916666666666666</v>
      </c>
      <c r="BP403" s="64">
        <f>IFERROR(1/J403*(Y403/H403),"0")</f>
        <v>0.234375</v>
      </c>
    </row>
    <row r="404" spans="1:68" ht="37.5" hidden="1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8"/>
      <c r="R404" s="678"/>
      <c r="S404" s="678"/>
      <c r="T404" s="679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14.666666666666666</v>
      </c>
      <c r="Y408" s="671">
        <f>IFERROR(Y403/H403,"0")+IFERROR(Y404/H404,"0")+IFERROR(Y405/H405,"0")+IFERROR(Y406/H406,"0")+IFERROR(Y407/H407,"0")</f>
        <v>15</v>
      </c>
      <c r="Z408" s="671">
        <f>IFERROR(IF(Z403="",0,Z403),"0")+IFERROR(IF(Z404="",0,Z404),"0")+IFERROR(IF(Z405="",0,Z405),"0")+IFERROR(IF(Z406="",0,Z406),"0")+IFERROR(IF(Z407="",0,Z407),"0")</f>
        <v>0.28470000000000001</v>
      </c>
      <c r="AA408" s="672"/>
      <c r="AB408" s="672"/>
      <c r="AC408" s="672"/>
    </row>
    <row r="409" spans="1:68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132</v>
      </c>
      <c r="Y409" s="671">
        <f>IFERROR(SUM(Y403:Y407),"0")</f>
        <v>135</v>
      </c>
      <c r="Z409" s="37"/>
      <c r="AA409" s="672"/>
      <c r="AB409" s="672"/>
      <c r="AC409" s="672"/>
    </row>
    <row r="410" spans="1:68" ht="14.25" hidden="1" customHeight="1" x14ac:dyDescent="0.25">
      <c r="A410" s="675" t="s">
        <v>167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08" t="s">
        <v>639</v>
      </c>
      <c r="Q411" s="678"/>
      <c r="R411" s="678"/>
      <c r="S411" s="678"/>
      <c r="T411" s="679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642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141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1041" t="s">
        <v>645</v>
      </c>
      <c r="Q417" s="678"/>
      <c r="R417" s="678"/>
      <c r="S417" s="678"/>
      <c r="T417" s="679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4" t="s">
        <v>649</v>
      </c>
      <c r="Q418" s="678"/>
      <c r="R418" s="678"/>
      <c r="S418" s="678"/>
      <c r="T418" s="679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4" t="s">
        <v>649</v>
      </c>
      <c r="Q419" s="678"/>
      <c r="R419" s="678"/>
      <c r="S419" s="678"/>
      <c r="T419" s="679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8" t="s">
        <v>654</v>
      </c>
      <c r="Q420" s="678"/>
      <c r="R420" s="678"/>
      <c r="S420" s="678"/>
      <c r="T420" s="679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4" t="s">
        <v>659</v>
      </c>
      <c r="Q422" s="678"/>
      <c r="R422" s="678"/>
      <c r="S422" s="678"/>
      <c r="T422" s="679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1" t="s">
        <v>669</v>
      </c>
      <c r="Q426" s="678"/>
      <c r="R426" s="678"/>
      <c r="S426" s="678"/>
      <c r="T426" s="679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hidden="1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hidden="1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hidden="1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hidden="1" customHeight="1" x14ac:dyDescent="0.25">
      <c r="A431" s="675" t="s">
        <v>63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681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130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141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37" t="s">
        <v>690</v>
      </c>
      <c r="Q443" s="678"/>
      <c r="R443" s="678"/>
      <c r="S443" s="678"/>
      <c r="T443" s="679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24" t="s">
        <v>697</v>
      </c>
      <c r="Q445" s="678"/>
      <c r="R445" s="678"/>
      <c r="S445" s="678"/>
      <c r="T445" s="679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703" t="s">
        <v>701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141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8"/>
      <c r="R452" s="678"/>
      <c r="S452" s="678"/>
      <c r="T452" s="679"/>
      <c r="U452" s="34"/>
      <c r="V452" s="34"/>
      <c r="W452" s="35" t="s">
        <v>68</v>
      </c>
      <c r="X452" s="669">
        <v>1</v>
      </c>
      <c r="Y452" s="670">
        <f>IFERROR(IF(X452="",0,CEILING((X452/$H452),1)*$H452),"")</f>
        <v>1.2</v>
      </c>
      <c r="Z452" s="36">
        <f>IFERROR(IF(Y452=0,"",ROUNDUP(Y452/H452,0)*0.00651),"")</f>
        <v>6.5100000000000002E-3</v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1.7500000000000002</v>
      </c>
      <c r="BN452" s="64">
        <f>IFERROR(Y452*I452/H452,"0")</f>
        <v>2.1</v>
      </c>
      <c r="BO452" s="64">
        <f>IFERROR(1/J452*(X452/H452),"0")</f>
        <v>4.578754578754579E-3</v>
      </c>
      <c r="BP452" s="64">
        <f>IFERROR(1/J452*(Y452/H452),"0")</f>
        <v>5.4945054945054949E-3</v>
      </c>
    </row>
    <row r="453" spans="1:68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0.83333333333333337</v>
      </c>
      <c r="Y453" s="671">
        <f>IFERROR(Y451/H451,"0")+IFERROR(Y452/H452,"0")</f>
        <v>1</v>
      </c>
      <c r="Z453" s="671">
        <f>IFERROR(IF(Z451="",0,Z451),"0")+IFERROR(IF(Z452="",0,Z452),"0")</f>
        <v>6.5100000000000002E-3</v>
      </c>
      <c r="AA453" s="672"/>
      <c r="AB453" s="672"/>
      <c r="AC453" s="672"/>
    </row>
    <row r="454" spans="1:68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1</v>
      </c>
      <c r="Y454" s="671">
        <f>IFERROR(SUM(Y451:Y452),"0")</f>
        <v>1.2</v>
      </c>
      <c r="Z454" s="37"/>
      <c r="AA454" s="672"/>
      <c r="AB454" s="672"/>
      <c r="AC454" s="672"/>
    </row>
    <row r="455" spans="1:68" ht="16.5" hidden="1" customHeight="1" x14ac:dyDescent="0.25">
      <c r="A455" s="703" t="s">
        <v>709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141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167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716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89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68</v>
      </c>
      <c r="X467" s="669">
        <v>36</v>
      </c>
      <c r="Y467" s="670">
        <f t="shared" ref="Y467:Y481" si="68">IFERROR(IF(X467="",0,CEILING((X467/$H467),1)*$H467),"")</f>
        <v>36.96</v>
      </c>
      <c r="Z467" s="36">
        <f>IFERROR(IF(Y467=0,"",ROUNDUP(Y467/H467,0)*0.01196),"")</f>
        <v>8.3720000000000003E-2</v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38.454545454545453</v>
      </c>
      <c r="BN467" s="64">
        <f t="shared" ref="BN467:BN481" si="70">IFERROR(Y467*I467/H467,"0")</f>
        <v>39.479999999999997</v>
      </c>
      <c r="BO467" s="64">
        <f t="shared" ref="BO467:BO481" si="71">IFERROR(1/J467*(X467/H467),"0")</f>
        <v>6.555944055944056E-2</v>
      </c>
      <c r="BP467" s="64">
        <f t="shared" ref="BP467:BP481" si="72">IFERROR(1/J467*(Y467/H467),"0")</f>
        <v>6.7307692307692318E-2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68</v>
      </c>
      <c r="X468" s="669">
        <v>6</v>
      </c>
      <c r="Y468" s="670">
        <f t="shared" si="68"/>
        <v>10.56</v>
      </c>
      <c r="Z468" s="36">
        <f>IFERROR(IF(Y468=0,"",ROUNDUP(Y468/H468,0)*0.01196),"")</f>
        <v>2.392E-2</v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6.4090909090909083</v>
      </c>
      <c r="BN468" s="64">
        <f t="shared" si="70"/>
        <v>11.28</v>
      </c>
      <c r="BO468" s="64">
        <f t="shared" si="71"/>
        <v>1.0926573426573426E-2</v>
      </c>
      <c r="BP468" s="64">
        <f t="shared" si="72"/>
        <v>1.9230769230769232E-2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68</v>
      </c>
      <c r="X469" s="669">
        <v>80</v>
      </c>
      <c r="Y469" s="670">
        <f t="shared" si="68"/>
        <v>84.48</v>
      </c>
      <c r="Z469" s="36">
        <f>IFERROR(IF(Y469=0,"",ROUNDUP(Y469/H469,0)*0.01196),"")</f>
        <v>0.19136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85.454545454545453</v>
      </c>
      <c r="BN469" s="64">
        <f t="shared" si="70"/>
        <v>90.24</v>
      </c>
      <c r="BO469" s="64">
        <f t="shared" si="71"/>
        <v>0.14568764568764569</v>
      </c>
      <c r="BP469" s="64">
        <f t="shared" si="72"/>
        <v>0.15384615384615385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68</v>
      </c>
      <c r="X470" s="669">
        <v>50</v>
      </c>
      <c r="Y470" s="670">
        <f t="shared" si="68"/>
        <v>52.800000000000004</v>
      </c>
      <c r="Z470" s="36">
        <f>IFERROR(IF(Y470=0,"",ROUNDUP(Y470/H470,0)*0.01196),"")</f>
        <v>0.1196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53.409090909090907</v>
      </c>
      <c r="BN470" s="64">
        <f t="shared" si="70"/>
        <v>56.400000000000006</v>
      </c>
      <c r="BO470" s="64">
        <f t="shared" si="71"/>
        <v>9.1054778554778545E-2</v>
      </c>
      <c r="BP470" s="64">
        <f t="shared" si="72"/>
        <v>9.6153846153846159E-2</v>
      </c>
    </row>
    <row r="471" spans="1:68" ht="16.5" hidden="1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4" t="s">
        <v>734</v>
      </c>
      <c r="Q472" s="678"/>
      <c r="R472" s="678"/>
      <c r="S472" s="678"/>
      <c r="T472" s="679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2" t="s">
        <v>742</v>
      </c>
      <c r="Q476" s="678"/>
      <c r="R476" s="678"/>
      <c r="S476" s="678"/>
      <c r="T476" s="679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7" t="s">
        <v>745</v>
      </c>
      <c r="Q477" s="678"/>
      <c r="R477" s="678"/>
      <c r="S477" s="678"/>
      <c r="T477" s="679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86" t="s">
        <v>749</v>
      </c>
      <c r="Q478" s="678"/>
      <c r="R478" s="678"/>
      <c r="S478" s="678"/>
      <c r="T478" s="679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32.575757575757571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35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0.41859999999999997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172</v>
      </c>
      <c r="Y483" s="671">
        <f>IFERROR(SUM(Y467:Y481),"0")</f>
        <v>184.8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130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hidden="1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68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21" t="s">
        <v>760</v>
      </c>
      <c r="Q486" s="678"/>
      <c r="R486" s="678"/>
      <c r="S486" s="678"/>
      <c r="T486" s="679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27" t="s">
        <v>764</v>
      </c>
      <c r="Q487" s="678"/>
      <c r="R487" s="678"/>
      <c r="S487" s="678"/>
      <c r="T487" s="679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2" t="s">
        <v>767</v>
      </c>
      <c r="Q488" s="678"/>
      <c r="R488" s="678"/>
      <c r="S488" s="678"/>
      <c r="T488" s="679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hidden="1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141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1" t="s">
        <v>770</v>
      </c>
      <c r="Q492" s="678"/>
      <c r="R492" s="678"/>
      <c r="S492" s="678"/>
      <c r="T492" s="679"/>
      <c r="U492" s="34"/>
      <c r="V492" s="34"/>
      <c r="W492" s="35" t="s">
        <v>68</v>
      </c>
      <c r="X492" s="669">
        <v>70</v>
      </c>
      <c r="Y492" s="670">
        <f t="shared" ref="Y492:Y503" si="73">IFERROR(IF(X492="",0,CEILING((X492/$H492),1)*$H492),"")</f>
        <v>73.92</v>
      </c>
      <c r="Z492" s="36">
        <f>IFERROR(IF(Y492=0,"",ROUNDUP(Y492/H492,0)*0.01196),"")</f>
        <v>0.16744000000000001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74.772727272727266</v>
      </c>
      <c r="BN492" s="64">
        <f t="shared" ref="BN492:BN503" si="75">IFERROR(Y492*I492/H492,"0")</f>
        <v>78.959999999999994</v>
      </c>
      <c r="BO492" s="64">
        <f t="shared" ref="BO492:BO503" si="76">IFERROR(1/J492*(X492/H492),"0")</f>
        <v>0.12747668997668998</v>
      </c>
      <c r="BP492" s="64">
        <f t="shared" ref="BP492:BP503" si="77">IFERROR(1/J492*(Y492/H492),"0")</f>
        <v>0.13461538461538464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5" t="s">
        <v>774</v>
      </c>
      <c r="Q493" s="678"/>
      <c r="R493" s="678"/>
      <c r="S493" s="678"/>
      <c r="T493" s="679"/>
      <c r="U493" s="34"/>
      <c r="V493" s="34"/>
      <c r="W493" s="35" t="s">
        <v>68</v>
      </c>
      <c r="X493" s="669">
        <v>100</v>
      </c>
      <c r="Y493" s="670">
        <f t="shared" si="73"/>
        <v>100.32000000000001</v>
      </c>
      <c r="Z493" s="36">
        <f>IFERROR(IF(Y493=0,"",ROUNDUP(Y493/H493,0)*0.01196),"")</f>
        <v>0.22724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106.81818181818181</v>
      </c>
      <c r="BN493" s="64">
        <f t="shared" si="75"/>
        <v>107.16</v>
      </c>
      <c r="BO493" s="64">
        <f t="shared" si="76"/>
        <v>0.18210955710955709</v>
      </c>
      <c r="BP493" s="64">
        <f t="shared" si="77"/>
        <v>0.18269230769230771</v>
      </c>
    </row>
    <row r="494" spans="1:68" ht="27" hidden="1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877" t="s">
        <v>778</v>
      </c>
      <c r="Q494" s="678"/>
      <c r="R494" s="678"/>
      <c r="S494" s="678"/>
      <c r="T494" s="679"/>
      <c r="U494" s="34"/>
      <c r="V494" s="34"/>
      <c r="W494" s="35" t="s">
        <v>68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hidden="1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3" t="s">
        <v>782</v>
      </c>
      <c r="Q495" s="678"/>
      <c r="R495" s="678"/>
      <c r="S495" s="678"/>
      <c r="T495" s="679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6" t="s">
        <v>785</v>
      </c>
      <c r="Q496" s="678"/>
      <c r="R496" s="678"/>
      <c r="S496" s="678"/>
      <c r="T496" s="679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8"/>
      <c r="R497" s="678"/>
      <c r="S497" s="678"/>
      <c r="T497" s="679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87" t="s">
        <v>789</v>
      </c>
      <c r="Q498" s="678"/>
      <c r="R498" s="678"/>
      <c r="S498" s="678"/>
      <c r="T498" s="679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873" t="s">
        <v>794</v>
      </c>
      <c r="Q500" s="678"/>
      <c r="R500" s="678"/>
      <c r="S500" s="678"/>
      <c r="T500" s="679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45" t="s">
        <v>799</v>
      </c>
      <c r="Q502" s="678"/>
      <c r="R502" s="678"/>
      <c r="S502" s="678"/>
      <c r="T502" s="679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32.196969696969695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33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0.39468000000000003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170</v>
      </c>
      <c r="Y505" s="671">
        <f>IFERROR(SUM(Y492:Y503),"0")</f>
        <v>174.24</v>
      </c>
      <c r="Z505" s="37"/>
      <c r="AA505" s="672"/>
      <c r="AB505" s="672"/>
      <c r="AC505" s="672"/>
    </row>
    <row r="506" spans="1:68" ht="14.25" hidden="1" customHeight="1" x14ac:dyDescent="0.25">
      <c r="A506" s="675" t="s">
        <v>63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167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52" t="s">
        <v>815</v>
      </c>
      <c r="Q514" s="678"/>
      <c r="R514" s="678"/>
      <c r="S514" s="678"/>
      <c r="T514" s="679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816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89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729" t="s">
        <v>819</v>
      </c>
      <c r="Q520" s="678"/>
      <c r="R520" s="678"/>
      <c r="S520" s="678"/>
      <c r="T520" s="679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1" t="s">
        <v>823</v>
      </c>
      <c r="Q521" s="678"/>
      <c r="R521" s="678"/>
      <c r="S521" s="678"/>
      <c r="T521" s="679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1" t="s">
        <v>827</v>
      </c>
      <c r="Q522" s="678"/>
      <c r="R522" s="678"/>
      <c r="S522" s="678"/>
      <c r="T522" s="679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86" t="s">
        <v>831</v>
      </c>
      <c r="Q523" s="678"/>
      <c r="R523" s="678"/>
      <c r="S523" s="678"/>
      <c r="T523" s="679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27" t="s">
        <v>835</v>
      </c>
      <c r="Q524" s="678"/>
      <c r="R524" s="678"/>
      <c r="S524" s="678"/>
      <c r="T524" s="679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61" t="s">
        <v>838</v>
      </c>
      <c r="Q525" s="678"/>
      <c r="R525" s="678"/>
      <c r="S525" s="678"/>
      <c r="T525" s="679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130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17" t="s">
        <v>841</v>
      </c>
      <c r="Q529" s="678"/>
      <c r="R529" s="678"/>
      <c r="S529" s="678"/>
      <c r="T529" s="679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29" t="s">
        <v>844</v>
      </c>
      <c r="Q530" s="678"/>
      <c r="R530" s="678"/>
      <c r="S530" s="678"/>
      <c r="T530" s="679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8"/>
      <c r="R531" s="678"/>
      <c r="S531" s="678"/>
      <c r="T531" s="679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02" t="s">
        <v>851</v>
      </c>
      <c r="Q532" s="678"/>
      <c r="R532" s="678"/>
      <c r="S532" s="678"/>
      <c r="T532" s="679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8" t="s">
        <v>855</v>
      </c>
      <c r="Q533" s="678"/>
      <c r="R533" s="678"/>
      <c r="S533" s="678"/>
      <c r="T533" s="679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141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93" t="s">
        <v>858</v>
      </c>
      <c r="Q537" s="678"/>
      <c r="R537" s="678"/>
      <c r="S537" s="678"/>
      <c r="T537" s="679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8"/>
      <c r="R538" s="678"/>
      <c r="S538" s="678"/>
      <c r="T538" s="679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49" t="s">
        <v>866</v>
      </c>
      <c r="Q539" s="678"/>
      <c r="R539" s="678"/>
      <c r="S539" s="678"/>
      <c r="T539" s="679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8"/>
      <c r="R540" s="678"/>
      <c r="S540" s="678"/>
      <c r="T540" s="679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2" t="s">
        <v>874</v>
      </c>
      <c r="Q541" s="678"/>
      <c r="R541" s="678"/>
      <c r="S541" s="678"/>
      <c r="T541" s="679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25" t="s">
        <v>878</v>
      </c>
      <c r="Q542" s="678"/>
      <c r="R542" s="678"/>
      <c r="S542" s="678"/>
      <c r="T542" s="679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791" t="s">
        <v>881</v>
      </c>
      <c r="Q543" s="678"/>
      <c r="R543" s="678"/>
      <c r="S543" s="678"/>
      <c r="T543" s="679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63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1" t="s">
        <v>884</v>
      </c>
      <c r="Q547" s="678"/>
      <c r="R547" s="678"/>
      <c r="S547" s="678"/>
      <c r="T547" s="679"/>
      <c r="U547" s="34"/>
      <c r="V547" s="34"/>
      <c r="W547" s="35" t="s">
        <v>68</v>
      </c>
      <c r="X547" s="669">
        <v>139</v>
      </c>
      <c r="Y547" s="670">
        <f t="shared" ref="Y547:Y552" si="88">IFERROR(IF(X547="",0,CEILING((X547/$H547),1)*$H547),"")</f>
        <v>140.4</v>
      </c>
      <c r="Z547" s="36">
        <f>IFERROR(IF(Y547=0,"",ROUNDUP(Y547/H547,0)*0.01898),"")</f>
        <v>0.34164</v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148.24884615384616</v>
      </c>
      <c r="BN547" s="64">
        <f t="shared" ref="BN547:BN552" si="90">IFERROR(Y547*I547/H547,"0")</f>
        <v>149.74200000000002</v>
      </c>
      <c r="BO547" s="64">
        <f t="shared" ref="BO547:BO552" si="91">IFERROR(1/J547*(X547/H547),"0")</f>
        <v>0.27844551282051283</v>
      </c>
      <c r="BP547" s="64">
        <f t="shared" ref="BP547:BP552" si="92">IFERROR(1/J547*(Y547/H547),"0")</f>
        <v>0.28125</v>
      </c>
    </row>
    <row r="548" spans="1:68" ht="27" hidden="1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85" t="s">
        <v>887</v>
      </c>
      <c r="Q548" s="678"/>
      <c r="R548" s="678"/>
      <c r="S548" s="678"/>
      <c r="T548" s="679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0" t="s">
        <v>887</v>
      </c>
      <c r="Q549" s="678"/>
      <c r="R549" s="678"/>
      <c r="S549" s="678"/>
      <c r="T549" s="679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38" t="s">
        <v>891</v>
      </c>
      <c r="Q550" s="678"/>
      <c r="R550" s="678"/>
      <c r="S550" s="678"/>
      <c r="T550" s="679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70" t="s">
        <v>895</v>
      </c>
      <c r="Q551" s="678"/>
      <c r="R551" s="678"/>
      <c r="S551" s="678"/>
      <c r="T551" s="679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0" t="s">
        <v>898</v>
      </c>
      <c r="Q552" s="678"/>
      <c r="R552" s="678"/>
      <c r="S552" s="678"/>
      <c r="T552" s="679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17.820512820512821</v>
      </c>
      <c r="Y553" s="671">
        <f>IFERROR(Y547/H547,"0")+IFERROR(Y548/H548,"0")+IFERROR(Y549/H549,"0")+IFERROR(Y550/H550,"0")+IFERROR(Y551/H551,"0")+IFERROR(Y552/H552,"0")</f>
        <v>18</v>
      </c>
      <c r="Z553" s="671">
        <f>IFERROR(IF(Z547="",0,Z547),"0")+IFERROR(IF(Z548="",0,Z548),"0")+IFERROR(IF(Z549="",0,Z549),"0")+IFERROR(IF(Z550="",0,Z550),"0")+IFERROR(IF(Z551="",0,Z551),"0")+IFERROR(IF(Z552="",0,Z552),"0")</f>
        <v>0.34164</v>
      </c>
      <c r="AA553" s="672"/>
      <c r="AB553" s="672"/>
      <c r="AC553" s="672"/>
    </row>
    <row r="554" spans="1:68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139</v>
      </c>
      <c r="Y554" s="671">
        <f>IFERROR(SUM(Y547:Y552),"0")</f>
        <v>140.4</v>
      </c>
      <c r="Z554" s="37"/>
      <c r="AA554" s="672"/>
      <c r="AB554" s="672"/>
      <c r="AC554" s="672"/>
    </row>
    <row r="555" spans="1:68" ht="14.25" hidden="1" customHeight="1" x14ac:dyDescent="0.25">
      <c r="A555" s="675" t="s">
        <v>167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875" t="s">
        <v>901</v>
      </c>
      <c r="Q556" s="678"/>
      <c r="R556" s="678"/>
      <c r="S556" s="678"/>
      <c r="T556" s="679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6" t="s">
        <v>904</v>
      </c>
      <c r="Q557" s="678"/>
      <c r="R557" s="678"/>
      <c r="S557" s="678"/>
      <c r="T557" s="679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66" t="s">
        <v>906</v>
      </c>
      <c r="Q558" s="678"/>
      <c r="R558" s="678"/>
      <c r="S558" s="678"/>
      <c r="T558" s="679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04" t="s">
        <v>909</v>
      </c>
      <c r="Q559" s="678"/>
      <c r="R559" s="678"/>
      <c r="S559" s="678"/>
      <c r="T559" s="679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31" t="s">
        <v>912</v>
      </c>
      <c r="Q560" s="678"/>
      <c r="R560" s="678"/>
      <c r="S560" s="678"/>
      <c r="T560" s="679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890" t="s">
        <v>914</v>
      </c>
      <c r="Q561" s="678"/>
      <c r="R561" s="678"/>
      <c r="S561" s="678"/>
      <c r="T561" s="679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915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89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5" t="s">
        <v>918</v>
      </c>
      <c r="Q566" s="678"/>
      <c r="R566" s="678"/>
      <c r="S566" s="678"/>
      <c r="T566" s="679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4" t="s">
        <v>922</v>
      </c>
      <c r="Q567" s="678"/>
      <c r="R567" s="678"/>
      <c r="S567" s="678"/>
      <c r="T567" s="679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130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26" t="s">
        <v>926</v>
      </c>
      <c r="Q571" s="678"/>
      <c r="R571" s="678"/>
      <c r="S571" s="678"/>
      <c r="T571" s="679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141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79" t="s">
        <v>930</v>
      </c>
      <c r="Q575" s="678"/>
      <c r="R575" s="678"/>
      <c r="S575" s="678"/>
      <c r="T575" s="679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932</v>
      </c>
      <c r="Q578" s="769"/>
      <c r="R578" s="769"/>
      <c r="S578" s="769"/>
      <c r="T578" s="769"/>
      <c r="U578" s="769"/>
      <c r="V578" s="770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2907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2999.2999999999997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933</v>
      </c>
      <c r="Q579" s="769"/>
      <c r="R579" s="769"/>
      <c r="S579" s="769"/>
      <c r="T579" s="769"/>
      <c r="U579" s="769"/>
      <c r="V579" s="770"/>
      <c r="W579" s="37" t="s">
        <v>68</v>
      </c>
      <c r="X579" s="671">
        <f>IFERROR(SUM(BM22:BM575),"0")</f>
        <v>3082.0527383172389</v>
      </c>
      <c r="Y579" s="671">
        <f>IFERROR(SUM(BN22:BN575),"0")</f>
        <v>3179.873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934</v>
      </c>
      <c r="Q580" s="769"/>
      <c r="R580" s="769"/>
      <c r="S580" s="769"/>
      <c r="T580" s="769"/>
      <c r="U580" s="769"/>
      <c r="V580" s="770"/>
      <c r="W580" s="37" t="s">
        <v>935</v>
      </c>
      <c r="X580" s="38">
        <f>ROUNDUP(SUM(BO22:BO575),0)</f>
        <v>6</v>
      </c>
      <c r="Y580" s="38">
        <f>ROUNDUP(SUM(BP22:BP575),0)</f>
        <v>6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936</v>
      </c>
      <c r="Q581" s="769"/>
      <c r="R581" s="769"/>
      <c r="S581" s="769"/>
      <c r="T581" s="769"/>
      <c r="U581" s="769"/>
      <c r="V581" s="770"/>
      <c r="W581" s="37" t="s">
        <v>68</v>
      </c>
      <c r="X581" s="671">
        <f>GrossWeightTotal+PalletQtyTotal*25</f>
        <v>3232.0527383172389</v>
      </c>
      <c r="Y581" s="671">
        <f>GrossWeightTotalR+PalletQtyTotalR*25</f>
        <v>3329.873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937</v>
      </c>
      <c r="Q582" s="769"/>
      <c r="R582" s="769"/>
      <c r="S582" s="769"/>
      <c r="T582" s="769"/>
      <c r="U582" s="769"/>
      <c r="V582" s="770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594.80944610944618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613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938</v>
      </c>
      <c r="Q583" s="769"/>
      <c r="R583" s="769"/>
      <c r="S583" s="769"/>
      <c r="T583" s="769"/>
      <c r="U583" s="769"/>
      <c r="V583" s="770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6.1563999999999988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2" t="s">
        <v>87</v>
      </c>
      <c r="D585" s="812"/>
      <c r="E585" s="812"/>
      <c r="F585" s="812"/>
      <c r="G585" s="812"/>
      <c r="H585" s="813"/>
      <c r="I585" s="682" t="s">
        <v>283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560</v>
      </c>
      <c r="W585" s="813"/>
      <c r="X585" s="682" t="s">
        <v>641</v>
      </c>
      <c r="Y585" s="812"/>
      <c r="Z585" s="812"/>
      <c r="AA585" s="813"/>
      <c r="AB585" s="666" t="s">
        <v>716</v>
      </c>
      <c r="AC585" s="682" t="s">
        <v>816</v>
      </c>
      <c r="AD585" s="813"/>
      <c r="AF585" s="667"/>
    </row>
    <row r="586" spans="1:32" ht="14.25" customHeight="1" thickTop="1" x14ac:dyDescent="0.2">
      <c r="A586" s="879" t="s">
        <v>941</v>
      </c>
      <c r="B586" s="682" t="s">
        <v>62</v>
      </c>
      <c r="C586" s="682" t="s">
        <v>88</v>
      </c>
      <c r="D586" s="682" t="s">
        <v>109</v>
      </c>
      <c r="E586" s="682" t="s">
        <v>175</v>
      </c>
      <c r="F586" s="682" t="s">
        <v>206</v>
      </c>
      <c r="G586" s="682" t="s">
        <v>251</v>
      </c>
      <c r="H586" s="682" t="s">
        <v>87</v>
      </c>
      <c r="I586" s="682" t="s">
        <v>284</v>
      </c>
      <c r="J586" s="682" t="s">
        <v>312</v>
      </c>
      <c r="K586" s="682" t="s">
        <v>373</v>
      </c>
      <c r="L586" s="682" t="s">
        <v>398</v>
      </c>
      <c r="M586" s="682" t="s">
        <v>416</v>
      </c>
      <c r="N586" s="667"/>
      <c r="O586" s="682" t="s">
        <v>420</v>
      </c>
      <c r="P586" s="682" t="s">
        <v>429</v>
      </c>
      <c r="Q586" s="682" t="s">
        <v>445</v>
      </c>
      <c r="R586" s="682" t="s">
        <v>455</v>
      </c>
      <c r="S586" s="682" t="s">
        <v>462</v>
      </c>
      <c r="T586" s="682" t="s">
        <v>470</v>
      </c>
      <c r="U586" s="682" t="s">
        <v>547</v>
      </c>
      <c r="V586" s="682" t="s">
        <v>561</v>
      </c>
      <c r="W586" s="682" t="s">
        <v>602</v>
      </c>
      <c r="X586" s="682" t="s">
        <v>642</v>
      </c>
      <c r="Y586" s="682" t="s">
        <v>681</v>
      </c>
      <c r="Z586" s="682" t="s">
        <v>701</v>
      </c>
      <c r="AA586" s="682" t="s">
        <v>709</v>
      </c>
      <c r="AB586" s="682" t="s">
        <v>716</v>
      </c>
      <c r="AC586" s="682" t="s">
        <v>816</v>
      </c>
      <c r="AD586" s="682" t="s">
        <v>915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67.400000000000006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188.1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233.40000000000003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159.36000000000001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662.40000000000009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45.599999999999994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62.4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945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135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1.2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359.04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140.4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,00"/>
        <filter val="1,01"/>
        <filter val="1,25"/>
        <filter val="10,00"/>
        <filter val="100,00"/>
        <filter val="108,00"/>
        <filter val="11,00"/>
        <filter val="12,00"/>
        <filter val="132,00"/>
        <filter val="139,00"/>
        <filter val="14,67"/>
        <filter val="149,00"/>
        <filter val="154,00"/>
        <filter val="165,00"/>
        <filter val="17,00"/>
        <filter val="17,52"/>
        <filter val="17,82"/>
        <filter val="170,00"/>
        <filter val="172,00"/>
        <filter val="175,42"/>
        <filter val="176,00"/>
        <filter val="18,00"/>
        <filter val="18,75"/>
        <filter val="19,00"/>
        <filter val="19,58"/>
        <filter val="2 907,00"/>
        <filter val="2,00"/>
        <filter val="2,69"/>
        <filter val="2,78"/>
        <filter val="20,00"/>
        <filter val="22,00"/>
        <filter val="26,00"/>
        <filter val="26,67"/>
        <filter val="29,00"/>
        <filter val="3 082,05"/>
        <filter val="3 232,05"/>
        <filter val="32,20"/>
        <filter val="32,58"/>
        <filter val="33,00"/>
        <filter val="36,00"/>
        <filter val="39,00"/>
        <filter val="4,44"/>
        <filter val="40,11"/>
        <filter val="42,00"/>
        <filter val="421,00"/>
        <filter val="433,00"/>
        <filter val="45,00"/>
        <filter val="47,00"/>
        <filter val="47,04"/>
        <filter val="48,00"/>
        <filter val="49,00"/>
        <filter val="5,00"/>
        <filter val="50,00"/>
        <filter val="500,00"/>
        <filter val="57,00"/>
        <filter val="58,00"/>
        <filter val="594,81"/>
        <filter val="6"/>
        <filter val="6,00"/>
        <filter val="60,00"/>
        <filter val="61,00"/>
        <filter val="61,67"/>
        <filter val="62,20"/>
        <filter val="63,00"/>
        <filter val="67,00"/>
        <filter val="7,31"/>
        <filter val="70,00"/>
        <filter val="72,00"/>
        <filter val="73,00"/>
        <filter val="8,30"/>
        <filter val="80,00"/>
        <filter val="83,00"/>
        <filter val="89,00"/>
        <filter val="933,00"/>
        <filter val="98,00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2025-03-27T10:43:31Z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