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BBEABD-5E8E-4F33-AA08-67D0919559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BP335" i="1" s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F10" i="1" s="1"/>
  <c r="D7" i="1"/>
  <c r="Q6" i="1"/>
  <c r="P2" i="1"/>
  <c r="Z66" i="1" l="1"/>
  <c r="BN66" i="1"/>
  <c r="Z227" i="1"/>
  <c r="BN227" i="1"/>
  <c r="Z249" i="1"/>
  <c r="BN249" i="1"/>
  <c r="Z330" i="1"/>
  <c r="BN330" i="1"/>
  <c r="Z335" i="1"/>
  <c r="BN335" i="1"/>
  <c r="Z336" i="1"/>
  <c r="BN336" i="1"/>
  <c r="Z52" i="1"/>
  <c r="BN52" i="1"/>
  <c r="Z80" i="1"/>
  <c r="BN80" i="1"/>
  <c r="Z108" i="1"/>
  <c r="BN108" i="1"/>
  <c r="Z127" i="1"/>
  <c r="BN127" i="1"/>
  <c r="Z176" i="1"/>
  <c r="BN176" i="1"/>
  <c r="Z183" i="1"/>
  <c r="BN183" i="1"/>
  <c r="Z212" i="1"/>
  <c r="BN212" i="1"/>
  <c r="Z266" i="1"/>
  <c r="BN266" i="1"/>
  <c r="Z314" i="1"/>
  <c r="BN314" i="1"/>
  <c r="Z355" i="1"/>
  <c r="BN355" i="1"/>
  <c r="Y45" i="1"/>
  <c r="Y44" i="1"/>
  <c r="BP43" i="1"/>
  <c r="BN43" i="1"/>
  <c r="Z43" i="1"/>
  <c r="Z44" i="1" s="1"/>
  <c r="BP48" i="1"/>
  <c r="BN48" i="1"/>
  <c r="Z48" i="1"/>
  <c r="BP74" i="1"/>
  <c r="BN74" i="1"/>
  <c r="Z74" i="1"/>
  <c r="BP101" i="1"/>
  <c r="BN101" i="1"/>
  <c r="Z101" i="1"/>
  <c r="BP160" i="1"/>
  <c r="BN160" i="1"/>
  <c r="Z160" i="1"/>
  <c r="BP204" i="1"/>
  <c r="BN204" i="1"/>
  <c r="Z204" i="1"/>
  <c r="BP231" i="1"/>
  <c r="BN231" i="1"/>
  <c r="Z231" i="1"/>
  <c r="BP261" i="1"/>
  <c r="BN261" i="1"/>
  <c r="Z261" i="1"/>
  <c r="BP308" i="1"/>
  <c r="BN308" i="1"/>
  <c r="Z308" i="1"/>
  <c r="BP344" i="1"/>
  <c r="BN344" i="1"/>
  <c r="Z344" i="1"/>
  <c r="BP369" i="1"/>
  <c r="BN369" i="1"/>
  <c r="Z369" i="1"/>
  <c r="Y490" i="1"/>
  <c r="Y489" i="1"/>
  <c r="BP485" i="1"/>
  <c r="BN485" i="1"/>
  <c r="Z485" i="1"/>
  <c r="BP487" i="1"/>
  <c r="BN487" i="1"/>
  <c r="Z487" i="1"/>
  <c r="X580" i="1"/>
  <c r="BP25" i="1"/>
  <c r="BN25" i="1"/>
  <c r="Z25" i="1"/>
  <c r="BP58" i="1"/>
  <c r="BN58" i="1"/>
  <c r="Z58" i="1"/>
  <c r="BP87" i="1"/>
  <c r="BN87" i="1"/>
  <c r="Z87" i="1"/>
  <c r="BP138" i="1"/>
  <c r="BN138" i="1"/>
  <c r="Z138" i="1"/>
  <c r="BP194" i="1"/>
  <c r="BN194" i="1"/>
  <c r="Z194" i="1"/>
  <c r="BP216" i="1"/>
  <c r="BN216" i="1"/>
  <c r="Z216" i="1"/>
  <c r="BP245" i="1"/>
  <c r="BN245" i="1"/>
  <c r="Z245" i="1"/>
  <c r="BP270" i="1"/>
  <c r="BN270" i="1"/>
  <c r="Z270" i="1"/>
  <c r="BP322" i="1"/>
  <c r="BN322" i="1"/>
  <c r="Z322" i="1"/>
  <c r="BP361" i="1"/>
  <c r="BN361" i="1"/>
  <c r="Z361" i="1"/>
  <c r="BP391" i="1"/>
  <c r="BN391" i="1"/>
  <c r="Z391" i="1"/>
  <c r="BP486" i="1"/>
  <c r="BN486" i="1"/>
  <c r="Z486" i="1"/>
  <c r="BP488" i="1"/>
  <c r="BN488" i="1"/>
  <c r="Z488" i="1"/>
  <c r="BP508" i="1"/>
  <c r="BN508" i="1"/>
  <c r="Z508" i="1"/>
  <c r="X578" i="1"/>
  <c r="Y206" i="1"/>
  <c r="M588" i="1"/>
  <c r="Y255" i="1"/>
  <c r="BP254" i="1"/>
  <c r="BP259" i="1"/>
  <c r="BN259" i="1"/>
  <c r="Z259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10" i="1"/>
  <c r="BN310" i="1"/>
  <c r="Z310" i="1"/>
  <c r="BP324" i="1"/>
  <c r="BN324" i="1"/>
  <c r="Z324" i="1"/>
  <c r="U588" i="1"/>
  <c r="Y350" i="1"/>
  <c r="BP349" i="1"/>
  <c r="BN349" i="1"/>
  <c r="Z349" i="1"/>
  <c r="Z350" i="1" s="1"/>
  <c r="Y357" i="1"/>
  <c r="BP353" i="1"/>
  <c r="BN353" i="1"/>
  <c r="Z353" i="1"/>
  <c r="BP367" i="1"/>
  <c r="BN367" i="1"/>
  <c r="Z367" i="1"/>
  <c r="Y386" i="1"/>
  <c r="Y385" i="1"/>
  <c r="BP384" i="1"/>
  <c r="BN384" i="1"/>
  <c r="Z384" i="1"/>
  <c r="Z385" i="1" s="1"/>
  <c r="BP389" i="1"/>
  <c r="BN389" i="1"/>
  <c r="Z389" i="1"/>
  <c r="Y408" i="1"/>
  <c r="BP403" i="1"/>
  <c r="BN403" i="1"/>
  <c r="Z403" i="1"/>
  <c r="BP424" i="1"/>
  <c r="BN424" i="1"/>
  <c r="Z424" i="1"/>
  <c r="X579" i="1"/>
  <c r="X581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Z54" i="1"/>
  <c r="BN54" i="1"/>
  <c r="Y62" i="1"/>
  <c r="Z60" i="1"/>
  <c r="BN60" i="1"/>
  <c r="Y68" i="1"/>
  <c r="Z72" i="1"/>
  <c r="BN72" i="1"/>
  <c r="Z76" i="1"/>
  <c r="BN76" i="1"/>
  <c r="Y84" i="1"/>
  <c r="Z82" i="1"/>
  <c r="BN82" i="1"/>
  <c r="Z89" i="1"/>
  <c r="BN89" i="1"/>
  <c r="Y103" i="1"/>
  <c r="Z99" i="1"/>
  <c r="BN99" i="1"/>
  <c r="Z106" i="1"/>
  <c r="BN106" i="1"/>
  <c r="Z114" i="1"/>
  <c r="BN114" i="1"/>
  <c r="Y129" i="1"/>
  <c r="Z121" i="1"/>
  <c r="BN121" i="1"/>
  <c r="Z124" i="1"/>
  <c r="BN124" i="1"/>
  <c r="Z125" i="1"/>
  <c r="BN125" i="1"/>
  <c r="Z131" i="1"/>
  <c r="BN131" i="1"/>
  <c r="BP131" i="1"/>
  <c r="Z143" i="1"/>
  <c r="BN143" i="1"/>
  <c r="Y149" i="1"/>
  <c r="Z158" i="1"/>
  <c r="BN158" i="1"/>
  <c r="Z164" i="1"/>
  <c r="BN164" i="1"/>
  <c r="BP164" i="1"/>
  <c r="Z178" i="1"/>
  <c r="BN178" i="1"/>
  <c r="Z181" i="1"/>
  <c r="BN181" i="1"/>
  <c r="Z188" i="1"/>
  <c r="BN188" i="1"/>
  <c r="Z198" i="1"/>
  <c r="BN198" i="1"/>
  <c r="BP198" i="1"/>
  <c r="Z202" i="1"/>
  <c r="BN202" i="1"/>
  <c r="Z210" i="1"/>
  <c r="BN210" i="1"/>
  <c r="Z214" i="1"/>
  <c r="BN214" i="1"/>
  <c r="Z222" i="1"/>
  <c r="BN222" i="1"/>
  <c r="Z229" i="1"/>
  <c r="BN229" i="1"/>
  <c r="Z233" i="1"/>
  <c r="BN233" i="1"/>
  <c r="Z238" i="1"/>
  <c r="BN238" i="1"/>
  <c r="Z247" i="1"/>
  <c r="BN247" i="1"/>
  <c r="Z254" i="1"/>
  <c r="Z255" i="1" s="1"/>
  <c r="BN254" i="1"/>
  <c r="Y262" i="1"/>
  <c r="BP268" i="1"/>
  <c r="BN268" i="1"/>
  <c r="Z268" i="1"/>
  <c r="BP306" i="1"/>
  <c r="BN306" i="1"/>
  <c r="Z306" i="1"/>
  <c r="BP316" i="1"/>
  <c r="BN316" i="1"/>
  <c r="Z316" i="1"/>
  <c r="BP338" i="1"/>
  <c r="BN338" i="1"/>
  <c r="Z338" i="1"/>
  <c r="BP342" i="1"/>
  <c r="BN342" i="1"/>
  <c r="Z342" i="1"/>
  <c r="Y356" i="1"/>
  <c r="BP363" i="1"/>
  <c r="BN363" i="1"/>
  <c r="Z363" i="1"/>
  <c r="BP375" i="1"/>
  <c r="BN375" i="1"/>
  <c r="Z375" i="1"/>
  <c r="BP393" i="1"/>
  <c r="BN393" i="1"/>
  <c r="Z393" i="1"/>
  <c r="BP404" i="1"/>
  <c r="BN404" i="1"/>
  <c r="Z404" i="1"/>
  <c r="BP427" i="1"/>
  <c r="BN427" i="1"/>
  <c r="Z427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318" i="1"/>
  <c r="Y340" i="1"/>
  <c r="Y339" i="1"/>
  <c r="Z588" i="1"/>
  <c r="Y453" i="1"/>
  <c r="BP451" i="1"/>
  <c r="BN451" i="1"/>
  <c r="Z451" i="1"/>
  <c r="Z453" i="1" s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Y333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H588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E588" i="1"/>
  <c r="Z88" i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BP260" i="1"/>
  <c r="BN260" i="1"/>
  <c r="Z260" i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47" i="1" l="1"/>
  <c r="Z381" i="1"/>
  <c r="Z339" i="1"/>
  <c r="Z376" i="1"/>
  <c r="Z262" i="1"/>
  <c r="Z345" i="1"/>
  <c r="Z356" i="1"/>
  <c r="Z311" i="1"/>
  <c r="Z90" i="1"/>
  <c r="Z195" i="1"/>
  <c r="Z144" i="1"/>
  <c r="Z489" i="1"/>
  <c r="Z139" i="1"/>
  <c r="Z110" i="1"/>
  <c r="Z55" i="1"/>
  <c r="Z40" i="1"/>
  <c r="Z544" i="1"/>
  <c r="Z510" i="1"/>
  <c r="Z408" i="1"/>
  <c r="Z482" i="1"/>
  <c r="Z371" i="1"/>
  <c r="Z271" i="1"/>
  <c r="Z235" i="1"/>
  <c r="Z166" i="1"/>
  <c r="Z161" i="1"/>
  <c r="Z133" i="1"/>
  <c r="Z116" i="1"/>
  <c r="Z102" i="1"/>
  <c r="Z83" i="1"/>
  <c r="Z68" i="1"/>
  <c r="Z62" i="1"/>
  <c r="Z395" i="1"/>
  <c r="Z526" i="1"/>
  <c r="Z515" i="1"/>
  <c r="Z504" i="1"/>
  <c r="Y579" i="1"/>
  <c r="Z218" i="1"/>
  <c r="Y582" i="1"/>
  <c r="Z534" i="1"/>
  <c r="Z553" i="1"/>
  <c r="Z568" i="1"/>
  <c r="Z429" i="1"/>
  <c r="Z206" i="1"/>
  <c r="Z184" i="1"/>
  <c r="Z128" i="1"/>
  <c r="Z77" i="1"/>
  <c r="Y578" i="1"/>
  <c r="Y580" i="1"/>
  <c r="Z26" i="1"/>
  <c r="Z332" i="1"/>
  <c r="Z326" i="1"/>
  <c r="Z250" i="1"/>
  <c r="Z583" i="1" l="1"/>
  <c r="Y581" i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<sst xmlns="http://schemas.openxmlformats.org/spreadsheetml/2006/main" count="2709" uniqueCount="972">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</sst>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" fillId="0" borderId="0" xfId="0" applyFont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177" sqref="AA177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990" t="s">
        <v>0</v>
      </c>
      <c r="E1" s="697"/>
      <c r="F1" s="697"/>
      <c r="G1" s="12" t="s">
        <v>1</v>
      </c>
      <c r="H1" s="990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1041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941" t="s">
        <v>8</v>
      </c>
      <c r="B5" s="695"/>
      <c r="C5" s="696"/>
      <c r="D5" s="795"/>
      <c r="E5" s="797"/>
      <c r="F5" s="740" t="s">
        <v>9</v>
      </c>
      <c r="G5" s="696"/>
      <c r="H5" s="795" t="s">
        <v>971</v>
      </c>
      <c r="I5" s="796"/>
      <c r="J5" s="796"/>
      <c r="K5" s="796"/>
      <c r="L5" s="796"/>
      <c r="M5" s="797"/>
      <c r="N5" s="58"/>
      <c r="P5" s="24" t="s">
        <v>10</v>
      </c>
      <c r="Q5" s="723">
        <v>45745</v>
      </c>
      <c r="R5" s="724"/>
      <c r="T5" s="897" t="s">
        <v>11</v>
      </c>
      <c r="U5" s="898"/>
      <c r="V5" s="900" t="s">
        <v>12</v>
      </c>
      <c r="W5" s="724"/>
      <c r="AB5" s="51"/>
      <c r="AC5" s="51"/>
      <c r="AD5" s="51"/>
      <c r="AE5" s="51"/>
    </row>
    <row r="6" spans="1:32" s="663" customFormat="1" ht="24" customHeight="1" x14ac:dyDescent="0.2">
      <c r="A6" s="941" t="s">
        <v>13</v>
      </c>
      <c r="B6" s="695"/>
      <c r="C6" s="696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724"/>
      <c r="N6" s="59"/>
      <c r="P6" s="24" t="s">
        <v>15</v>
      </c>
      <c r="Q6" s="713" t="str">
        <f>IF(Q5=0," ",CHOOSE(WEEKDAY(Q5,2),"Понедельник","Вторник","Среда","Четверг","Пятница","Суббота","Воскресенье"))</f>
        <v>Суббота</v>
      </c>
      <c r="R6" s="682"/>
      <c r="T6" s="910" t="s">
        <v>16</v>
      </c>
      <c r="U6" s="898"/>
      <c r="V6" s="812" t="s">
        <v>17</v>
      </c>
      <c r="W6" s="813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994" t="str">
        <f>IFERROR(VLOOKUP(DeliveryAddress,Table,3,0),1)</f>
        <v>4</v>
      </c>
      <c r="E7" s="995"/>
      <c r="F7" s="995"/>
      <c r="G7" s="995"/>
      <c r="H7" s="995"/>
      <c r="I7" s="995"/>
      <c r="J7" s="995"/>
      <c r="K7" s="995"/>
      <c r="L7" s="995"/>
      <c r="M7" s="906"/>
      <c r="N7" s="60"/>
      <c r="P7" s="24"/>
      <c r="Q7" s="42"/>
      <c r="R7" s="42"/>
      <c r="T7" s="676"/>
      <c r="U7" s="898"/>
      <c r="V7" s="814"/>
      <c r="W7" s="815"/>
      <c r="AB7" s="51"/>
      <c r="AC7" s="51"/>
      <c r="AD7" s="51"/>
      <c r="AE7" s="51"/>
    </row>
    <row r="8" spans="1:32" s="663" customFormat="1" ht="25.5" customHeight="1" x14ac:dyDescent="0.2">
      <c r="A8" s="716" t="s">
        <v>18</v>
      </c>
      <c r="B8" s="678"/>
      <c r="C8" s="679"/>
      <c r="D8" s="991"/>
      <c r="E8" s="992"/>
      <c r="F8" s="992"/>
      <c r="G8" s="992"/>
      <c r="H8" s="992"/>
      <c r="I8" s="992"/>
      <c r="J8" s="992"/>
      <c r="K8" s="992"/>
      <c r="L8" s="992"/>
      <c r="M8" s="993"/>
      <c r="N8" s="61"/>
      <c r="P8" s="24" t="s">
        <v>19</v>
      </c>
      <c r="Q8" s="905">
        <v>0.58333333333333337</v>
      </c>
      <c r="R8" s="906"/>
      <c r="T8" s="676"/>
      <c r="U8" s="898"/>
      <c r="V8" s="814"/>
      <c r="W8" s="815"/>
      <c r="AB8" s="51"/>
      <c r="AC8" s="51"/>
      <c r="AD8" s="51"/>
      <c r="AE8" s="51"/>
    </row>
    <row r="9" spans="1:32" s="663" customFormat="1" ht="39.950000000000003" customHeight="1" x14ac:dyDescent="0.2">
      <c r="A9" s="7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758"/>
      <c r="E9" s="759"/>
      <c r="F9" s="7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858" t="str">
        <f>IF(AND($A$9="Тип доверенности/получателя при получении в адресе перегруза:",$D$9="Разовая доверенность"),"Введите ФИО","")</f>
        <v/>
      </c>
      <c r="I9" s="759"/>
      <c r="J9" s="8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9"/>
      <c r="L9" s="759"/>
      <c r="M9" s="759"/>
      <c r="N9" s="661"/>
      <c r="P9" s="26" t="s">
        <v>20</v>
      </c>
      <c r="Q9" s="950"/>
      <c r="R9" s="742"/>
      <c r="T9" s="676"/>
      <c r="U9" s="898"/>
      <c r="V9" s="816"/>
      <c r="W9" s="81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7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758"/>
      <c r="E10" s="759"/>
      <c r="F10" s="7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83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911"/>
      <c r="R10" s="912"/>
      <c r="U10" s="24" t="s">
        <v>22</v>
      </c>
      <c r="V10" s="1049" t="s">
        <v>23</v>
      </c>
      <c r="W10" s="813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52"/>
      <c r="R11" s="724"/>
      <c r="U11" s="24" t="s">
        <v>26</v>
      </c>
      <c r="V11" s="741" t="s">
        <v>27</v>
      </c>
      <c r="W11" s="742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74" t="s">
        <v>28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6"/>
      <c r="N12" s="62"/>
      <c r="P12" s="24" t="s">
        <v>29</v>
      </c>
      <c r="Q12" s="905"/>
      <c r="R12" s="906"/>
      <c r="S12" s="23"/>
      <c r="U12" s="24"/>
      <c r="V12" s="697"/>
      <c r="W12" s="676"/>
      <c r="AB12" s="51"/>
      <c r="AC12" s="51"/>
      <c r="AD12" s="51"/>
      <c r="AE12" s="51"/>
    </row>
    <row r="13" spans="1:32" s="663" customFormat="1" ht="23.25" customHeight="1" x14ac:dyDescent="0.2">
      <c r="A13" s="874" t="s">
        <v>30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6"/>
      <c r="N13" s="62"/>
      <c r="O13" s="26"/>
      <c r="P13" s="26" t="s">
        <v>31</v>
      </c>
      <c r="Q13" s="741"/>
      <c r="R13" s="7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74" t="s">
        <v>32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76" t="s">
        <v>33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6"/>
      <c r="N15" s="63"/>
      <c r="P15" s="92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1"/>
      <c r="Q16" s="921"/>
      <c r="R16" s="921"/>
      <c r="S16" s="921"/>
      <c r="T16" s="9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8" t="s">
        <v>35</v>
      </c>
      <c r="B17" s="708" t="s">
        <v>36</v>
      </c>
      <c r="C17" s="944" t="s">
        <v>37</v>
      </c>
      <c r="D17" s="708" t="s">
        <v>38</v>
      </c>
      <c r="E17" s="709"/>
      <c r="F17" s="708" t="s">
        <v>39</v>
      </c>
      <c r="G17" s="708" t="s">
        <v>40</v>
      </c>
      <c r="H17" s="708" t="s">
        <v>41</v>
      </c>
      <c r="I17" s="708" t="s">
        <v>42</v>
      </c>
      <c r="J17" s="708" t="s">
        <v>43</v>
      </c>
      <c r="K17" s="708" t="s">
        <v>44</v>
      </c>
      <c r="L17" s="708" t="s">
        <v>45</v>
      </c>
      <c r="M17" s="708" t="s">
        <v>46</v>
      </c>
      <c r="N17" s="708" t="s">
        <v>47</v>
      </c>
      <c r="O17" s="708" t="s">
        <v>48</v>
      </c>
      <c r="P17" s="708" t="s">
        <v>49</v>
      </c>
      <c r="Q17" s="978"/>
      <c r="R17" s="978"/>
      <c r="S17" s="978"/>
      <c r="T17" s="709"/>
      <c r="U17" s="703" t="s">
        <v>50</v>
      </c>
      <c r="V17" s="696"/>
      <c r="W17" s="708" t="s">
        <v>51</v>
      </c>
      <c r="X17" s="708" t="s">
        <v>52</v>
      </c>
      <c r="Y17" s="704" t="s">
        <v>53</v>
      </c>
      <c r="Z17" s="826" t="s">
        <v>54</v>
      </c>
      <c r="AA17" s="734" t="s">
        <v>55</v>
      </c>
      <c r="AB17" s="734" t="s">
        <v>56</v>
      </c>
      <c r="AC17" s="734" t="s">
        <v>57</v>
      </c>
      <c r="AD17" s="734" t="s">
        <v>58</v>
      </c>
      <c r="AE17" s="735"/>
      <c r="AF17" s="736"/>
      <c r="AG17" s="66"/>
      <c r="BD17" s="65" t="s">
        <v>59</v>
      </c>
    </row>
    <row r="18" spans="1:68" ht="14.25" customHeight="1" x14ac:dyDescent="0.2">
      <c r="A18" s="712"/>
      <c r="B18" s="712"/>
      <c r="C18" s="712"/>
      <c r="D18" s="710"/>
      <c r="E18" s="711"/>
      <c r="F18" s="712"/>
      <c r="G18" s="712"/>
      <c r="H18" s="712"/>
      <c r="I18" s="712"/>
      <c r="J18" s="712"/>
      <c r="K18" s="712"/>
      <c r="L18" s="712"/>
      <c r="M18" s="712"/>
      <c r="N18" s="712"/>
      <c r="O18" s="712"/>
      <c r="P18" s="710"/>
      <c r="Q18" s="979"/>
      <c r="R18" s="979"/>
      <c r="S18" s="979"/>
      <c r="T18" s="711"/>
      <c r="U18" s="67" t="s">
        <v>60</v>
      </c>
      <c r="V18" s="67" t="s">
        <v>61</v>
      </c>
      <c r="W18" s="712"/>
      <c r="X18" s="712"/>
      <c r="Y18" s="705"/>
      <c r="Z18" s="827"/>
      <c r="AA18" s="830"/>
      <c r="AB18" s="830"/>
      <c r="AC18" s="830"/>
      <c r="AD18" s="737"/>
      <c r="AE18" s="738"/>
      <c r="AF18" s="739"/>
      <c r="AG18" s="66"/>
      <c r="BD18" s="65"/>
    </row>
    <row r="19" spans="1:68" ht="27.75" hidden="1" customHeight="1" x14ac:dyDescent="0.2">
      <c r="A19" s="785" t="s">
        <v>62</v>
      </c>
      <c r="B19" s="786"/>
      <c r="C19" s="786"/>
      <c r="D19" s="786"/>
      <c r="E19" s="786"/>
      <c r="F19" s="786"/>
      <c r="G19" s="786"/>
      <c r="H19" s="786"/>
      <c r="I19" s="786"/>
      <c r="J19" s="786"/>
      <c r="K19" s="786"/>
      <c r="L19" s="786"/>
      <c r="M19" s="786"/>
      <c r="N19" s="786"/>
      <c r="O19" s="786"/>
      <c r="P19" s="786"/>
      <c r="Q19" s="786"/>
      <c r="R19" s="786"/>
      <c r="S19" s="786"/>
      <c r="T19" s="786"/>
      <c r="U19" s="786"/>
      <c r="V19" s="786"/>
      <c r="W19" s="786"/>
      <c r="X19" s="786"/>
      <c r="Y19" s="786"/>
      <c r="Z19" s="786"/>
      <c r="AA19" s="48"/>
      <c r="AB19" s="48"/>
      <c r="AC19" s="48"/>
    </row>
    <row r="20" spans="1:68" ht="16.5" hidden="1" customHeight="1" x14ac:dyDescent="0.25">
      <c r="A20" s="680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81">
        <v>4680115885912</v>
      </c>
      <c r="E22" s="682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4"/>
      <c r="R22" s="684"/>
      <c r="S22" s="684"/>
      <c r="T22" s="685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81">
        <v>4607091388237</v>
      </c>
      <c r="E23" s="682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4"/>
      <c r="R23" s="684"/>
      <c r="S23" s="684"/>
      <c r="T23" s="685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81">
        <v>4680115885905</v>
      </c>
      <c r="E24" s="682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4"/>
      <c r="R24" s="684"/>
      <c r="S24" s="684"/>
      <c r="T24" s="685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81">
        <v>4607091388244</v>
      </c>
      <c r="E25" s="682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4"/>
      <c r="R25" s="684"/>
      <c r="S25" s="684"/>
      <c r="T25" s="685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0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701"/>
      <c r="P26" s="677" t="s">
        <v>79</v>
      </c>
      <c r="Q26" s="678"/>
      <c r="R26" s="678"/>
      <c r="S26" s="678"/>
      <c r="T26" s="678"/>
      <c r="U26" s="678"/>
      <c r="V26" s="67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701"/>
      <c r="P27" s="677" t="s">
        <v>79</v>
      </c>
      <c r="Q27" s="678"/>
      <c r="R27" s="678"/>
      <c r="S27" s="678"/>
      <c r="T27" s="678"/>
      <c r="U27" s="678"/>
      <c r="V27" s="67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81">
        <v>4607091388503</v>
      </c>
      <c r="E29" s="682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4"/>
      <c r="R29" s="684"/>
      <c r="S29" s="684"/>
      <c r="T29" s="685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0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701"/>
      <c r="P30" s="677" t="s">
        <v>79</v>
      </c>
      <c r="Q30" s="678"/>
      <c r="R30" s="678"/>
      <c r="S30" s="678"/>
      <c r="T30" s="678"/>
      <c r="U30" s="678"/>
      <c r="V30" s="67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701"/>
      <c r="P31" s="677" t="s">
        <v>79</v>
      </c>
      <c r="Q31" s="678"/>
      <c r="R31" s="678"/>
      <c r="S31" s="678"/>
      <c r="T31" s="678"/>
      <c r="U31" s="678"/>
      <c r="V31" s="67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85" t="s">
        <v>87</v>
      </c>
      <c r="B32" s="786"/>
      <c r="C32" s="786"/>
      <c r="D32" s="786"/>
      <c r="E32" s="786"/>
      <c r="F32" s="786"/>
      <c r="G32" s="786"/>
      <c r="H32" s="786"/>
      <c r="I32" s="786"/>
      <c r="J32" s="786"/>
      <c r="K32" s="786"/>
      <c r="L32" s="786"/>
      <c r="M32" s="786"/>
      <c r="N32" s="786"/>
      <c r="O32" s="786"/>
      <c r="P32" s="786"/>
      <c r="Q32" s="786"/>
      <c r="R32" s="786"/>
      <c r="S32" s="786"/>
      <c r="T32" s="786"/>
      <c r="U32" s="786"/>
      <c r="V32" s="786"/>
      <c r="W32" s="786"/>
      <c r="X32" s="786"/>
      <c r="Y32" s="786"/>
      <c r="Z32" s="786"/>
      <c r="AA32" s="48"/>
      <c r="AB32" s="48"/>
      <c r="AC32" s="48"/>
    </row>
    <row r="33" spans="1:68" ht="16.5" hidden="1" customHeight="1" x14ac:dyDescent="0.25">
      <c r="A33" s="680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81">
        <v>4607091385670</v>
      </c>
      <c r="E35" s="682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4"/>
      <c r="R35" s="684"/>
      <c r="S35" s="684"/>
      <c r="T35" s="685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81">
        <v>4680115883956</v>
      </c>
      <c r="E36" s="682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7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84"/>
      <c r="R36" s="684"/>
      <c r="S36" s="684"/>
      <c r="T36" s="685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81">
        <v>4607091385687</v>
      </c>
      <c r="E37" s="682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84"/>
      <c r="R37" s="684"/>
      <c r="S37" s="684"/>
      <c r="T37" s="685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81">
        <v>4680115882539</v>
      </c>
      <c r="E38" s="682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84"/>
      <c r="R38" s="684"/>
      <c r="S38" s="684"/>
      <c r="T38" s="685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81">
        <v>4680115883949</v>
      </c>
      <c r="E39" s="682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96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84"/>
      <c r="R39" s="684"/>
      <c r="S39" s="684"/>
      <c r="T39" s="685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00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701"/>
      <c r="P40" s="677" t="s">
        <v>79</v>
      </c>
      <c r="Q40" s="678"/>
      <c r="R40" s="678"/>
      <c r="S40" s="678"/>
      <c r="T40" s="678"/>
      <c r="U40" s="678"/>
      <c r="V40" s="67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701"/>
      <c r="P41" s="677" t="s">
        <v>79</v>
      </c>
      <c r="Q41" s="678"/>
      <c r="R41" s="678"/>
      <c r="S41" s="678"/>
      <c r="T41" s="678"/>
      <c r="U41" s="678"/>
      <c r="V41" s="67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81">
        <v>4680115884915</v>
      </c>
      <c r="E43" s="682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9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84"/>
      <c r="R43" s="684"/>
      <c r="S43" s="684"/>
      <c r="T43" s="685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0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701"/>
      <c r="P44" s="677" t="s">
        <v>79</v>
      </c>
      <c r="Q44" s="678"/>
      <c r="R44" s="678"/>
      <c r="S44" s="678"/>
      <c r="T44" s="678"/>
      <c r="U44" s="678"/>
      <c r="V44" s="67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701"/>
      <c r="P45" s="677" t="s">
        <v>79</v>
      </c>
      <c r="Q45" s="678"/>
      <c r="R45" s="678"/>
      <c r="S45" s="678"/>
      <c r="T45" s="678"/>
      <c r="U45" s="678"/>
      <c r="V45" s="67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680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81">
        <v>4680115885882</v>
      </c>
      <c r="E48" s="682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84"/>
      <c r="R48" s="684"/>
      <c r="S48" s="684"/>
      <c r="T48" s="685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81">
        <v>4680115881426</v>
      </c>
      <c r="E49" s="682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7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84"/>
      <c r="R49" s="684"/>
      <c r="S49" s="684"/>
      <c r="T49" s="685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81">
        <v>4680115880283</v>
      </c>
      <c r="E50" s="682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9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84"/>
      <c r="R50" s="684"/>
      <c r="S50" s="684"/>
      <c r="T50" s="685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81">
        <v>4680115882720</v>
      </c>
      <c r="E51" s="682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9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84"/>
      <c r="R51" s="684"/>
      <c r="S51" s="684"/>
      <c r="T51" s="685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81">
        <v>4680115881525</v>
      </c>
      <c r="E52" s="682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84"/>
      <c r="R52" s="684"/>
      <c r="S52" s="684"/>
      <c r="T52" s="685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81">
        <v>4680115885899</v>
      </c>
      <c r="E53" s="682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9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84"/>
      <c r="R53" s="684"/>
      <c r="S53" s="684"/>
      <c r="T53" s="685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81">
        <v>4680115881419</v>
      </c>
      <c r="E54" s="682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7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84"/>
      <c r="R54" s="684"/>
      <c r="S54" s="684"/>
      <c r="T54" s="685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00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701"/>
      <c r="P55" s="677" t="s">
        <v>79</v>
      </c>
      <c r="Q55" s="678"/>
      <c r="R55" s="678"/>
      <c r="S55" s="678"/>
      <c r="T55" s="678"/>
      <c r="U55" s="678"/>
      <c r="V55" s="67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hidden="1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701"/>
      <c r="P56" s="677" t="s">
        <v>79</v>
      </c>
      <c r="Q56" s="678"/>
      <c r="R56" s="678"/>
      <c r="S56" s="678"/>
      <c r="T56" s="678"/>
      <c r="U56" s="678"/>
      <c r="V56" s="67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81">
        <v>4680115881440</v>
      </c>
      <c r="E58" s="682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6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84"/>
      <c r="R58" s="684"/>
      <c r="S58" s="684"/>
      <c r="T58" s="685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81">
        <v>4680115882751</v>
      </c>
      <c r="E59" s="682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7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84"/>
      <c r="R59" s="684"/>
      <c r="S59" s="684"/>
      <c r="T59" s="685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81">
        <v>4680115885950</v>
      </c>
      <c r="E60" s="682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84"/>
      <c r="R60" s="684"/>
      <c r="S60" s="684"/>
      <c r="T60" s="685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81">
        <v>4680115881433</v>
      </c>
      <c r="E61" s="682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7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84"/>
      <c r="R61" s="684"/>
      <c r="S61" s="684"/>
      <c r="T61" s="685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00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701"/>
      <c r="P62" s="677" t="s">
        <v>79</v>
      </c>
      <c r="Q62" s="678"/>
      <c r="R62" s="678"/>
      <c r="S62" s="678"/>
      <c r="T62" s="678"/>
      <c r="U62" s="678"/>
      <c r="V62" s="67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701"/>
      <c r="P63" s="677" t="s">
        <v>79</v>
      </c>
      <c r="Q63" s="678"/>
      <c r="R63" s="678"/>
      <c r="S63" s="678"/>
      <c r="T63" s="678"/>
      <c r="U63" s="678"/>
      <c r="V63" s="67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81">
        <v>4680115885073</v>
      </c>
      <c r="E65" s="682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7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84"/>
      <c r="R65" s="684"/>
      <c r="S65" s="684"/>
      <c r="T65" s="685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81">
        <v>4680115885059</v>
      </c>
      <c r="E66" s="682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9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84"/>
      <c r="R66" s="684"/>
      <c r="S66" s="684"/>
      <c r="T66" s="685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81">
        <v>4680115885097</v>
      </c>
      <c r="E67" s="682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74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84"/>
      <c r="R67" s="684"/>
      <c r="S67" s="684"/>
      <c r="T67" s="685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0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701"/>
      <c r="P68" s="677" t="s">
        <v>79</v>
      </c>
      <c r="Q68" s="678"/>
      <c r="R68" s="678"/>
      <c r="S68" s="678"/>
      <c r="T68" s="678"/>
      <c r="U68" s="678"/>
      <c r="V68" s="67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701"/>
      <c r="P69" s="677" t="s">
        <v>79</v>
      </c>
      <c r="Q69" s="678"/>
      <c r="R69" s="678"/>
      <c r="S69" s="678"/>
      <c r="T69" s="678"/>
      <c r="U69" s="678"/>
      <c r="V69" s="67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81">
        <v>4680115881891</v>
      </c>
      <c r="E71" s="682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84"/>
      <c r="R71" s="684"/>
      <c r="S71" s="684"/>
      <c r="T71" s="685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81">
        <v>4680115885769</v>
      </c>
      <c r="E72" s="682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84"/>
      <c r="R72" s="684"/>
      <c r="S72" s="684"/>
      <c r="T72" s="685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81">
        <v>4680115884410</v>
      </c>
      <c r="E73" s="682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10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84"/>
      <c r="R73" s="684"/>
      <c r="S73" s="684"/>
      <c r="T73" s="685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81">
        <v>4680115884311</v>
      </c>
      <c r="E74" s="682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91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84"/>
      <c r="R74" s="684"/>
      <c r="S74" s="684"/>
      <c r="T74" s="685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81">
        <v>4680115885929</v>
      </c>
      <c r="E75" s="682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74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84"/>
      <c r="R75" s="684"/>
      <c r="S75" s="684"/>
      <c r="T75" s="685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81">
        <v>4680115884403</v>
      </c>
      <c r="E76" s="682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84"/>
      <c r="R76" s="684"/>
      <c r="S76" s="684"/>
      <c r="T76" s="685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0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701"/>
      <c r="P77" s="677" t="s">
        <v>79</v>
      </c>
      <c r="Q77" s="678"/>
      <c r="R77" s="678"/>
      <c r="S77" s="678"/>
      <c r="T77" s="678"/>
      <c r="U77" s="678"/>
      <c r="V77" s="67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701"/>
      <c r="P78" s="677" t="s">
        <v>79</v>
      </c>
      <c r="Q78" s="678"/>
      <c r="R78" s="678"/>
      <c r="S78" s="678"/>
      <c r="T78" s="678"/>
      <c r="U78" s="678"/>
      <c r="V78" s="67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81">
        <v>4680115881532</v>
      </c>
      <c r="E80" s="682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84"/>
      <c r="R80" s="684"/>
      <c r="S80" s="684"/>
      <c r="T80" s="685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81">
        <v>4680115881532</v>
      </c>
      <c r="E81" s="682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10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84"/>
      <c r="R81" s="684"/>
      <c r="S81" s="684"/>
      <c r="T81" s="685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81">
        <v>4680115881464</v>
      </c>
      <c r="E82" s="682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84"/>
      <c r="R82" s="684"/>
      <c r="S82" s="684"/>
      <c r="T82" s="685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0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701"/>
      <c r="P83" s="677" t="s">
        <v>79</v>
      </c>
      <c r="Q83" s="678"/>
      <c r="R83" s="678"/>
      <c r="S83" s="678"/>
      <c r="T83" s="678"/>
      <c r="U83" s="678"/>
      <c r="V83" s="67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701"/>
      <c r="P84" s="677" t="s">
        <v>79</v>
      </c>
      <c r="Q84" s="678"/>
      <c r="R84" s="678"/>
      <c r="S84" s="678"/>
      <c r="T84" s="678"/>
      <c r="U84" s="678"/>
      <c r="V84" s="67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680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81">
        <v>4680115881327</v>
      </c>
      <c r="E87" s="682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84"/>
      <c r="R87" s="684"/>
      <c r="S87" s="684"/>
      <c r="T87" s="685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81">
        <v>4680115881518</v>
      </c>
      <c r="E88" s="682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9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84"/>
      <c r="R88" s="684"/>
      <c r="S88" s="684"/>
      <c r="T88" s="685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81">
        <v>4680115881303</v>
      </c>
      <c r="E89" s="682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9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84"/>
      <c r="R89" s="684"/>
      <c r="S89" s="684"/>
      <c r="T89" s="685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700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701"/>
      <c r="P90" s="677" t="s">
        <v>79</v>
      </c>
      <c r="Q90" s="678"/>
      <c r="R90" s="678"/>
      <c r="S90" s="678"/>
      <c r="T90" s="678"/>
      <c r="U90" s="678"/>
      <c r="V90" s="67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701"/>
      <c r="P91" s="677" t="s">
        <v>79</v>
      </c>
      <c r="Q91" s="678"/>
      <c r="R91" s="678"/>
      <c r="S91" s="678"/>
      <c r="T91" s="678"/>
      <c r="U91" s="678"/>
      <c r="V91" s="67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81">
        <v>4607091386967</v>
      </c>
      <c r="E93" s="682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8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4"/>
      <c r="R93" s="684"/>
      <c r="S93" s="684"/>
      <c r="T93" s="685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81">
        <v>4607091386967</v>
      </c>
      <c r="E94" s="682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10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4"/>
      <c r="R94" s="684"/>
      <c r="S94" s="684"/>
      <c r="T94" s="685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81">
        <v>4607091386967</v>
      </c>
      <c r="E95" s="682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1022" t="s">
        <v>189</v>
      </c>
      <c r="Q95" s="684"/>
      <c r="R95" s="684"/>
      <c r="S95" s="684"/>
      <c r="T95" s="685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81">
        <v>4680115884953</v>
      </c>
      <c r="E96" s="682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56" t="s">
        <v>193</v>
      </c>
      <c r="Q96" s="684"/>
      <c r="R96" s="684"/>
      <c r="S96" s="684"/>
      <c r="T96" s="685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81">
        <v>4607091385731</v>
      </c>
      <c r="E97" s="682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1003" t="s">
        <v>197</v>
      </c>
      <c r="Q97" s="684"/>
      <c r="R97" s="684"/>
      <c r="S97" s="684"/>
      <c r="T97" s="685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81">
        <v>4607091385731</v>
      </c>
      <c r="E98" s="682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798" t="s">
        <v>199</v>
      </c>
      <c r="Q98" s="684"/>
      <c r="R98" s="684"/>
      <c r="S98" s="684"/>
      <c r="T98" s="685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81">
        <v>4680115880894</v>
      </c>
      <c r="E99" s="682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0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84"/>
      <c r="R99" s="684"/>
      <c r="S99" s="684"/>
      <c r="T99" s="685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81">
        <v>4680115880214</v>
      </c>
      <c r="E100" s="682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10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4"/>
      <c r="R100" s="684"/>
      <c r="S100" s="684"/>
      <c r="T100" s="685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81">
        <v>4680115880214</v>
      </c>
      <c r="E101" s="682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78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84"/>
      <c r="R101" s="684"/>
      <c r="S101" s="684"/>
      <c r="T101" s="685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00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701"/>
      <c r="P102" s="677" t="s">
        <v>79</v>
      </c>
      <c r="Q102" s="678"/>
      <c r="R102" s="678"/>
      <c r="S102" s="678"/>
      <c r="T102" s="678"/>
      <c r="U102" s="678"/>
      <c r="V102" s="67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701"/>
      <c r="P103" s="677" t="s">
        <v>79</v>
      </c>
      <c r="Q103" s="678"/>
      <c r="R103" s="678"/>
      <c r="S103" s="678"/>
      <c r="T103" s="678"/>
      <c r="U103" s="678"/>
      <c r="V103" s="679"/>
      <c r="W103" s="37" t="s">
        <v>68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680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681">
        <v>4680115882133</v>
      </c>
      <c r="E106" s="682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84"/>
      <c r="R106" s="684"/>
      <c r="S106" s="684"/>
      <c r="T106" s="685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81">
        <v>4680115880269</v>
      </c>
      <c r="E107" s="682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7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84"/>
      <c r="R107" s="684"/>
      <c r="S107" s="684"/>
      <c r="T107" s="685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81">
        <v>4680115880429</v>
      </c>
      <c r="E108" s="682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8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84"/>
      <c r="R108" s="684"/>
      <c r="S108" s="684"/>
      <c r="T108" s="685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81">
        <v>4680115881457</v>
      </c>
      <c r="E109" s="682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8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84"/>
      <c r="R109" s="684"/>
      <c r="S109" s="684"/>
      <c r="T109" s="685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00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701"/>
      <c r="P110" s="677" t="s">
        <v>79</v>
      </c>
      <c r="Q110" s="678"/>
      <c r="R110" s="678"/>
      <c r="S110" s="678"/>
      <c r="T110" s="678"/>
      <c r="U110" s="678"/>
      <c r="V110" s="67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701"/>
      <c r="P111" s="677" t="s">
        <v>79</v>
      </c>
      <c r="Q111" s="678"/>
      <c r="R111" s="678"/>
      <c r="S111" s="678"/>
      <c r="T111" s="678"/>
      <c r="U111" s="678"/>
      <c r="V111" s="67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216</v>
      </c>
      <c r="B113" s="54" t="s">
        <v>217</v>
      </c>
      <c r="C113" s="31">
        <v>4301020345</v>
      </c>
      <c r="D113" s="681">
        <v>4680115881488</v>
      </c>
      <c r="E113" s="682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9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84"/>
      <c r="R113" s="684"/>
      <c r="S113" s="684"/>
      <c r="T113" s="685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81">
        <v>4680115882775</v>
      </c>
      <c r="E114" s="682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84"/>
      <c r="R114" s="684"/>
      <c r="S114" s="684"/>
      <c r="T114" s="685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81">
        <v>4680115880658</v>
      </c>
      <c r="E115" s="682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84"/>
      <c r="R115" s="684"/>
      <c r="S115" s="684"/>
      <c r="T115" s="685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700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701"/>
      <c r="P116" s="677" t="s">
        <v>79</v>
      </c>
      <c r="Q116" s="678"/>
      <c r="R116" s="678"/>
      <c r="S116" s="678"/>
      <c r="T116" s="678"/>
      <c r="U116" s="678"/>
      <c r="V116" s="67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701"/>
      <c r="P117" s="677" t="s">
        <v>79</v>
      </c>
      <c r="Q117" s="678"/>
      <c r="R117" s="678"/>
      <c r="S117" s="678"/>
      <c r="T117" s="678"/>
      <c r="U117" s="678"/>
      <c r="V117" s="67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81">
        <v>4607091385168</v>
      </c>
      <c r="E119" s="682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84"/>
      <c r="R119" s="684"/>
      <c r="S119" s="684"/>
      <c r="T119" s="685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81">
        <v>4607091385168</v>
      </c>
      <c r="E120" s="682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996" t="s">
        <v>227</v>
      </c>
      <c r="Q120" s="684"/>
      <c r="R120" s="684"/>
      <c r="S120" s="684"/>
      <c r="T120" s="685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81">
        <v>4607091385168</v>
      </c>
      <c r="E121" s="682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8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84"/>
      <c r="R121" s="684"/>
      <c r="S121" s="684"/>
      <c r="T121" s="685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81">
        <v>4607091383256</v>
      </c>
      <c r="E122" s="682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92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4"/>
      <c r="R122" s="684"/>
      <c r="S122" s="684"/>
      <c r="T122" s="685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81">
        <v>4607091383256</v>
      </c>
      <c r="E123" s="682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764" t="s">
        <v>234</v>
      </c>
      <c r="Q123" s="684"/>
      <c r="R123" s="684"/>
      <c r="S123" s="684"/>
      <c r="T123" s="685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236</v>
      </c>
      <c r="C124" s="31">
        <v>4301051358</v>
      </c>
      <c r="D124" s="681">
        <v>4607091385748</v>
      </c>
      <c r="E124" s="682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7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4"/>
      <c r="R124" s="684"/>
      <c r="S124" s="684"/>
      <c r="T124" s="685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81">
        <v>4607091385748</v>
      </c>
      <c r="E125" s="682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782" t="s">
        <v>238</v>
      </c>
      <c r="Q125" s="684"/>
      <c r="R125" s="684"/>
      <c r="S125" s="684"/>
      <c r="T125" s="685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81">
        <v>4680115884533</v>
      </c>
      <c r="E126" s="682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84"/>
      <c r="R126" s="684"/>
      <c r="S126" s="684"/>
      <c r="T126" s="685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81">
        <v>4680115882645</v>
      </c>
      <c r="E127" s="682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84"/>
      <c r="R127" s="684"/>
      <c r="S127" s="684"/>
      <c r="T127" s="685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700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701"/>
      <c r="P128" s="677" t="s">
        <v>79</v>
      </c>
      <c r="Q128" s="678"/>
      <c r="R128" s="678"/>
      <c r="S128" s="678"/>
      <c r="T128" s="678"/>
      <c r="U128" s="678"/>
      <c r="V128" s="67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701"/>
      <c r="P129" s="677" t="s">
        <v>79</v>
      </c>
      <c r="Q129" s="678"/>
      <c r="R129" s="678"/>
      <c r="S129" s="678"/>
      <c r="T129" s="678"/>
      <c r="U129" s="678"/>
      <c r="V129" s="679"/>
      <c r="W129" s="37" t="s">
        <v>68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81">
        <v>4680115882652</v>
      </c>
      <c r="E131" s="682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9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84"/>
      <c r="R131" s="684"/>
      <c r="S131" s="684"/>
      <c r="T131" s="685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81">
        <v>4680115880238</v>
      </c>
      <c r="E132" s="682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9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84"/>
      <c r="R132" s="684"/>
      <c r="S132" s="684"/>
      <c r="T132" s="685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00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701"/>
      <c r="P133" s="677" t="s">
        <v>79</v>
      </c>
      <c r="Q133" s="678"/>
      <c r="R133" s="678"/>
      <c r="S133" s="678"/>
      <c r="T133" s="678"/>
      <c r="U133" s="678"/>
      <c r="V133" s="67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701"/>
      <c r="P134" s="677" t="s">
        <v>79</v>
      </c>
      <c r="Q134" s="678"/>
      <c r="R134" s="678"/>
      <c r="S134" s="678"/>
      <c r="T134" s="678"/>
      <c r="U134" s="678"/>
      <c r="V134" s="67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680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81">
        <v>4680115882577</v>
      </c>
      <c r="E137" s="682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84"/>
      <c r="R137" s="684"/>
      <c r="S137" s="684"/>
      <c r="T137" s="685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81">
        <v>4680115882577</v>
      </c>
      <c r="E138" s="682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9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84"/>
      <c r="R138" s="684"/>
      <c r="S138" s="684"/>
      <c r="T138" s="685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700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701"/>
      <c r="P139" s="677" t="s">
        <v>79</v>
      </c>
      <c r="Q139" s="678"/>
      <c r="R139" s="678"/>
      <c r="S139" s="678"/>
      <c r="T139" s="678"/>
      <c r="U139" s="678"/>
      <c r="V139" s="67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701"/>
      <c r="P140" s="677" t="s">
        <v>79</v>
      </c>
      <c r="Q140" s="678"/>
      <c r="R140" s="678"/>
      <c r="S140" s="678"/>
      <c r="T140" s="678"/>
      <c r="U140" s="678"/>
      <c r="V140" s="67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81">
        <v>4680115883444</v>
      </c>
      <c r="E142" s="682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84"/>
      <c r="R142" s="684"/>
      <c r="S142" s="684"/>
      <c r="T142" s="685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81">
        <v>4680115883444</v>
      </c>
      <c r="E143" s="682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84"/>
      <c r="R143" s="684"/>
      <c r="S143" s="684"/>
      <c r="T143" s="685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00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701"/>
      <c r="P144" s="677" t="s">
        <v>79</v>
      </c>
      <c r="Q144" s="678"/>
      <c r="R144" s="678"/>
      <c r="S144" s="678"/>
      <c r="T144" s="678"/>
      <c r="U144" s="678"/>
      <c r="V144" s="67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701"/>
      <c r="P145" s="677" t="s">
        <v>79</v>
      </c>
      <c r="Q145" s="678"/>
      <c r="R145" s="678"/>
      <c r="S145" s="678"/>
      <c r="T145" s="678"/>
      <c r="U145" s="678"/>
      <c r="V145" s="67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81">
        <v>4680115882584</v>
      </c>
      <c r="E147" s="682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84"/>
      <c r="R147" s="684"/>
      <c r="S147" s="684"/>
      <c r="T147" s="685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81">
        <v>4680115882584</v>
      </c>
      <c r="E148" s="682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10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84"/>
      <c r="R148" s="684"/>
      <c r="S148" s="684"/>
      <c r="T148" s="685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00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701"/>
      <c r="P149" s="677" t="s">
        <v>79</v>
      </c>
      <c r="Q149" s="678"/>
      <c r="R149" s="678"/>
      <c r="S149" s="678"/>
      <c r="T149" s="678"/>
      <c r="U149" s="678"/>
      <c r="V149" s="67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701"/>
      <c r="P150" s="677" t="s">
        <v>79</v>
      </c>
      <c r="Q150" s="678"/>
      <c r="R150" s="678"/>
      <c r="S150" s="678"/>
      <c r="T150" s="678"/>
      <c r="U150" s="678"/>
      <c r="V150" s="67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680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81">
        <v>4607091384604</v>
      </c>
      <c r="E153" s="682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9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84"/>
      <c r="R153" s="684"/>
      <c r="S153" s="684"/>
      <c r="T153" s="685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00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701"/>
      <c r="P154" s="677" t="s">
        <v>79</v>
      </c>
      <c r="Q154" s="678"/>
      <c r="R154" s="678"/>
      <c r="S154" s="678"/>
      <c r="T154" s="678"/>
      <c r="U154" s="678"/>
      <c r="V154" s="67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701"/>
      <c r="P155" s="677" t="s">
        <v>79</v>
      </c>
      <c r="Q155" s="678"/>
      <c r="R155" s="678"/>
      <c r="S155" s="678"/>
      <c r="T155" s="678"/>
      <c r="U155" s="678"/>
      <c r="V155" s="67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81">
        <v>4607091387667</v>
      </c>
      <c r="E157" s="682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10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84"/>
      <c r="R157" s="684"/>
      <c r="S157" s="684"/>
      <c r="T157" s="685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81">
        <v>4607091387636</v>
      </c>
      <c r="E158" s="682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84"/>
      <c r="R158" s="684"/>
      <c r="S158" s="684"/>
      <c r="T158" s="685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81">
        <v>4607091382426</v>
      </c>
      <c r="E159" s="682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84"/>
      <c r="R159" s="684"/>
      <c r="S159" s="684"/>
      <c r="T159" s="685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81">
        <v>4607091386547</v>
      </c>
      <c r="E160" s="682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10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84"/>
      <c r="R160" s="684"/>
      <c r="S160" s="684"/>
      <c r="T160" s="685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00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701"/>
      <c r="P161" s="677" t="s">
        <v>79</v>
      </c>
      <c r="Q161" s="678"/>
      <c r="R161" s="678"/>
      <c r="S161" s="678"/>
      <c r="T161" s="678"/>
      <c r="U161" s="678"/>
      <c r="V161" s="67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701"/>
      <c r="P162" s="677" t="s">
        <v>79</v>
      </c>
      <c r="Q162" s="678"/>
      <c r="R162" s="678"/>
      <c r="S162" s="678"/>
      <c r="T162" s="678"/>
      <c r="U162" s="678"/>
      <c r="V162" s="67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81">
        <v>4607091386264</v>
      </c>
      <c r="E164" s="682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84"/>
      <c r="R164" s="684"/>
      <c r="S164" s="684"/>
      <c r="T164" s="685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81">
        <v>4607091385427</v>
      </c>
      <c r="E165" s="682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10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84"/>
      <c r="R165" s="684"/>
      <c r="S165" s="684"/>
      <c r="T165" s="685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00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701"/>
      <c r="P166" s="677" t="s">
        <v>79</v>
      </c>
      <c r="Q166" s="678"/>
      <c r="R166" s="678"/>
      <c r="S166" s="678"/>
      <c r="T166" s="678"/>
      <c r="U166" s="678"/>
      <c r="V166" s="67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701"/>
      <c r="P167" s="677" t="s">
        <v>79</v>
      </c>
      <c r="Q167" s="678"/>
      <c r="R167" s="678"/>
      <c r="S167" s="678"/>
      <c r="T167" s="678"/>
      <c r="U167" s="678"/>
      <c r="V167" s="67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85" t="s">
        <v>283</v>
      </c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6"/>
      <c r="P168" s="786"/>
      <c r="Q168" s="786"/>
      <c r="R168" s="786"/>
      <c r="S168" s="786"/>
      <c r="T168" s="786"/>
      <c r="U168" s="786"/>
      <c r="V168" s="786"/>
      <c r="W168" s="786"/>
      <c r="X168" s="786"/>
      <c r="Y168" s="786"/>
      <c r="Z168" s="786"/>
      <c r="AA168" s="48"/>
      <c r="AB168" s="48"/>
      <c r="AC168" s="48"/>
    </row>
    <row r="169" spans="1:68" ht="16.5" hidden="1" customHeight="1" x14ac:dyDescent="0.25">
      <c r="A169" s="680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81">
        <v>4680115886223</v>
      </c>
      <c r="E171" s="682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9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84"/>
      <c r="R171" s="684"/>
      <c r="S171" s="684"/>
      <c r="T171" s="685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00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701"/>
      <c r="P172" s="677" t="s">
        <v>79</v>
      </c>
      <c r="Q172" s="678"/>
      <c r="R172" s="678"/>
      <c r="S172" s="678"/>
      <c r="T172" s="678"/>
      <c r="U172" s="678"/>
      <c r="V172" s="67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701"/>
      <c r="P173" s="677" t="s">
        <v>79</v>
      </c>
      <c r="Q173" s="678"/>
      <c r="R173" s="678"/>
      <c r="S173" s="678"/>
      <c r="T173" s="678"/>
      <c r="U173" s="678"/>
      <c r="V173" s="67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81">
        <v>4680115880993</v>
      </c>
      <c r="E175" s="682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84"/>
      <c r="R175" s="684"/>
      <c r="S175" s="684"/>
      <c r="T175" s="685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81">
        <v>4680115881761</v>
      </c>
      <c r="E176" s="682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8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84"/>
      <c r="R176" s="684"/>
      <c r="S176" s="684"/>
      <c r="T176" s="685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81">
        <v>4680115881563</v>
      </c>
      <c r="E177" s="682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8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84"/>
      <c r="R177" s="684"/>
      <c r="S177" s="684"/>
      <c r="T177" s="685"/>
      <c r="U177" s="34"/>
      <c r="V177" s="34"/>
      <c r="W177" s="35" t="s">
        <v>68</v>
      </c>
      <c r="X177" s="669">
        <v>20</v>
      </c>
      <c r="Y177" s="670">
        <f t="shared" si="21"/>
        <v>21</v>
      </c>
      <c r="Z177" s="36">
        <f>IFERROR(IF(Y177=0,"",ROUNDUP(Y177/H177,0)*0.00902),"")</f>
        <v>4.5100000000000001E-2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21</v>
      </c>
      <c r="BN177" s="64">
        <f t="shared" si="23"/>
        <v>22.049999999999997</v>
      </c>
      <c r="BO177" s="64">
        <f t="shared" si="24"/>
        <v>3.6075036075036072E-2</v>
      </c>
      <c r="BP177" s="64">
        <f t="shared" si="25"/>
        <v>3.787878787878788E-2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81">
        <v>4680115880986</v>
      </c>
      <c r="E178" s="682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7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84"/>
      <c r="R178" s="684"/>
      <c r="S178" s="684"/>
      <c r="T178" s="685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81">
        <v>4680115881785</v>
      </c>
      <c r="E179" s="682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84"/>
      <c r="R179" s="684"/>
      <c r="S179" s="684"/>
      <c r="T179" s="685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81">
        <v>4680115886537</v>
      </c>
      <c r="E180" s="682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953" t="s">
        <v>303</v>
      </c>
      <c r="Q180" s="684"/>
      <c r="R180" s="684"/>
      <c r="S180" s="684"/>
      <c r="T180" s="685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81">
        <v>4680115881679</v>
      </c>
      <c r="E181" s="682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8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84"/>
      <c r="R181" s="684"/>
      <c r="S181" s="684"/>
      <c r="T181" s="685"/>
      <c r="U181" s="34"/>
      <c r="V181" s="34"/>
      <c r="W181" s="35" t="s">
        <v>68</v>
      </c>
      <c r="X181" s="669">
        <v>8.3999999999999986</v>
      </c>
      <c r="Y181" s="670">
        <f t="shared" si="21"/>
        <v>8.4</v>
      </c>
      <c r="Z181" s="36">
        <f>IFERROR(IF(Y181=0,"",ROUNDUP(Y181/H181,0)*0.00502),"")</f>
        <v>2.0080000000000001E-2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8.7999999999999989</v>
      </c>
      <c r="BN181" s="64">
        <f t="shared" si="23"/>
        <v>8.8000000000000007</v>
      </c>
      <c r="BO181" s="64">
        <f t="shared" si="24"/>
        <v>1.7094017094017092E-2</v>
      </c>
      <c r="BP181" s="64">
        <f t="shared" si="25"/>
        <v>1.7094017094017096E-2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81">
        <v>4680115880191</v>
      </c>
      <c r="E182" s="682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9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84"/>
      <c r="R182" s="684"/>
      <c r="S182" s="684"/>
      <c r="T182" s="685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81">
        <v>4680115883963</v>
      </c>
      <c r="E183" s="682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84"/>
      <c r="R183" s="684"/>
      <c r="S183" s="684"/>
      <c r="T183" s="685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700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701"/>
      <c r="P184" s="677" t="s">
        <v>79</v>
      </c>
      <c r="Q184" s="678"/>
      <c r="R184" s="678"/>
      <c r="S184" s="678"/>
      <c r="T184" s="678"/>
      <c r="U184" s="678"/>
      <c r="V184" s="67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8.761904761904761</v>
      </c>
      <c r="Y184" s="671">
        <f>IFERROR(Y175/H175,"0")+IFERROR(Y176/H176,"0")+IFERROR(Y177/H177,"0")+IFERROR(Y178/H178,"0")+IFERROR(Y179/H179,"0")+IFERROR(Y180/H180,"0")+IFERROR(Y181/H181,"0")+IFERROR(Y182/H182,"0")+IFERROR(Y183/H183,"0")</f>
        <v>9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6.5180000000000002E-2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701"/>
      <c r="P185" s="677" t="s">
        <v>79</v>
      </c>
      <c r="Q185" s="678"/>
      <c r="R185" s="678"/>
      <c r="S185" s="678"/>
      <c r="T185" s="678"/>
      <c r="U185" s="678"/>
      <c r="V185" s="679"/>
      <c r="W185" s="37" t="s">
        <v>68</v>
      </c>
      <c r="X185" s="671">
        <f>IFERROR(SUM(X175:X183),"0")</f>
        <v>28.4</v>
      </c>
      <c r="Y185" s="671">
        <f>IFERROR(SUM(Y175:Y183),"0")</f>
        <v>29.4</v>
      </c>
      <c r="Z185" s="37"/>
      <c r="AA185" s="672"/>
      <c r="AB185" s="672"/>
      <c r="AC185" s="672"/>
    </row>
    <row r="186" spans="1:68" ht="16.5" hidden="1" customHeight="1" x14ac:dyDescent="0.25">
      <c r="A186" s="680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81">
        <v>4680115881402</v>
      </c>
      <c r="E188" s="682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84"/>
      <c r="R188" s="684"/>
      <c r="S188" s="684"/>
      <c r="T188" s="685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81">
        <v>4680115881396</v>
      </c>
      <c r="E189" s="682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84"/>
      <c r="R189" s="684"/>
      <c r="S189" s="684"/>
      <c r="T189" s="685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00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701"/>
      <c r="P190" s="677" t="s">
        <v>79</v>
      </c>
      <c r="Q190" s="678"/>
      <c r="R190" s="678"/>
      <c r="S190" s="678"/>
      <c r="T190" s="678"/>
      <c r="U190" s="678"/>
      <c r="V190" s="67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701"/>
      <c r="P191" s="677" t="s">
        <v>79</v>
      </c>
      <c r="Q191" s="678"/>
      <c r="R191" s="678"/>
      <c r="S191" s="678"/>
      <c r="T191" s="678"/>
      <c r="U191" s="678"/>
      <c r="V191" s="67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81">
        <v>4680115882935</v>
      </c>
      <c r="E193" s="682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84"/>
      <c r="R193" s="684"/>
      <c r="S193" s="684"/>
      <c r="T193" s="685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81">
        <v>4680115880764</v>
      </c>
      <c r="E194" s="682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9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84"/>
      <c r="R194" s="684"/>
      <c r="S194" s="684"/>
      <c r="T194" s="685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00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701"/>
      <c r="P195" s="677" t="s">
        <v>79</v>
      </c>
      <c r="Q195" s="678"/>
      <c r="R195" s="678"/>
      <c r="S195" s="678"/>
      <c r="T195" s="678"/>
      <c r="U195" s="678"/>
      <c r="V195" s="67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701"/>
      <c r="P196" s="677" t="s">
        <v>79</v>
      </c>
      <c r="Q196" s="678"/>
      <c r="R196" s="678"/>
      <c r="S196" s="678"/>
      <c r="T196" s="678"/>
      <c r="U196" s="678"/>
      <c r="V196" s="67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323</v>
      </c>
      <c r="B198" s="54" t="s">
        <v>324</v>
      </c>
      <c r="C198" s="31">
        <v>4301031224</v>
      </c>
      <c r="D198" s="681">
        <v>4680115882683</v>
      </c>
      <c r="E198" s="682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7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84"/>
      <c r="R198" s="684"/>
      <c r="S198" s="684"/>
      <c r="T198" s="685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81">
        <v>4680115882690</v>
      </c>
      <c r="E199" s="682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7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84"/>
      <c r="R199" s="684"/>
      <c r="S199" s="684"/>
      <c r="T199" s="685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81">
        <v>4680115882669</v>
      </c>
      <c r="E200" s="682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84"/>
      <c r="R200" s="684"/>
      <c r="S200" s="684"/>
      <c r="T200" s="685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332</v>
      </c>
      <c r="B201" s="54" t="s">
        <v>333</v>
      </c>
      <c r="C201" s="31">
        <v>4301031221</v>
      </c>
      <c r="D201" s="681">
        <v>4680115882676</v>
      </c>
      <c r="E201" s="682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84"/>
      <c r="R201" s="684"/>
      <c r="S201" s="684"/>
      <c r="T201" s="685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81">
        <v>4680115884014</v>
      </c>
      <c r="E202" s="682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84"/>
      <c r="R202" s="684"/>
      <c r="S202" s="684"/>
      <c r="T202" s="685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81">
        <v>4680115884007</v>
      </c>
      <c r="E203" s="682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9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84"/>
      <c r="R203" s="684"/>
      <c r="S203" s="684"/>
      <c r="T203" s="685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81">
        <v>4680115884038</v>
      </c>
      <c r="E204" s="682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84"/>
      <c r="R204" s="684"/>
      <c r="S204" s="684"/>
      <c r="T204" s="685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81">
        <v>4680115884021</v>
      </c>
      <c r="E205" s="682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9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84"/>
      <c r="R205" s="684"/>
      <c r="S205" s="684"/>
      <c r="T205" s="685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700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701"/>
      <c r="P206" s="677" t="s">
        <v>79</v>
      </c>
      <c r="Q206" s="678"/>
      <c r="R206" s="678"/>
      <c r="S206" s="678"/>
      <c r="T206" s="678"/>
      <c r="U206" s="678"/>
      <c r="V206" s="67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701"/>
      <c r="P207" s="677" t="s">
        <v>79</v>
      </c>
      <c r="Q207" s="678"/>
      <c r="R207" s="678"/>
      <c r="S207" s="678"/>
      <c r="T207" s="678"/>
      <c r="U207" s="678"/>
      <c r="V207" s="67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81">
        <v>4680115881594</v>
      </c>
      <c r="E209" s="682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84"/>
      <c r="R209" s="684"/>
      <c r="S209" s="684"/>
      <c r="T209" s="685"/>
      <c r="U209" s="34"/>
      <c r="V209" s="34"/>
      <c r="W209" s="35" t="s">
        <v>68</v>
      </c>
      <c r="X209" s="669">
        <v>130</v>
      </c>
      <c r="Y209" s="670">
        <f t="shared" ref="Y209:Y217" si="31">IFERROR(IF(X209="",0,CEILING((X209/$H209),1)*$H209),"")</f>
        <v>137.69999999999999</v>
      </c>
      <c r="Z209" s="36">
        <f>IFERROR(IF(Y209=0,"",ROUNDUP(Y209/H209,0)*0.01898),"")</f>
        <v>0.32266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138.32962962962964</v>
      </c>
      <c r="BN209" s="64">
        <f t="shared" ref="BN209:BN217" si="33">IFERROR(Y209*I209/H209,"0")</f>
        <v>146.523</v>
      </c>
      <c r="BO209" s="64">
        <f t="shared" ref="BO209:BO217" si="34">IFERROR(1/J209*(X209/H209),"0")</f>
        <v>0.25077160493827161</v>
      </c>
      <c r="BP209" s="64">
        <f t="shared" ref="BP209:BP217" si="35">IFERROR(1/J209*(Y209/H209),"0")</f>
        <v>0.265625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81">
        <v>4680115881617</v>
      </c>
      <c r="E210" s="682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9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84"/>
      <c r="R210" s="684"/>
      <c r="S210" s="684"/>
      <c r="T210" s="685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81">
        <v>4680115880573</v>
      </c>
      <c r="E211" s="682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7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84"/>
      <c r="R211" s="684"/>
      <c r="S211" s="684"/>
      <c r="T211" s="685"/>
      <c r="U211" s="34"/>
      <c r="V211" s="34"/>
      <c r="W211" s="35" t="s">
        <v>68</v>
      </c>
      <c r="X211" s="669">
        <v>100</v>
      </c>
      <c r="Y211" s="670">
        <f t="shared" si="31"/>
        <v>104.39999999999999</v>
      </c>
      <c r="Z211" s="36">
        <f>IFERROR(IF(Y211=0,"",ROUNDUP(Y211/H211,0)*0.01898),"")</f>
        <v>0.22776000000000002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105.96551724137932</v>
      </c>
      <c r="BN211" s="64">
        <f t="shared" si="33"/>
        <v>110.62799999999999</v>
      </c>
      <c r="BO211" s="64">
        <f t="shared" si="34"/>
        <v>0.1795977011494253</v>
      </c>
      <c r="BP211" s="64">
        <f t="shared" si="35"/>
        <v>0.1875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81">
        <v>4680115882195</v>
      </c>
      <c r="E212" s="682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8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84"/>
      <c r="R212" s="684"/>
      <c r="S212" s="684"/>
      <c r="T212" s="685"/>
      <c r="U212" s="34"/>
      <c r="V212" s="34"/>
      <c r="W212" s="35" t="s">
        <v>68</v>
      </c>
      <c r="X212" s="669">
        <v>120</v>
      </c>
      <c r="Y212" s="670">
        <f t="shared" si="31"/>
        <v>120</v>
      </c>
      <c r="Z212" s="36">
        <f t="shared" ref="Z212:Z217" si="36">IFERROR(IF(Y212=0,"",ROUNDUP(Y212/H212,0)*0.00651),"")</f>
        <v>0.32550000000000001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133.5</v>
      </c>
      <c r="BN212" s="64">
        <f t="shared" si="33"/>
        <v>133.5</v>
      </c>
      <c r="BO212" s="64">
        <f t="shared" si="34"/>
        <v>0.27472527472527475</v>
      </c>
      <c r="BP212" s="64">
        <f t="shared" si="35"/>
        <v>0.27472527472527475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81">
        <v>4680115882607</v>
      </c>
      <c r="E213" s="682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84"/>
      <c r="R213" s="684"/>
      <c r="S213" s="684"/>
      <c r="T213" s="685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81">
        <v>4680115880092</v>
      </c>
      <c r="E214" s="682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84"/>
      <c r="R214" s="684"/>
      <c r="S214" s="684"/>
      <c r="T214" s="685"/>
      <c r="U214" s="34"/>
      <c r="V214" s="34"/>
      <c r="W214" s="35" t="s">
        <v>68</v>
      </c>
      <c r="X214" s="669">
        <v>192</v>
      </c>
      <c r="Y214" s="670">
        <f t="shared" si="31"/>
        <v>192</v>
      </c>
      <c r="Z214" s="36">
        <f t="shared" si="36"/>
        <v>0.52080000000000004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81">
        <v>4680115880221</v>
      </c>
      <c r="E215" s="682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84"/>
      <c r="R215" s="684"/>
      <c r="S215" s="684"/>
      <c r="T215" s="685"/>
      <c r="U215" s="34"/>
      <c r="V215" s="34"/>
      <c r="W215" s="35" t="s">
        <v>68</v>
      </c>
      <c r="X215" s="669">
        <v>48</v>
      </c>
      <c r="Y215" s="670">
        <f t="shared" si="31"/>
        <v>48</v>
      </c>
      <c r="Z215" s="36">
        <f t="shared" si="36"/>
        <v>0.13020000000000001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53.040000000000006</v>
      </c>
      <c r="BN215" s="64">
        <f t="shared" si="33"/>
        <v>53.040000000000006</v>
      </c>
      <c r="BO215" s="64">
        <f t="shared" si="34"/>
        <v>0.1098901098901099</v>
      </c>
      <c r="BP215" s="64">
        <f t="shared" si="35"/>
        <v>0.1098901098901099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81">
        <v>4680115880504</v>
      </c>
      <c r="E216" s="682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84"/>
      <c r="R216" s="684"/>
      <c r="S216" s="684"/>
      <c r="T216" s="685"/>
      <c r="U216" s="34"/>
      <c r="V216" s="34"/>
      <c r="W216" s="35" t="s">
        <v>68</v>
      </c>
      <c r="X216" s="669">
        <v>48</v>
      </c>
      <c r="Y216" s="670">
        <f t="shared" si="31"/>
        <v>48</v>
      </c>
      <c r="Z216" s="36">
        <f t="shared" si="36"/>
        <v>0.13020000000000001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53.040000000000006</v>
      </c>
      <c r="BN216" s="64">
        <f t="shared" si="33"/>
        <v>53.040000000000006</v>
      </c>
      <c r="BO216" s="64">
        <f t="shared" si="34"/>
        <v>0.1098901098901099</v>
      </c>
      <c r="BP216" s="64">
        <f t="shared" si="35"/>
        <v>0.1098901098901099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81">
        <v>4680115882164</v>
      </c>
      <c r="E217" s="682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8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84"/>
      <c r="R217" s="684"/>
      <c r="S217" s="684"/>
      <c r="T217" s="685"/>
      <c r="U217" s="34"/>
      <c r="V217" s="34"/>
      <c r="W217" s="35" t="s">
        <v>68</v>
      </c>
      <c r="X217" s="669">
        <v>120</v>
      </c>
      <c r="Y217" s="670">
        <f t="shared" si="31"/>
        <v>120</v>
      </c>
      <c r="Z217" s="36">
        <f t="shared" si="36"/>
        <v>0.32550000000000001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132.9</v>
      </c>
      <c r="BN217" s="64">
        <f t="shared" si="33"/>
        <v>132.9</v>
      </c>
      <c r="BO217" s="64">
        <f t="shared" si="34"/>
        <v>0.27472527472527475</v>
      </c>
      <c r="BP217" s="64">
        <f t="shared" si="35"/>
        <v>0.27472527472527475</v>
      </c>
    </row>
    <row r="218" spans="1:68" x14ac:dyDescent="0.2">
      <c r="A218" s="700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701"/>
      <c r="P218" s="677" t="s">
        <v>79</v>
      </c>
      <c r="Q218" s="678"/>
      <c r="R218" s="678"/>
      <c r="S218" s="678"/>
      <c r="T218" s="678"/>
      <c r="U218" s="678"/>
      <c r="V218" s="67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247.54363558961262</v>
      </c>
      <c r="Y218" s="671">
        <f>IFERROR(Y209/H209,"0")+IFERROR(Y210/H210,"0")+IFERROR(Y211/H211,"0")+IFERROR(Y212/H212,"0")+IFERROR(Y213/H213,"0")+IFERROR(Y214/H214,"0")+IFERROR(Y215/H215,"0")+IFERROR(Y216/H216,"0")+IFERROR(Y217/H217,"0")</f>
        <v>249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1.9826200000000003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701"/>
      <c r="P219" s="677" t="s">
        <v>79</v>
      </c>
      <c r="Q219" s="678"/>
      <c r="R219" s="678"/>
      <c r="S219" s="678"/>
      <c r="T219" s="678"/>
      <c r="U219" s="678"/>
      <c r="V219" s="679"/>
      <c r="W219" s="37" t="s">
        <v>68</v>
      </c>
      <c r="X219" s="671">
        <f>IFERROR(SUM(X209:X217),"0")</f>
        <v>758</v>
      </c>
      <c r="Y219" s="671">
        <f>IFERROR(SUM(Y209:Y217),"0")</f>
        <v>770.09999999999991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81">
        <v>4680115880818</v>
      </c>
      <c r="E221" s="682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10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84"/>
      <c r="R221" s="684"/>
      <c r="S221" s="684"/>
      <c r="T221" s="685"/>
      <c r="U221" s="34"/>
      <c r="V221" s="34"/>
      <c r="W221" s="35" t="s">
        <v>68</v>
      </c>
      <c r="X221" s="669">
        <v>14.4</v>
      </c>
      <c r="Y221" s="670">
        <f>IFERROR(IF(X221="",0,CEILING((X221/$H221),1)*$H221),"")</f>
        <v>14.399999999999999</v>
      </c>
      <c r="Z221" s="36">
        <f>IFERROR(IF(Y221=0,"",ROUNDUP(Y221/H221,0)*0.00651),"")</f>
        <v>3.9059999999999997E-2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15.912000000000001</v>
      </c>
      <c r="BN221" s="64">
        <f>IFERROR(Y221*I221/H221,"0")</f>
        <v>15.912000000000001</v>
      </c>
      <c r="BO221" s="64">
        <f>IFERROR(1/J221*(X221/H221),"0")</f>
        <v>3.2967032967032968E-2</v>
      </c>
      <c r="BP221" s="64">
        <f>IFERROR(1/J221*(Y221/H221),"0")</f>
        <v>3.2967032967032968E-2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81">
        <v>4680115880801</v>
      </c>
      <c r="E222" s="682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8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84"/>
      <c r="R222" s="684"/>
      <c r="S222" s="684"/>
      <c r="T222" s="685"/>
      <c r="U222" s="34"/>
      <c r="V222" s="34"/>
      <c r="W222" s="35" t="s">
        <v>68</v>
      </c>
      <c r="X222" s="669">
        <v>14.4</v>
      </c>
      <c r="Y222" s="670">
        <f>IFERROR(IF(X222="",0,CEILING((X222/$H222),1)*$H222),"")</f>
        <v>14.399999999999999</v>
      </c>
      <c r="Z222" s="36">
        <f>IFERROR(IF(Y222=0,"",ROUNDUP(Y222/H222,0)*0.00651),"")</f>
        <v>3.9059999999999997E-2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15.912000000000001</v>
      </c>
      <c r="BN222" s="64">
        <f>IFERROR(Y222*I222/H222,"0")</f>
        <v>15.912000000000001</v>
      </c>
      <c r="BO222" s="64">
        <f>IFERROR(1/J222*(X222/H222),"0")</f>
        <v>3.2967032967032968E-2</v>
      </c>
      <c r="BP222" s="64">
        <f>IFERROR(1/J222*(Y222/H222),"0")</f>
        <v>3.2967032967032968E-2</v>
      </c>
    </row>
    <row r="223" spans="1:68" x14ac:dyDescent="0.2">
      <c r="A223" s="700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701"/>
      <c r="P223" s="677" t="s">
        <v>79</v>
      </c>
      <c r="Q223" s="678"/>
      <c r="R223" s="678"/>
      <c r="S223" s="678"/>
      <c r="T223" s="678"/>
      <c r="U223" s="678"/>
      <c r="V223" s="679"/>
      <c r="W223" s="37" t="s">
        <v>80</v>
      </c>
      <c r="X223" s="671">
        <f>IFERROR(X221/H221,"0")+IFERROR(X222/H222,"0")</f>
        <v>12</v>
      </c>
      <c r="Y223" s="671">
        <f>IFERROR(Y221/H221,"0")+IFERROR(Y222/H222,"0")</f>
        <v>12</v>
      </c>
      <c r="Z223" s="671">
        <f>IFERROR(IF(Z221="",0,Z221),"0")+IFERROR(IF(Z222="",0,Z222),"0")</f>
        <v>7.8119999999999995E-2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701"/>
      <c r="P224" s="677" t="s">
        <v>79</v>
      </c>
      <c r="Q224" s="678"/>
      <c r="R224" s="678"/>
      <c r="S224" s="678"/>
      <c r="T224" s="678"/>
      <c r="U224" s="678"/>
      <c r="V224" s="679"/>
      <c r="W224" s="37" t="s">
        <v>68</v>
      </c>
      <c r="X224" s="671">
        <f>IFERROR(SUM(X221:X222),"0")</f>
        <v>28.8</v>
      </c>
      <c r="Y224" s="671">
        <f>IFERROR(SUM(Y221:Y222),"0")</f>
        <v>28.799999999999997</v>
      </c>
      <c r="Z224" s="37"/>
      <c r="AA224" s="672"/>
      <c r="AB224" s="672"/>
      <c r="AC224" s="672"/>
    </row>
    <row r="225" spans="1:68" ht="16.5" hidden="1" customHeight="1" x14ac:dyDescent="0.25">
      <c r="A225" s="680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81">
        <v>4680115884137</v>
      </c>
      <c r="E227" s="682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84"/>
      <c r="R227" s="684"/>
      <c r="S227" s="684"/>
      <c r="T227" s="685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81">
        <v>4680115884137</v>
      </c>
      <c r="E228" s="682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73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84"/>
      <c r="R228" s="684"/>
      <c r="S228" s="684"/>
      <c r="T228" s="685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81">
        <v>4680115884236</v>
      </c>
      <c r="E229" s="682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84"/>
      <c r="R229" s="684"/>
      <c r="S229" s="684"/>
      <c r="T229" s="685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81">
        <v>4680115884175</v>
      </c>
      <c r="E230" s="682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84"/>
      <c r="R230" s="684"/>
      <c r="S230" s="684"/>
      <c r="T230" s="685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81">
        <v>4680115884175</v>
      </c>
      <c r="E231" s="682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10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84"/>
      <c r="R231" s="684"/>
      <c r="S231" s="684"/>
      <c r="T231" s="685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81">
        <v>4680115884144</v>
      </c>
      <c r="E232" s="682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84"/>
      <c r="R232" s="684"/>
      <c r="S232" s="684"/>
      <c r="T232" s="685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81">
        <v>4680115884182</v>
      </c>
      <c r="E233" s="682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84"/>
      <c r="R233" s="684"/>
      <c r="S233" s="684"/>
      <c r="T233" s="685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81">
        <v>4680115884205</v>
      </c>
      <c r="E234" s="682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84"/>
      <c r="R234" s="684"/>
      <c r="S234" s="684"/>
      <c r="T234" s="685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700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701"/>
      <c r="P235" s="677" t="s">
        <v>79</v>
      </c>
      <c r="Q235" s="678"/>
      <c r="R235" s="678"/>
      <c r="S235" s="678"/>
      <c r="T235" s="678"/>
      <c r="U235" s="678"/>
      <c r="V235" s="67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701"/>
      <c r="P236" s="677" t="s">
        <v>79</v>
      </c>
      <c r="Q236" s="678"/>
      <c r="R236" s="678"/>
      <c r="S236" s="678"/>
      <c r="T236" s="678"/>
      <c r="U236" s="678"/>
      <c r="V236" s="67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81">
        <v>4680115885981</v>
      </c>
      <c r="E238" s="682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77" t="s">
        <v>395</v>
      </c>
      <c r="Q238" s="684"/>
      <c r="R238" s="684"/>
      <c r="S238" s="684"/>
      <c r="T238" s="685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81">
        <v>4680115885721</v>
      </c>
      <c r="E239" s="682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9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84"/>
      <c r="R239" s="684"/>
      <c r="S239" s="684"/>
      <c r="T239" s="685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700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701"/>
      <c r="P240" s="677" t="s">
        <v>79</v>
      </c>
      <c r="Q240" s="678"/>
      <c r="R240" s="678"/>
      <c r="S240" s="678"/>
      <c r="T240" s="678"/>
      <c r="U240" s="678"/>
      <c r="V240" s="67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701"/>
      <c r="P241" s="677" t="s">
        <v>79</v>
      </c>
      <c r="Q241" s="678"/>
      <c r="R241" s="678"/>
      <c r="S241" s="678"/>
      <c r="T241" s="678"/>
      <c r="U241" s="678"/>
      <c r="V241" s="67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680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81">
        <v>4680115885837</v>
      </c>
      <c r="E244" s="682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10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84"/>
      <c r="R244" s="684"/>
      <c r="S244" s="684"/>
      <c r="T244" s="685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81">
        <v>4680115885806</v>
      </c>
      <c r="E245" s="682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9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84"/>
      <c r="R245" s="684"/>
      <c r="S245" s="684"/>
      <c r="T245" s="685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81">
        <v>4680115885806</v>
      </c>
      <c r="E246" s="682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84"/>
      <c r="R246" s="684"/>
      <c r="S246" s="684"/>
      <c r="T246" s="685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81">
        <v>4680115885851</v>
      </c>
      <c r="E247" s="682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8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84"/>
      <c r="R247" s="684"/>
      <c r="S247" s="684"/>
      <c r="T247" s="685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81">
        <v>4680115885844</v>
      </c>
      <c r="E248" s="682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84"/>
      <c r="R248" s="684"/>
      <c r="S248" s="684"/>
      <c r="T248" s="685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81">
        <v>4680115885820</v>
      </c>
      <c r="E249" s="682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10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84"/>
      <c r="R249" s="684"/>
      <c r="S249" s="684"/>
      <c r="T249" s="685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700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701"/>
      <c r="P250" s="677" t="s">
        <v>79</v>
      </c>
      <c r="Q250" s="678"/>
      <c r="R250" s="678"/>
      <c r="S250" s="678"/>
      <c r="T250" s="678"/>
      <c r="U250" s="678"/>
      <c r="V250" s="67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701"/>
      <c r="P251" s="677" t="s">
        <v>79</v>
      </c>
      <c r="Q251" s="678"/>
      <c r="R251" s="678"/>
      <c r="S251" s="678"/>
      <c r="T251" s="678"/>
      <c r="U251" s="678"/>
      <c r="V251" s="67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680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81">
        <v>4680115885707</v>
      </c>
      <c r="E254" s="682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8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84"/>
      <c r="R254" s="684"/>
      <c r="S254" s="684"/>
      <c r="T254" s="685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700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701"/>
      <c r="P255" s="677" t="s">
        <v>79</v>
      </c>
      <c r="Q255" s="678"/>
      <c r="R255" s="678"/>
      <c r="S255" s="678"/>
      <c r="T255" s="678"/>
      <c r="U255" s="678"/>
      <c r="V255" s="67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701"/>
      <c r="P256" s="677" t="s">
        <v>79</v>
      </c>
      <c r="Q256" s="678"/>
      <c r="R256" s="678"/>
      <c r="S256" s="678"/>
      <c r="T256" s="678"/>
      <c r="U256" s="678"/>
      <c r="V256" s="67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680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81">
        <v>4607091383423</v>
      </c>
      <c r="E259" s="682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10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84"/>
      <c r="R259" s="684"/>
      <c r="S259" s="684"/>
      <c r="T259" s="685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81">
        <v>4680115885691</v>
      </c>
      <c r="E260" s="682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84"/>
      <c r="R260" s="684"/>
      <c r="S260" s="684"/>
      <c r="T260" s="685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81">
        <v>4680115885660</v>
      </c>
      <c r="E261" s="682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84"/>
      <c r="R261" s="684"/>
      <c r="S261" s="684"/>
      <c r="T261" s="685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0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701"/>
      <c r="P262" s="677" t="s">
        <v>79</v>
      </c>
      <c r="Q262" s="678"/>
      <c r="R262" s="678"/>
      <c r="S262" s="678"/>
      <c r="T262" s="678"/>
      <c r="U262" s="678"/>
      <c r="V262" s="67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701"/>
      <c r="P263" s="677" t="s">
        <v>79</v>
      </c>
      <c r="Q263" s="678"/>
      <c r="R263" s="678"/>
      <c r="S263" s="678"/>
      <c r="T263" s="678"/>
      <c r="U263" s="678"/>
      <c r="V263" s="67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680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81">
        <v>4680115881037</v>
      </c>
      <c r="E266" s="682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84"/>
      <c r="R266" s="684"/>
      <c r="S266" s="684"/>
      <c r="T266" s="685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81">
        <v>4680115886186</v>
      </c>
      <c r="E267" s="682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9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84"/>
      <c r="R267" s="684"/>
      <c r="S267" s="684"/>
      <c r="T267" s="685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81">
        <v>4680115881228</v>
      </c>
      <c r="E268" s="682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6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84"/>
      <c r="R268" s="684"/>
      <c r="S268" s="684"/>
      <c r="T268" s="685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81">
        <v>4680115881211</v>
      </c>
      <c r="E269" s="682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84"/>
      <c r="R269" s="684"/>
      <c r="S269" s="684"/>
      <c r="T269" s="685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81">
        <v>4680115881020</v>
      </c>
      <c r="E270" s="682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77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84"/>
      <c r="R270" s="684"/>
      <c r="S270" s="684"/>
      <c r="T270" s="685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00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701"/>
      <c r="P271" s="677" t="s">
        <v>79</v>
      </c>
      <c r="Q271" s="678"/>
      <c r="R271" s="678"/>
      <c r="S271" s="678"/>
      <c r="T271" s="678"/>
      <c r="U271" s="678"/>
      <c r="V271" s="67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701"/>
      <c r="P272" s="677" t="s">
        <v>79</v>
      </c>
      <c r="Q272" s="678"/>
      <c r="R272" s="678"/>
      <c r="S272" s="678"/>
      <c r="T272" s="678"/>
      <c r="U272" s="678"/>
      <c r="V272" s="67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680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81">
        <v>4607091389296</v>
      </c>
      <c r="E275" s="682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84"/>
      <c r="R275" s="684"/>
      <c r="S275" s="684"/>
      <c r="T275" s="685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00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701"/>
      <c r="P276" s="677" t="s">
        <v>79</v>
      </c>
      <c r="Q276" s="678"/>
      <c r="R276" s="678"/>
      <c r="S276" s="678"/>
      <c r="T276" s="678"/>
      <c r="U276" s="678"/>
      <c r="V276" s="67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701"/>
      <c r="P277" s="677" t="s">
        <v>79</v>
      </c>
      <c r="Q277" s="678"/>
      <c r="R277" s="678"/>
      <c r="S277" s="678"/>
      <c r="T277" s="678"/>
      <c r="U277" s="678"/>
      <c r="V277" s="67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81">
        <v>4680115880344</v>
      </c>
      <c r="E279" s="682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84"/>
      <c r="R279" s="684"/>
      <c r="S279" s="684"/>
      <c r="T279" s="685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700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701"/>
      <c r="P280" s="677" t="s">
        <v>79</v>
      </c>
      <c r="Q280" s="678"/>
      <c r="R280" s="678"/>
      <c r="S280" s="678"/>
      <c r="T280" s="678"/>
      <c r="U280" s="678"/>
      <c r="V280" s="67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701"/>
      <c r="P281" s="677" t="s">
        <v>79</v>
      </c>
      <c r="Q281" s="678"/>
      <c r="R281" s="678"/>
      <c r="S281" s="678"/>
      <c r="T281" s="678"/>
      <c r="U281" s="678"/>
      <c r="V281" s="67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81">
        <v>4680115884618</v>
      </c>
      <c r="E283" s="682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9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84"/>
      <c r="R283" s="684"/>
      <c r="S283" s="684"/>
      <c r="T283" s="685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00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701"/>
      <c r="P284" s="677" t="s">
        <v>79</v>
      </c>
      <c r="Q284" s="678"/>
      <c r="R284" s="678"/>
      <c r="S284" s="678"/>
      <c r="T284" s="678"/>
      <c r="U284" s="678"/>
      <c r="V284" s="67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701"/>
      <c r="P285" s="677" t="s">
        <v>79</v>
      </c>
      <c r="Q285" s="678"/>
      <c r="R285" s="678"/>
      <c r="S285" s="678"/>
      <c r="T285" s="678"/>
      <c r="U285" s="678"/>
      <c r="V285" s="67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680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81">
        <v>4680115880412</v>
      </c>
      <c r="E288" s="682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7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84"/>
      <c r="R288" s="684"/>
      <c r="S288" s="684"/>
      <c r="T288" s="685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81">
        <v>4680115880511</v>
      </c>
      <c r="E289" s="682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84"/>
      <c r="R289" s="684"/>
      <c r="S289" s="684"/>
      <c r="T289" s="685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00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701"/>
      <c r="P290" s="677" t="s">
        <v>79</v>
      </c>
      <c r="Q290" s="678"/>
      <c r="R290" s="678"/>
      <c r="S290" s="678"/>
      <c r="T290" s="678"/>
      <c r="U290" s="678"/>
      <c r="V290" s="67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701"/>
      <c r="P291" s="677" t="s">
        <v>79</v>
      </c>
      <c r="Q291" s="678"/>
      <c r="R291" s="678"/>
      <c r="S291" s="678"/>
      <c r="T291" s="678"/>
      <c r="U291" s="678"/>
      <c r="V291" s="67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680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81">
        <v>4680115883413</v>
      </c>
      <c r="E294" s="682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71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84"/>
      <c r="R294" s="684"/>
      <c r="S294" s="684"/>
      <c r="T294" s="685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00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701"/>
      <c r="P295" s="677" t="s">
        <v>79</v>
      </c>
      <c r="Q295" s="678"/>
      <c r="R295" s="678"/>
      <c r="S295" s="678"/>
      <c r="T295" s="678"/>
      <c r="U295" s="678"/>
      <c r="V295" s="67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701"/>
      <c r="P296" s="677" t="s">
        <v>79</v>
      </c>
      <c r="Q296" s="678"/>
      <c r="R296" s="678"/>
      <c r="S296" s="678"/>
      <c r="T296" s="678"/>
      <c r="U296" s="678"/>
      <c r="V296" s="67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81">
        <v>4607091389845</v>
      </c>
      <c r="E298" s="682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75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84"/>
      <c r="R298" s="684"/>
      <c r="S298" s="684"/>
      <c r="T298" s="685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81">
        <v>4680115882881</v>
      </c>
      <c r="E299" s="682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8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84"/>
      <c r="R299" s="684"/>
      <c r="S299" s="684"/>
      <c r="T299" s="685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00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701"/>
      <c r="P300" s="677" t="s">
        <v>79</v>
      </c>
      <c r="Q300" s="678"/>
      <c r="R300" s="678"/>
      <c r="S300" s="678"/>
      <c r="T300" s="678"/>
      <c r="U300" s="678"/>
      <c r="V300" s="67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701"/>
      <c r="P301" s="677" t="s">
        <v>79</v>
      </c>
      <c r="Q301" s="678"/>
      <c r="R301" s="678"/>
      <c r="S301" s="678"/>
      <c r="T301" s="678"/>
      <c r="U301" s="678"/>
      <c r="V301" s="67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680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81">
        <v>4680115885615</v>
      </c>
      <c r="E304" s="682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84"/>
      <c r="R304" s="684"/>
      <c r="S304" s="684"/>
      <c r="T304" s="685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81">
        <v>4680115885554</v>
      </c>
      <c r="E305" s="682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84"/>
      <c r="R305" s="684"/>
      <c r="S305" s="684"/>
      <c r="T305" s="685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81">
        <v>4680115885554</v>
      </c>
      <c r="E306" s="682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8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84"/>
      <c r="R306" s="684"/>
      <c r="S306" s="684"/>
      <c r="T306" s="685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81">
        <v>4680115885646</v>
      </c>
      <c r="E307" s="682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6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84"/>
      <c r="R307" s="684"/>
      <c r="S307" s="684"/>
      <c r="T307" s="685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81">
        <v>4680115885622</v>
      </c>
      <c r="E308" s="682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84"/>
      <c r="R308" s="684"/>
      <c r="S308" s="684"/>
      <c r="T308" s="685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81">
        <v>4680115881938</v>
      </c>
      <c r="E309" s="682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84"/>
      <c r="R309" s="684"/>
      <c r="S309" s="684"/>
      <c r="T309" s="685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81">
        <v>4680115885608</v>
      </c>
      <c r="E310" s="682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84"/>
      <c r="R310" s="684"/>
      <c r="S310" s="684"/>
      <c r="T310" s="685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700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701"/>
      <c r="P311" s="677" t="s">
        <v>79</v>
      </c>
      <c r="Q311" s="678"/>
      <c r="R311" s="678"/>
      <c r="S311" s="678"/>
      <c r="T311" s="678"/>
      <c r="U311" s="678"/>
      <c r="V311" s="67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701"/>
      <c r="P312" s="677" t="s">
        <v>79</v>
      </c>
      <c r="Q312" s="678"/>
      <c r="R312" s="678"/>
      <c r="S312" s="678"/>
      <c r="T312" s="678"/>
      <c r="U312" s="678"/>
      <c r="V312" s="67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81">
        <v>4607091387193</v>
      </c>
      <c r="E314" s="682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84"/>
      <c r="R314" s="684"/>
      <c r="S314" s="684"/>
      <c r="T314" s="685"/>
      <c r="U314" s="34"/>
      <c r="V314" s="34"/>
      <c r="W314" s="35" t="s">
        <v>68</v>
      </c>
      <c r="X314" s="669">
        <v>30</v>
      </c>
      <c r="Y314" s="670">
        <f>IFERROR(IF(X314="",0,CEILING((X314/$H314),1)*$H314),"")</f>
        <v>33.6</v>
      </c>
      <c r="Z314" s="36">
        <f>IFERROR(IF(Y314=0,"",ROUNDUP(Y314/H314,0)*0.00902),"")</f>
        <v>7.2160000000000002E-2</v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31.928571428571427</v>
      </c>
      <c r="BN314" s="64">
        <f>IFERROR(Y314*I314/H314,"0")</f>
        <v>35.76</v>
      </c>
      <c r="BO314" s="64">
        <f>IFERROR(1/J314*(X314/H314),"0")</f>
        <v>5.4112554112554112E-2</v>
      </c>
      <c r="BP314" s="64">
        <f>IFERROR(1/J314*(Y314/H314),"0")</f>
        <v>6.0606060606060608E-2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81">
        <v>4607091387230</v>
      </c>
      <c r="E315" s="682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10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84"/>
      <c r="R315" s="684"/>
      <c r="S315" s="684"/>
      <c r="T315" s="685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81">
        <v>4607091387292</v>
      </c>
      <c r="E316" s="682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10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84"/>
      <c r="R316" s="684"/>
      <c r="S316" s="684"/>
      <c r="T316" s="685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81">
        <v>4607091387285</v>
      </c>
      <c r="E317" s="682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7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84"/>
      <c r="R317" s="684"/>
      <c r="S317" s="684"/>
      <c r="T317" s="685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00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701"/>
      <c r="P318" s="677" t="s">
        <v>79</v>
      </c>
      <c r="Q318" s="678"/>
      <c r="R318" s="678"/>
      <c r="S318" s="678"/>
      <c r="T318" s="678"/>
      <c r="U318" s="678"/>
      <c r="V318" s="679"/>
      <c r="W318" s="37" t="s">
        <v>80</v>
      </c>
      <c r="X318" s="671">
        <f>IFERROR(X314/H314,"0")+IFERROR(X315/H315,"0")+IFERROR(X316/H316,"0")+IFERROR(X317/H317,"0")</f>
        <v>7.1428571428571423</v>
      </c>
      <c r="Y318" s="671">
        <f>IFERROR(Y314/H314,"0")+IFERROR(Y315/H315,"0")+IFERROR(Y316/H316,"0")+IFERROR(Y317/H317,"0")</f>
        <v>8</v>
      </c>
      <c r="Z318" s="671">
        <f>IFERROR(IF(Z314="",0,Z314),"0")+IFERROR(IF(Z315="",0,Z315),"0")+IFERROR(IF(Z316="",0,Z316),"0")+IFERROR(IF(Z317="",0,Z317),"0")</f>
        <v>7.2160000000000002E-2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701"/>
      <c r="P319" s="677" t="s">
        <v>79</v>
      </c>
      <c r="Q319" s="678"/>
      <c r="R319" s="678"/>
      <c r="S319" s="678"/>
      <c r="T319" s="678"/>
      <c r="U319" s="678"/>
      <c r="V319" s="679"/>
      <c r="W319" s="37" t="s">
        <v>68</v>
      </c>
      <c r="X319" s="671">
        <f>IFERROR(SUM(X314:X317),"0")</f>
        <v>30</v>
      </c>
      <c r="Y319" s="671">
        <f>IFERROR(SUM(Y314:Y317),"0")</f>
        <v>33.6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81">
        <v>4607091387766</v>
      </c>
      <c r="E321" s="682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84"/>
      <c r="R321" s="684"/>
      <c r="S321" s="684"/>
      <c r="T321" s="685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81">
        <v>4607091387957</v>
      </c>
      <c r="E322" s="682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84"/>
      <c r="R322" s="684"/>
      <c r="S322" s="684"/>
      <c r="T322" s="685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81">
        <v>4607091387964</v>
      </c>
      <c r="E323" s="682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84"/>
      <c r="R323" s="684"/>
      <c r="S323" s="684"/>
      <c r="T323" s="685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81">
        <v>4680115884588</v>
      </c>
      <c r="E324" s="682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9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84"/>
      <c r="R324" s="684"/>
      <c r="S324" s="684"/>
      <c r="T324" s="685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81">
        <v>4607091387513</v>
      </c>
      <c r="E325" s="682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8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84"/>
      <c r="R325" s="684"/>
      <c r="S325" s="684"/>
      <c r="T325" s="685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00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701"/>
      <c r="P326" s="677" t="s">
        <v>79</v>
      </c>
      <c r="Q326" s="678"/>
      <c r="R326" s="678"/>
      <c r="S326" s="678"/>
      <c r="T326" s="678"/>
      <c r="U326" s="678"/>
      <c r="V326" s="67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701"/>
      <c r="P327" s="677" t="s">
        <v>79</v>
      </c>
      <c r="Q327" s="678"/>
      <c r="R327" s="678"/>
      <c r="S327" s="678"/>
      <c r="T327" s="678"/>
      <c r="U327" s="678"/>
      <c r="V327" s="67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81">
        <v>4607091380880</v>
      </c>
      <c r="E329" s="682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84"/>
      <c r="R329" s="684"/>
      <c r="S329" s="684"/>
      <c r="T329" s="685"/>
      <c r="U329" s="34"/>
      <c r="V329" s="34"/>
      <c r="W329" s="35" t="s">
        <v>68</v>
      </c>
      <c r="X329" s="669">
        <v>30</v>
      </c>
      <c r="Y329" s="670">
        <f>IFERROR(IF(X329="",0,CEILING((X329/$H329),1)*$H329),"")</f>
        <v>33.6</v>
      </c>
      <c r="Z329" s="36">
        <f>IFERROR(IF(Y329=0,"",ROUNDUP(Y329/H329,0)*0.01898),"")</f>
        <v>7.5920000000000001E-2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31.853571428571428</v>
      </c>
      <c r="BN329" s="64">
        <f>IFERROR(Y329*I329/H329,"0")</f>
        <v>35.676000000000002</v>
      </c>
      <c r="BO329" s="64">
        <f>IFERROR(1/J329*(X329/H329),"0")</f>
        <v>5.5803571428571425E-2</v>
      </c>
      <c r="BP329" s="64">
        <f>IFERROR(1/J329*(Y329/H329),"0")</f>
        <v>6.25E-2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81">
        <v>4607091384482</v>
      </c>
      <c r="E330" s="682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84"/>
      <c r="R330" s="684"/>
      <c r="S330" s="684"/>
      <c r="T330" s="685"/>
      <c r="U330" s="34"/>
      <c r="V330" s="34"/>
      <c r="W330" s="35" t="s">
        <v>68</v>
      </c>
      <c r="X330" s="669">
        <v>50</v>
      </c>
      <c r="Y330" s="670">
        <f>IFERROR(IF(X330="",0,CEILING((X330/$H330),1)*$H330),"")</f>
        <v>54.6</v>
      </c>
      <c r="Z330" s="36">
        <f>IFERROR(IF(Y330=0,"",ROUNDUP(Y330/H330,0)*0.01898),"")</f>
        <v>0.13286000000000001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53.326923076923087</v>
      </c>
      <c r="BN330" s="64">
        <f>IFERROR(Y330*I330/H330,"0")</f>
        <v>58.233000000000011</v>
      </c>
      <c r="BO330" s="64">
        <f>IFERROR(1/J330*(X330/H330),"0")</f>
        <v>0.10016025641025642</v>
      </c>
      <c r="BP330" s="64">
        <f>IFERROR(1/J330*(Y330/H330),"0")</f>
        <v>0.109375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81">
        <v>4607091380897</v>
      </c>
      <c r="E331" s="682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10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84"/>
      <c r="R331" s="684"/>
      <c r="S331" s="684"/>
      <c r="T331" s="685"/>
      <c r="U331" s="34"/>
      <c r="V331" s="34"/>
      <c r="W331" s="35" t="s">
        <v>68</v>
      </c>
      <c r="X331" s="669">
        <v>10</v>
      </c>
      <c r="Y331" s="670">
        <f>IFERROR(IF(X331="",0,CEILING((X331/$H331),1)*$H331),"")</f>
        <v>16.8</v>
      </c>
      <c r="Z331" s="36">
        <f>IFERROR(IF(Y331=0,"",ROUNDUP(Y331/H331,0)*0.01898),"")</f>
        <v>3.7960000000000001E-2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10.617857142857142</v>
      </c>
      <c r="BN331" s="64">
        <f>IFERROR(Y331*I331/H331,"0")</f>
        <v>17.838000000000001</v>
      </c>
      <c r="BO331" s="64">
        <f>IFERROR(1/J331*(X331/H331),"0")</f>
        <v>1.8601190476190476E-2</v>
      </c>
      <c r="BP331" s="64">
        <f>IFERROR(1/J331*(Y331/H331),"0")</f>
        <v>3.125E-2</v>
      </c>
    </row>
    <row r="332" spans="1:68" x14ac:dyDescent="0.2">
      <c r="A332" s="700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701"/>
      <c r="P332" s="677" t="s">
        <v>79</v>
      </c>
      <c r="Q332" s="678"/>
      <c r="R332" s="678"/>
      <c r="S332" s="678"/>
      <c r="T332" s="678"/>
      <c r="U332" s="678"/>
      <c r="V332" s="679"/>
      <c r="W332" s="37" t="s">
        <v>80</v>
      </c>
      <c r="X332" s="671">
        <f>IFERROR(X329/H329,"0")+IFERROR(X330/H330,"0")+IFERROR(X331/H331,"0")</f>
        <v>11.172161172161172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701"/>
      <c r="P333" s="677" t="s">
        <v>79</v>
      </c>
      <c r="Q333" s="678"/>
      <c r="R333" s="678"/>
      <c r="S333" s="678"/>
      <c r="T333" s="678"/>
      <c r="U333" s="678"/>
      <c r="V333" s="679"/>
      <c r="W333" s="37" t="s">
        <v>68</v>
      </c>
      <c r="X333" s="671">
        <f>IFERROR(SUM(X329:X331),"0")</f>
        <v>90</v>
      </c>
      <c r="Y333" s="671">
        <f>IFERROR(SUM(Y329:Y331),"0")</f>
        <v>105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81">
        <v>4680115886476</v>
      </c>
      <c r="E335" s="682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810" t="s">
        <v>527</v>
      </c>
      <c r="Q335" s="684"/>
      <c r="R335" s="684"/>
      <c r="S335" s="684"/>
      <c r="T335" s="685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81">
        <v>4607091388374</v>
      </c>
      <c r="E336" s="682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733" t="s">
        <v>531</v>
      </c>
      <c r="Q336" s="684"/>
      <c r="R336" s="684"/>
      <c r="S336" s="684"/>
      <c r="T336" s="685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81">
        <v>4607091383102</v>
      </c>
      <c r="E337" s="682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9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84"/>
      <c r="R337" s="684"/>
      <c r="S337" s="684"/>
      <c r="T337" s="685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81">
        <v>4607091388404</v>
      </c>
      <c r="E338" s="682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84"/>
      <c r="R338" s="684"/>
      <c r="S338" s="684"/>
      <c r="T338" s="685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00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701"/>
      <c r="P339" s="677" t="s">
        <v>79</v>
      </c>
      <c r="Q339" s="678"/>
      <c r="R339" s="678"/>
      <c r="S339" s="678"/>
      <c r="T339" s="678"/>
      <c r="U339" s="678"/>
      <c r="V339" s="67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701"/>
      <c r="P340" s="677" t="s">
        <v>79</v>
      </c>
      <c r="Q340" s="678"/>
      <c r="R340" s="678"/>
      <c r="S340" s="678"/>
      <c r="T340" s="678"/>
      <c r="U340" s="678"/>
      <c r="V340" s="67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81">
        <v>4680115881808</v>
      </c>
      <c r="E342" s="682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84"/>
      <c r="R342" s="684"/>
      <c r="S342" s="684"/>
      <c r="T342" s="685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81">
        <v>4680115881822</v>
      </c>
      <c r="E343" s="682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8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84"/>
      <c r="R343" s="684"/>
      <c r="S343" s="684"/>
      <c r="T343" s="685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81">
        <v>4680115880016</v>
      </c>
      <c r="E344" s="682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8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84"/>
      <c r="R344" s="684"/>
      <c r="S344" s="684"/>
      <c r="T344" s="685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700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701"/>
      <c r="P345" s="677" t="s">
        <v>79</v>
      </c>
      <c r="Q345" s="678"/>
      <c r="R345" s="678"/>
      <c r="S345" s="678"/>
      <c r="T345" s="678"/>
      <c r="U345" s="678"/>
      <c r="V345" s="67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701"/>
      <c r="P346" s="677" t="s">
        <v>79</v>
      </c>
      <c r="Q346" s="678"/>
      <c r="R346" s="678"/>
      <c r="S346" s="678"/>
      <c r="T346" s="678"/>
      <c r="U346" s="678"/>
      <c r="V346" s="67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680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81">
        <v>4607091383836</v>
      </c>
      <c r="E349" s="682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7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84"/>
      <c r="R349" s="684"/>
      <c r="S349" s="684"/>
      <c r="T349" s="685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00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701"/>
      <c r="P350" s="677" t="s">
        <v>79</v>
      </c>
      <c r="Q350" s="678"/>
      <c r="R350" s="678"/>
      <c r="S350" s="678"/>
      <c r="T350" s="678"/>
      <c r="U350" s="678"/>
      <c r="V350" s="67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701"/>
      <c r="P351" s="677" t="s">
        <v>79</v>
      </c>
      <c r="Q351" s="678"/>
      <c r="R351" s="678"/>
      <c r="S351" s="678"/>
      <c r="T351" s="678"/>
      <c r="U351" s="678"/>
      <c r="V351" s="67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81">
        <v>4607091387919</v>
      </c>
      <c r="E353" s="682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84"/>
      <c r="R353" s="684"/>
      <c r="S353" s="684"/>
      <c r="T353" s="685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81">
        <v>4680115883604</v>
      </c>
      <c r="E354" s="682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7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84"/>
      <c r="R354" s="684"/>
      <c r="S354" s="684"/>
      <c r="T354" s="685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81">
        <v>4680115883567</v>
      </c>
      <c r="E355" s="682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7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84"/>
      <c r="R355" s="684"/>
      <c r="S355" s="684"/>
      <c r="T355" s="685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00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701"/>
      <c r="P356" s="677" t="s">
        <v>79</v>
      </c>
      <c r="Q356" s="678"/>
      <c r="R356" s="678"/>
      <c r="S356" s="678"/>
      <c r="T356" s="678"/>
      <c r="U356" s="678"/>
      <c r="V356" s="67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701"/>
      <c r="P357" s="677" t="s">
        <v>79</v>
      </c>
      <c r="Q357" s="678"/>
      <c r="R357" s="678"/>
      <c r="S357" s="678"/>
      <c r="T357" s="678"/>
      <c r="U357" s="678"/>
      <c r="V357" s="67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85" t="s">
        <v>560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48"/>
      <c r="AB358" s="48"/>
      <c r="AC358" s="48"/>
    </row>
    <row r="359" spans="1:68" ht="16.5" hidden="1" customHeight="1" x14ac:dyDescent="0.25">
      <c r="A359" s="680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81">
        <v>4680115884847</v>
      </c>
      <c r="E361" s="682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84"/>
      <c r="R361" s="684"/>
      <c r="S361" s="684"/>
      <c r="T361" s="685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81">
        <v>4680115884847</v>
      </c>
      <c r="E362" s="682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84"/>
      <c r="R362" s="684"/>
      <c r="S362" s="684"/>
      <c r="T362" s="685"/>
      <c r="U362" s="34"/>
      <c r="V362" s="34"/>
      <c r="W362" s="35" t="s">
        <v>68</v>
      </c>
      <c r="X362" s="669">
        <v>2000</v>
      </c>
      <c r="Y362" s="670">
        <f t="shared" si="52"/>
        <v>2010</v>
      </c>
      <c r="Z362" s="36">
        <f>IFERROR(IF(Y362=0,"",ROUNDUP(Y362/H362,0)*0.02175),"")</f>
        <v>2.9144999999999999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2064</v>
      </c>
      <c r="BN362" s="64">
        <f t="shared" si="54"/>
        <v>2074.3200000000002</v>
      </c>
      <c r="BO362" s="64">
        <f t="shared" si="55"/>
        <v>2.7777777777777777</v>
      </c>
      <c r="BP362" s="64">
        <f t="shared" si="56"/>
        <v>2.7916666666666665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81">
        <v>4680115884854</v>
      </c>
      <c r="E363" s="682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68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84"/>
      <c r="R363" s="684"/>
      <c r="S363" s="684"/>
      <c r="T363" s="685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81">
        <v>4680115884854</v>
      </c>
      <c r="E364" s="682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7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84"/>
      <c r="R364" s="684"/>
      <c r="S364" s="684"/>
      <c r="T364" s="685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81">
        <v>4607091383997</v>
      </c>
      <c r="E365" s="682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84"/>
      <c r="R365" s="684"/>
      <c r="S365" s="684"/>
      <c r="T365" s="685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81">
        <v>4680115884830</v>
      </c>
      <c r="E366" s="682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84"/>
      <c r="R366" s="684"/>
      <c r="S366" s="684"/>
      <c r="T366" s="685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81">
        <v>4680115884830</v>
      </c>
      <c r="E367" s="682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84"/>
      <c r="R367" s="684"/>
      <c r="S367" s="684"/>
      <c r="T367" s="685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81">
        <v>4680115882638</v>
      </c>
      <c r="E368" s="682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84"/>
      <c r="R368" s="684"/>
      <c r="S368" s="684"/>
      <c r="T368" s="685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81">
        <v>4680115884922</v>
      </c>
      <c r="E369" s="682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7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84"/>
      <c r="R369" s="684"/>
      <c r="S369" s="684"/>
      <c r="T369" s="685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81">
        <v>4680115884861</v>
      </c>
      <c r="E370" s="682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7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84"/>
      <c r="R370" s="684"/>
      <c r="S370" s="684"/>
      <c r="T370" s="685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00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701"/>
      <c r="P371" s="677" t="s">
        <v>79</v>
      </c>
      <c r="Q371" s="678"/>
      <c r="R371" s="678"/>
      <c r="S371" s="678"/>
      <c r="T371" s="678"/>
      <c r="U371" s="678"/>
      <c r="V371" s="67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266.66666666666669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268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5.8289999999999997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701"/>
      <c r="P372" s="677" t="s">
        <v>79</v>
      </c>
      <c r="Q372" s="678"/>
      <c r="R372" s="678"/>
      <c r="S372" s="678"/>
      <c r="T372" s="678"/>
      <c r="U372" s="678"/>
      <c r="V372" s="679"/>
      <c r="W372" s="37" t="s">
        <v>68</v>
      </c>
      <c r="X372" s="671">
        <f>IFERROR(SUM(X361:X370),"0")</f>
        <v>4000</v>
      </c>
      <c r="Y372" s="671">
        <f>IFERROR(SUM(Y361:Y370),"0")</f>
        <v>4020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81">
        <v>4607091383980</v>
      </c>
      <c r="E374" s="682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9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84"/>
      <c r="R374" s="684"/>
      <c r="S374" s="684"/>
      <c r="T374" s="685"/>
      <c r="U374" s="34"/>
      <c r="V374" s="34"/>
      <c r="W374" s="35" t="s">
        <v>68</v>
      </c>
      <c r="X374" s="669">
        <v>2000</v>
      </c>
      <c r="Y374" s="670">
        <f>IFERROR(IF(X374="",0,CEILING((X374/$H374),1)*$H374),"")</f>
        <v>2010</v>
      </c>
      <c r="Z374" s="36">
        <f>IFERROR(IF(Y374=0,"",ROUNDUP(Y374/H374,0)*0.02175),"")</f>
        <v>2.9144999999999999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2064</v>
      </c>
      <c r="BN374" s="64">
        <f>IFERROR(Y374*I374/H374,"0")</f>
        <v>2074.3200000000002</v>
      </c>
      <c r="BO374" s="64">
        <f>IFERROR(1/J374*(X374/H374),"0")</f>
        <v>2.7777777777777777</v>
      </c>
      <c r="BP374" s="64">
        <f>IFERROR(1/J374*(Y374/H374),"0")</f>
        <v>2.7916666666666665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81">
        <v>4607091384178</v>
      </c>
      <c r="E375" s="682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84"/>
      <c r="R375" s="684"/>
      <c r="S375" s="684"/>
      <c r="T375" s="685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00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701"/>
      <c r="P376" s="677" t="s">
        <v>79</v>
      </c>
      <c r="Q376" s="678"/>
      <c r="R376" s="678"/>
      <c r="S376" s="678"/>
      <c r="T376" s="678"/>
      <c r="U376" s="678"/>
      <c r="V376" s="679"/>
      <c r="W376" s="37" t="s">
        <v>80</v>
      </c>
      <c r="X376" s="671">
        <f>IFERROR(X374/H374,"0")+IFERROR(X375/H375,"0")</f>
        <v>133.33333333333334</v>
      </c>
      <c r="Y376" s="671">
        <f>IFERROR(Y374/H374,"0")+IFERROR(Y375/H375,"0")</f>
        <v>134</v>
      </c>
      <c r="Z376" s="671">
        <f>IFERROR(IF(Z374="",0,Z374),"0")+IFERROR(IF(Z375="",0,Z375),"0")</f>
        <v>2.9144999999999999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701"/>
      <c r="P377" s="677" t="s">
        <v>79</v>
      </c>
      <c r="Q377" s="678"/>
      <c r="R377" s="678"/>
      <c r="S377" s="678"/>
      <c r="T377" s="678"/>
      <c r="U377" s="678"/>
      <c r="V377" s="679"/>
      <c r="W377" s="37" t="s">
        <v>68</v>
      </c>
      <c r="X377" s="671">
        <f>IFERROR(SUM(X374:X375),"0")</f>
        <v>2000</v>
      </c>
      <c r="Y377" s="671">
        <f>IFERROR(SUM(Y374:Y375),"0")</f>
        <v>2010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81">
        <v>4607091383928</v>
      </c>
      <c r="E379" s="682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1039" t="s">
        <v>592</v>
      </c>
      <c r="Q379" s="684"/>
      <c r="R379" s="684"/>
      <c r="S379" s="684"/>
      <c r="T379" s="685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81">
        <v>4607091384260</v>
      </c>
      <c r="E380" s="682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73" t="s">
        <v>596</v>
      </c>
      <c r="Q380" s="684"/>
      <c r="R380" s="684"/>
      <c r="S380" s="684"/>
      <c r="T380" s="685"/>
      <c r="U380" s="34"/>
      <c r="V380" s="34"/>
      <c r="W380" s="35" t="s">
        <v>68</v>
      </c>
      <c r="X380" s="669">
        <v>50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x14ac:dyDescent="0.2">
      <c r="A381" s="700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701"/>
      <c r="P381" s="677" t="s">
        <v>79</v>
      </c>
      <c r="Q381" s="678"/>
      <c r="R381" s="678"/>
      <c r="S381" s="678"/>
      <c r="T381" s="678"/>
      <c r="U381" s="678"/>
      <c r="V381" s="679"/>
      <c r="W381" s="37" t="s">
        <v>80</v>
      </c>
      <c r="X381" s="671">
        <f>IFERROR(X379/H379,"0")+IFERROR(X380/H380,"0")</f>
        <v>5.5555555555555554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701"/>
      <c r="P382" s="677" t="s">
        <v>79</v>
      </c>
      <c r="Q382" s="678"/>
      <c r="R382" s="678"/>
      <c r="S382" s="678"/>
      <c r="T382" s="678"/>
      <c r="U382" s="678"/>
      <c r="V382" s="679"/>
      <c r="W382" s="37" t="s">
        <v>68</v>
      </c>
      <c r="X382" s="671">
        <f>IFERROR(SUM(X379:X380),"0")</f>
        <v>50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81">
        <v>4607091384673</v>
      </c>
      <c r="E384" s="682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1052" t="s">
        <v>600</v>
      </c>
      <c r="Q384" s="684"/>
      <c r="R384" s="684"/>
      <c r="S384" s="684"/>
      <c r="T384" s="685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00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701"/>
      <c r="P385" s="677" t="s">
        <v>79</v>
      </c>
      <c r="Q385" s="678"/>
      <c r="R385" s="678"/>
      <c r="S385" s="678"/>
      <c r="T385" s="678"/>
      <c r="U385" s="678"/>
      <c r="V385" s="67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701"/>
      <c r="P386" s="677" t="s">
        <v>79</v>
      </c>
      <c r="Q386" s="678"/>
      <c r="R386" s="678"/>
      <c r="S386" s="678"/>
      <c r="T386" s="678"/>
      <c r="U386" s="678"/>
      <c r="V386" s="67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680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81">
        <v>4680115881907</v>
      </c>
      <c r="E389" s="682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10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84"/>
      <c r="R389" s="684"/>
      <c r="S389" s="684"/>
      <c r="T389" s="685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81">
        <v>4680115881907</v>
      </c>
      <c r="E390" s="682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84"/>
      <c r="R390" s="684"/>
      <c r="S390" s="684"/>
      <c r="T390" s="685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81">
        <v>4607091384192</v>
      </c>
      <c r="E391" s="682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10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84"/>
      <c r="R391" s="684"/>
      <c r="S391" s="684"/>
      <c r="T391" s="685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81">
        <v>4680115884892</v>
      </c>
      <c r="E392" s="682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10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84"/>
      <c r="R392" s="684"/>
      <c r="S392" s="684"/>
      <c r="T392" s="685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81">
        <v>4680115884885</v>
      </c>
      <c r="E393" s="682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84"/>
      <c r="R393" s="684"/>
      <c r="S393" s="684"/>
      <c r="T393" s="685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81">
        <v>4680115884908</v>
      </c>
      <c r="E394" s="682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10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84"/>
      <c r="R394" s="684"/>
      <c r="S394" s="684"/>
      <c r="T394" s="685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700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701"/>
      <c r="P395" s="677" t="s">
        <v>79</v>
      </c>
      <c r="Q395" s="678"/>
      <c r="R395" s="678"/>
      <c r="S395" s="678"/>
      <c r="T395" s="678"/>
      <c r="U395" s="678"/>
      <c r="V395" s="67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701"/>
      <c r="P396" s="677" t="s">
        <v>79</v>
      </c>
      <c r="Q396" s="678"/>
      <c r="R396" s="678"/>
      <c r="S396" s="678"/>
      <c r="T396" s="678"/>
      <c r="U396" s="678"/>
      <c r="V396" s="67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81">
        <v>4607091384802</v>
      </c>
      <c r="E398" s="682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84"/>
      <c r="R398" s="684"/>
      <c r="S398" s="684"/>
      <c r="T398" s="685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81">
        <v>4607091384826</v>
      </c>
      <c r="E399" s="682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7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84"/>
      <c r="R399" s="684"/>
      <c r="S399" s="684"/>
      <c r="T399" s="685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00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701"/>
      <c r="P400" s="677" t="s">
        <v>79</v>
      </c>
      <c r="Q400" s="678"/>
      <c r="R400" s="678"/>
      <c r="S400" s="678"/>
      <c r="T400" s="678"/>
      <c r="U400" s="678"/>
      <c r="V400" s="67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701"/>
      <c r="P401" s="677" t="s">
        <v>79</v>
      </c>
      <c r="Q401" s="678"/>
      <c r="R401" s="678"/>
      <c r="S401" s="678"/>
      <c r="T401" s="678"/>
      <c r="U401" s="678"/>
      <c r="V401" s="67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81">
        <v>4607091384246</v>
      </c>
      <c r="E403" s="682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84"/>
      <c r="R403" s="684"/>
      <c r="S403" s="684"/>
      <c r="T403" s="685"/>
      <c r="U403" s="34"/>
      <c r="V403" s="34"/>
      <c r="W403" s="35" t="s">
        <v>68</v>
      </c>
      <c r="X403" s="669">
        <v>30</v>
      </c>
      <c r="Y403" s="670">
        <f>IFERROR(IF(X403="",0,CEILING((X403/$H403),1)*$H403),"")</f>
        <v>36</v>
      </c>
      <c r="Z403" s="36">
        <f>IFERROR(IF(Y403=0,"",ROUNDUP(Y403/H403,0)*0.01898),"")</f>
        <v>7.5920000000000001E-2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31.73</v>
      </c>
      <c r="BN403" s="64">
        <f>IFERROR(Y403*I403/H403,"0")</f>
        <v>38.076000000000001</v>
      </c>
      <c r="BO403" s="64">
        <f>IFERROR(1/J403*(X403/H403),"0")</f>
        <v>5.2083333333333336E-2</v>
      </c>
      <c r="BP403" s="64">
        <f>IFERROR(1/J403*(Y403/H403),"0")</f>
        <v>6.25E-2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81">
        <v>4680115881976</v>
      </c>
      <c r="E404" s="682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1037" t="s">
        <v>628</v>
      </c>
      <c r="Q404" s="684"/>
      <c r="R404" s="684"/>
      <c r="S404" s="684"/>
      <c r="T404" s="685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81">
        <v>4607091384253</v>
      </c>
      <c r="E405" s="682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9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84"/>
      <c r="R405" s="684"/>
      <c r="S405" s="684"/>
      <c r="T405" s="685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81">
        <v>4607091384253</v>
      </c>
      <c r="E406" s="682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84"/>
      <c r="R406" s="684"/>
      <c r="S406" s="684"/>
      <c r="T406" s="685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81">
        <v>4680115881969</v>
      </c>
      <c r="E407" s="682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10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84"/>
      <c r="R407" s="684"/>
      <c r="S407" s="684"/>
      <c r="T407" s="685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00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701"/>
      <c r="P408" s="677" t="s">
        <v>79</v>
      </c>
      <c r="Q408" s="678"/>
      <c r="R408" s="678"/>
      <c r="S408" s="678"/>
      <c r="T408" s="678"/>
      <c r="U408" s="678"/>
      <c r="V408" s="679"/>
      <c r="W408" s="37" t="s">
        <v>80</v>
      </c>
      <c r="X408" s="671">
        <f>IFERROR(X403/H403,"0")+IFERROR(X404/H404,"0")+IFERROR(X405/H405,"0")+IFERROR(X406/H406,"0")+IFERROR(X407/H407,"0")</f>
        <v>3.3333333333333335</v>
      </c>
      <c r="Y408" s="671">
        <f>IFERROR(Y403/H403,"0")+IFERROR(Y404/H404,"0")+IFERROR(Y405/H405,"0")+IFERROR(Y406/H406,"0")+IFERROR(Y407/H407,"0")</f>
        <v>4</v>
      </c>
      <c r="Z408" s="671">
        <f>IFERROR(IF(Z403="",0,Z403),"0")+IFERROR(IF(Z404="",0,Z404),"0")+IFERROR(IF(Z405="",0,Z405),"0")+IFERROR(IF(Z406="",0,Z406),"0")+IFERROR(IF(Z407="",0,Z407),"0")</f>
        <v>7.5920000000000001E-2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701"/>
      <c r="P409" s="677" t="s">
        <v>79</v>
      </c>
      <c r="Q409" s="678"/>
      <c r="R409" s="678"/>
      <c r="S409" s="678"/>
      <c r="T409" s="678"/>
      <c r="U409" s="678"/>
      <c r="V409" s="679"/>
      <c r="W409" s="37" t="s">
        <v>68</v>
      </c>
      <c r="X409" s="671">
        <f>IFERROR(SUM(X403:X407),"0")</f>
        <v>30</v>
      </c>
      <c r="Y409" s="671">
        <f>IFERROR(SUM(Y403:Y407),"0")</f>
        <v>36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81">
        <v>4607091389357</v>
      </c>
      <c r="E411" s="682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958" t="s">
        <v>639</v>
      </c>
      <c r="Q411" s="684"/>
      <c r="R411" s="684"/>
      <c r="S411" s="684"/>
      <c r="T411" s="685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00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701"/>
      <c r="P412" s="677" t="s">
        <v>79</v>
      </c>
      <c r="Q412" s="678"/>
      <c r="R412" s="678"/>
      <c r="S412" s="678"/>
      <c r="T412" s="678"/>
      <c r="U412" s="678"/>
      <c r="V412" s="67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701"/>
      <c r="P413" s="677" t="s">
        <v>79</v>
      </c>
      <c r="Q413" s="678"/>
      <c r="R413" s="678"/>
      <c r="S413" s="678"/>
      <c r="T413" s="678"/>
      <c r="U413" s="678"/>
      <c r="V413" s="67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85" t="s">
        <v>641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48"/>
      <c r="AB414" s="48"/>
      <c r="AC414" s="48"/>
    </row>
    <row r="415" spans="1:68" ht="16.5" hidden="1" customHeight="1" x14ac:dyDescent="0.25">
      <c r="A415" s="680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81">
        <v>4680115886100</v>
      </c>
      <c r="E417" s="682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719" t="s">
        <v>645</v>
      </c>
      <c r="Q417" s="684"/>
      <c r="R417" s="684"/>
      <c r="S417" s="684"/>
      <c r="T417" s="685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81">
        <v>4680115886117</v>
      </c>
      <c r="E418" s="682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756" t="s">
        <v>649</v>
      </c>
      <c r="Q418" s="684"/>
      <c r="R418" s="684"/>
      <c r="S418" s="684"/>
      <c r="T418" s="685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81">
        <v>4680115886117</v>
      </c>
      <c r="E419" s="682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922" t="s">
        <v>649</v>
      </c>
      <c r="Q419" s="684"/>
      <c r="R419" s="684"/>
      <c r="S419" s="684"/>
      <c r="T419" s="685"/>
      <c r="U419" s="34"/>
      <c r="V419" s="34"/>
      <c r="W419" s="35" t="s">
        <v>68</v>
      </c>
      <c r="X419" s="669">
        <v>10</v>
      </c>
      <c r="Y419" s="670">
        <f t="shared" si="62"/>
        <v>10.8</v>
      </c>
      <c r="Z419" s="36">
        <f>IFERROR(IF(Y419=0,"",ROUNDUP(Y419/H419,0)*0.00902),"")</f>
        <v>1.804E-2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10.388888888888889</v>
      </c>
      <c r="BN419" s="64">
        <f t="shared" si="64"/>
        <v>11.22</v>
      </c>
      <c r="BO419" s="64">
        <f t="shared" si="65"/>
        <v>1.4029180695847361E-2</v>
      </c>
      <c r="BP419" s="64">
        <f t="shared" si="66"/>
        <v>1.5151515151515152E-2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81">
        <v>4680115886124</v>
      </c>
      <c r="E420" s="682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762" t="s">
        <v>654</v>
      </c>
      <c r="Q420" s="684"/>
      <c r="R420" s="684"/>
      <c r="S420" s="684"/>
      <c r="T420" s="685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81">
        <v>4680115883147</v>
      </c>
      <c r="E421" s="682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84"/>
      <c r="R421" s="684"/>
      <c r="S421" s="684"/>
      <c r="T421" s="685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81">
        <v>4680115883147</v>
      </c>
      <c r="E422" s="682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969" t="s">
        <v>659</v>
      </c>
      <c r="Q422" s="684"/>
      <c r="R422" s="684"/>
      <c r="S422" s="684"/>
      <c r="T422" s="685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81">
        <v>4607091384338</v>
      </c>
      <c r="E423" s="682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84"/>
      <c r="R423" s="684"/>
      <c r="S423" s="684"/>
      <c r="T423" s="685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81">
        <v>4607091389524</v>
      </c>
      <c r="E424" s="682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9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84"/>
      <c r="R424" s="684"/>
      <c r="S424" s="684"/>
      <c r="T424" s="685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81">
        <v>4680115883161</v>
      </c>
      <c r="E425" s="682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9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84"/>
      <c r="R425" s="684"/>
      <c r="S425" s="684"/>
      <c r="T425" s="685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81">
        <v>4680115883161</v>
      </c>
      <c r="E426" s="682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975" t="s">
        <v>669</v>
      </c>
      <c r="Q426" s="684"/>
      <c r="R426" s="684"/>
      <c r="S426" s="684"/>
      <c r="T426" s="685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81">
        <v>4607091389531</v>
      </c>
      <c r="E427" s="682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9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84"/>
      <c r="R427" s="684"/>
      <c r="S427" s="684"/>
      <c r="T427" s="685"/>
      <c r="U427" s="34"/>
      <c r="V427" s="34"/>
      <c r="W427" s="35" t="s">
        <v>68</v>
      </c>
      <c r="X427" s="669">
        <v>4.1999999999999993</v>
      </c>
      <c r="Y427" s="670">
        <f t="shared" si="62"/>
        <v>4.2</v>
      </c>
      <c r="Z427" s="36">
        <f t="shared" si="67"/>
        <v>1.004E-2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4.4599999999999991</v>
      </c>
      <c r="BN427" s="64">
        <f t="shared" si="64"/>
        <v>4.46</v>
      </c>
      <c r="BO427" s="64">
        <f t="shared" si="65"/>
        <v>8.5470085470085461E-3</v>
      </c>
      <c r="BP427" s="64">
        <f t="shared" si="66"/>
        <v>8.5470085470085479E-3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81">
        <v>4607091384345</v>
      </c>
      <c r="E428" s="682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84"/>
      <c r="R428" s="684"/>
      <c r="S428" s="684"/>
      <c r="T428" s="685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700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701"/>
      <c r="P429" s="677" t="s">
        <v>79</v>
      </c>
      <c r="Q429" s="678"/>
      <c r="R429" s="678"/>
      <c r="S429" s="678"/>
      <c r="T429" s="678"/>
      <c r="U429" s="678"/>
      <c r="V429" s="67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3.8518518518518512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2.8080000000000001E-2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701"/>
      <c r="P430" s="677" t="s">
        <v>79</v>
      </c>
      <c r="Q430" s="678"/>
      <c r="R430" s="678"/>
      <c r="S430" s="678"/>
      <c r="T430" s="678"/>
      <c r="U430" s="678"/>
      <c r="V430" s="679"/>
      <c r="W430" s="37" t="s">
        <v>68</v>
      </c>
      <c r="X430" s="671">
        <f>IFERROR(SUM(X417:X428),"0")</f>
        <v>14.2</v>
      </c>
      <c r="Y430" s="671">
        <f>IFERROR(SUM(Y417:Y428),"0")</f>
        <v>15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81">
        <v>4607091384352</v>
      </c>
      <c r="E432" s="682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10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84"/>
      <c r="R432" s="684"/>
      <c r="S432" s="684"/>
      <c r="T432" s="685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81">
        <v>4607091389654</v>
      </c>
      <c r="E433" s="682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7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84"/>
      <c r="R433" s="684"/>
      <c r="S433" s="684"/>
      <c r="T433" s="685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00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701"/>
      <c r="P434" s="677" t="s">
        <v>79</v>
      </c>
      <c r="Q434" s="678"/>
      <c r="R434" s="678"/>
      <c r="S434" s="678"/>
      <c r="T434" s="678"/>
      <c r="U434" s="678"/>
      <c r="V434" s="67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701"/>
      <c r="P435" s="677" t="s">
        <v>79</v>
      </c>
      <c r="Q435" s="678"/>
      <c r="R435" s="678"/>
      <c r="S435" s="678"/>
      <c r="T435" s="678"/>
      <c r="U435" s="678"/>
      <c r="V435" s="67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680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81">
        <v>4680115885240</v>
      </c>
      <c r="E438" s="682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9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84"/>
      <c r="R438" s="684"/>
      <c r="S438" s="684"/>
      <c r="T438" s="685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81">
        <v>4607091389364</v>
      </c>
      <c r="E439" s="682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9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84"/>
      <c r="R439" s="684"/>
      <c r="S439" s="684"/>
      <c r="T439" s="685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00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701"/>
      <c r="P440" s="677" t="s">
        <v>79</v>
      </c>
      <c r="Q440" s="678"/>
      <c r="R440" s="678"/>
      <c r="S440" s="678"/>
      <c r="T440" s="678"/>
      <c r="U440" s="678"/>
      <c r="V440" s="67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701"/>
      <c r="P441" s="677" t="s">
        <v>79</v>
      </c>
      <c r="Q441" s="678"/>
      <c r="R441" s="678"/>
      <c r="S441" s="678"/>
      <c r="T441" s="678"/>
      <c r="U441" s="678"/>
      <c r="V441" s="67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81">
        <v>4680115886094</v>
      </c>
      <c r="E443" s="682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1015" t="s">
        <v>690</v>
      </c>
      <c r="Q443" s="684"/>
      <c r="R443" s="684"/>
      <c r="S443" s="684"/>
      <c r="T443" s="685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81">
        <v>4607091389425</v>
      </c>
      <c r="E444" s="682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6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84"/>
      <c r="R444" s="684"/>
      <c r="S444" s="684"/>
      <c r="T444" s="685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81">
        <v>4680115880771</v>
      </c>
      <c r="E445" s="682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1028" t="s">
        <v>697</v>
      </c>
      <c r="Q445" s="684"/>
      <c r="R445" s="684"/>
      <c r="S445" s="684"/>
      <c r="T445" s="685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81">
        <v>4607091389500</v>
      </c>
      <c r="E446" s="682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84"/>
      <c r="R446" s="684"/>
      <c r="S446" s="684"/>
      <c r="T446" s="685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00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701"/>
      <c r="P447" s="677" t="s">
        <v>79</v>
      </c>
      <c r="Q447" s="678"/>
      <c r="R447" s="678"/>
      <c r="S447" s="678"/>
      <c r="T447" s="678"/>
      <c r="U447" s="678"/>
      <c r="V447" s="67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701"/>
      <c r="P448" s="677" t="s">
        <v>79</v>
      </c>
      <c r="Q448" s="678"/>
      <c r="R448" s="678"/>
      <c r="S448" s="678"/>
      <c r="T448" s="678"/>
      <c r="U448" s="678"/>
      <c r="V448" s="67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680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81">
        <v>4680115885189</v>
      </c>
      <c r="E451" s="682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9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84"/>
      <c r="R451" s="684"/>
      <c r="S451" s="684"/>
      <c r="T451" s="685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81">
        <v>4680115885110</v>
      </c>
      <c r="E452" s="682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1035" t="s">
        <v>707</v>
      </c>
      <c r="Q452" s="684"/>
      <c r="R452" s="684"/>
      <c r="S452" s="684"/>
      <c r="T452" s="685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00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701"/>
      <c r="P453" s="677" t="s">
        <v>79</v>
      </c>
      <c r="Q453" s="678"/>
      <c r="R453" s="678"/>
      <c r="S453" s="678"/>
      <c r="T453" s="678"/>
      <c r="U453" s="678"/>
      <c r="V453" s="67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701"/>
      <c r="P454" s="677" t="s">
        <v>79</v>
      </c>
      <c r="Q454" s="678"/>
      <c r="R454" s="678"/>
      <c r="S454" s="678"/>
      <c r="T454" s="678"/>
      <c r="U454" s="678"/>
      <c r="V454" s="67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680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81">
        <v>4680115885103</v>
      </c>
      <c r="E457" s="682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10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84"/>
      <c r="R457" s="684"/>
      <c r="S457" s="684"/>
      <c r="T457" s="685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0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701"/>
      <c r="P458" s="677" t="s">
        <v>79</v>
      </c>
      <c r="Q458" s="678"/>
      <c r="R458" s="678"/>
      <c r="S458" s="678"/>
      <c r="T458" s="678"/>
      <c r="U458" s="678"/>
      <c r="V458" s="67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701"/>
      <c r="P459" s="677" t="s">
        <v>79</v>
      </c>
      <c r="Q459" s="678"/>
      <c r="R459" s="678"/>
      <c r="S459" s="678"/>
      <c r="T459" s="678"/>
      <c r="U459" s="678"/>
      <c r="V459" s="67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81">
        <v>4680115885509</v>
      </c>
      <c r="E461" s="682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80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84"/>
      <c r="R461" s="684"/>
      <c r="S461" s="684"/>
      <c r="T461" s="685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00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701"/>
      <c r="P462" s="677" t="s">
        <v>79</v>
      </c>
      <c r="Q462" s="678"/>
      <c r="R462" s="678"/>
      <c r="S462" s="678"/>
      <c r="T462" s="678"/>
      <c r="U462" s="678"/>
      <c r="V462" s="67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701"/>
      <c r="P463" s="677" t="s">
        <v>79</v>
      </c>
      <c r="Q463" s="678"/>
      <c r="R463" s="678"/>
      <c r="S463" s="678"/>
      <c r="T463" s="678"/>
      <c r="U463" s="678"/>
      <c r="V463" s="67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85" t="s">
        <v>716</v>
      </c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786"/>
      <c r="P464" s="786"/>
      <c r="Q464" s="786"/>
      <c r="R464" s="786"/>
      <c r="S464" s="786"/>
      <c r="T464" s="786"/>
      <c r="U464" s="786"/>
      <c r="V464" s="786"/>
      <c r="W464" s="786"/>
      <c r="X464" s="786"/>
      <c r="Y464" s="786"/>
      <c r="Z464" s="786"/>
      <c r="AA464" s="48"/>
      <c r="AB464" s="48"/>
      <c r="AC464" s="48"/>
    </row>
    <row r="465" spans="1:68" ht="16.5" hidden="1" customHeight="1" x14ac:dyDescent="0.25">
      <c r="A465" s="680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81">
        <v>4607091389067</v>
      </c>
      <c r="E467" s="682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9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84"/>
      <c r="R467" s="684"/>
      <c r="S467" s="684"/>
      <c r="T467" s="685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81">
        <v>4680115885271</v>
      </c>
      <c r="E468" s="682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10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84"/>
      <c r="R468" s="684"/>
      <c r="S468" s="684"/>
      <c r="T468" s="685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81">
        <v>4680115885226</v>
      </c>
      <c r="E469" s="682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9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84"/>
      <c r="R469" s="684"/>
      <c r="S469" s="684"/>
      <c r="T469" s="685"/>
      <c r="U469" s="34"/>
      <c r="V469" s="34"/>
      <c r="W469" s="35" t="s">
        <v>68</v>
      </c>
      <c r="X469" s="669">
        <v>200</v>
      </c>
      <c r="Y469" s="670">
        <f t="shared" si="68"/>
        <v>200.64000000000001</v>
      </c>
      <c r="Z469" s="36">
        <f>IFERROR(IF(Y469=0,"",ROUNDUP(Y469/H469,0)*0.01196),"")</f>
        <v>0.45448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213.63636363636363</v>
      </c>
      <c r="BN469" s="64">
        <f t="shared" si="70"/>
        <v>214.32</v>
      </c>
      <c r="BO469" s="64">
        <f t="shared" si="71"/>
        <v>0.36421911421911418</v>
      </c>
      <c r="BP469" s="64">
        <f t="shared" si="72"/>
        <v>0.36538461538461542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81">
        <v>4607091389104</v>
      </c>
      <c r="E470" s="682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84"/>
      <c r="R470" s="684"/>
      <c r="S470" s="684"/>
      <c r="T470" s="685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81">
        <v>4680115884519</v>
      </c>
      <c r="E471" s="682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10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84"/>
      <c r="R471" s="684"/>
      <c r="S471" s="684"/>
      <c r="T471" s="685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81">
        <v>4680115886391</v>
      </c>
      <c r="E472" s="682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834" t="s">
        <v>734</v>
      </c>
      <c r="Q472" s="684"/>
      <c r="R472" s="684"/>
      <c r="S472" s="684"/>
      <c r="T472" s="685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81">
        <v>4680115880603</v>
      </c>
      <c r="E473" s="682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10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84"/>
      <c r="R473" s="684"/>
      <c r="S473" s="684"/>
      <c r="T473" s="685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81">
        <v>4680115880603</v>
      </c>
      <c r="E474" s="682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6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84"/>
      <c r="R474" s="684"/>
      <c r="S474" s="684"/>
      <c r="T474" s="685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81">
        <v>4680115882782</v>
      </c>
      <c r="E475" s="682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80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84"/>
      <c r="R475" s="684"/>
      <c r="S475" s="684"/>
      <c r="T475" s="685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81">
        <v>4680115886469</v>
      </c>
      <c r="E476" s="682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998" t="s">
        <v>742</v>
      </c>
      <c r="Q476" s="684"/>
      <c r="R476" s="684"/>
      <c r="S476" s="684"/>
      <c r="T476" s="685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81">
        <v>4680115886483</v>
      </c>
      <c r="E477" s="682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846" t="s">
        <v>745</v>
      </c>
      <c r="Q477" s="684"/>
      <c r="R477" s="684"/>
      <c r="S477" s="684"/>
      <c r="T477" s="685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81">
        <v>4680115885479</v>
      </c>
      <c r="E478" s="682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778" t="s">
        <v>749</v>
      </c>
      <c r="Q478" s="684"/>
      <c r="R478" s="684"/>
      <c r="S478" s="684"/>
      <c r="T478" s="685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81">
        <v>4607091389982</v>
      </c>
      <c r="E479" s="682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9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84"/>
      <c r="R479" s="684"/>
      <c r="S479" s="684"/>
      <c r="T479" s="685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81">
        <v>4607091389982</v>
      </c>
      <c r="E480" s="682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9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84"/>
      <c r="R480" s="684"/>
      <c r="S480" s="684"/>
      <c r="T480" s="685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81">
        <v>4680115886490</v>
      </c>
      <c r="E481" s="682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84"/>
      <c r="R481" s="684"/>
      <c r="S481" s="684"/>
      <c r="T481" s="685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700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701"/>
      <c r="P482" s="677" t="s">
        <v>79</v>
      </c>
      <c r="Q482" s="678"/>
      <c r="R482" s="678"/>
      <c r="S482" s="678"/>
      <c r="T482" s="678"/>
      <c r="U482" s="678"/>
      <c r="V482" s="67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37.878787878787875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38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0.45448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701"/>
      <c r="P483" s="677" t="s">
        <v>79</v>
      </c>
      <c r="Q483" s="678"/>
      <c r="R483" s="678"/>
      <c r="S483" s="678"/>
      <c r="T483" s="678"/>
      <c r="U483" s="678"/>
      <c r="V483" s="679"/>
      <c r="W483" s="37" t="s">
        <v>68</v>
      </c>
      <c r="X483" s="671">
        <f>IFERROR(SUM(X467:X481),"0")</f>
        <v>200</v>
      </c>
      <c r="Y483" s="671">
        <f>IFERROR(SUM(Y467:Y481),"0")</f>
        <v>200.64000000000001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81">
        <v>4607091388930</v>
      </c>
      <c r="E485" s="682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8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84"/>
      <c r="R485" s="684"/>
      <c r="S485" s="684"/>
      <c r="T485" s="685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81">
        <v>4607091388930</v>
      </c>
      <c r="E486" s="682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747" t="s">
        <v>760</v>
      </c>
      <c r="Q486" s="684"/>
      <c r="R486" s="684"/>
      <c r="S486" s="684"/>
      <c r="T486" s="685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81">
        <v>4680115886407</v>
      </c>
      <c r="E487" s="682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837" t="s">
        <v>764</v>
      </c>
      <c r="Q487" s="684"/>
      <c r="R487" s="684"/>
      <c r="S487" s="684"/>
      <c r="T487" s="685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81">
        <v>4680115880054</v>
      </c>
      <c r="E488" s="682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793" t="s">
        <v>767</v>
      </c>
      <c r="Q488" s="684"/>
      <c r="R488" s="684"/>
      <c r="S488" s="684"/>
      <c r="T488" s="685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00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701"/>
      <c r="P489" s="677" t="s">
        <v>79</v>
      </c>
      <c r="Q489" s="678"/>
      <c r="R489" s="678"/>
      <c r="S489" s="678"/>
      <c r="T489" s="678"/>
      <c r="U489" s="678"/>
      <c r="V489" s="67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701"/>
      <c r="P490" s="677" t="s">
        <v>79</v>
      </c>
      <c r="Q490" s="678"/>
      <c r="R490" s="678"/>
      <c r="S490" s="678"/>
      <c r="T490" s="678"/>
      <c r="U490" s="678"/>
      <c r="V490" s="67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81">
        <v>4680115883116</v>
      </c>
      <c r="E492" s="682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982" t="s">
        <v>770</v>
      </c>
      <c r="Q492" s="684"/>
      <c r="R492" s="684"/>
      <c r="S492" s="684"/>
      <c r="T492" s="685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81">
        <v>4680115883093</v>
      </c>
      <c r="E493" s="682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943" t="s">
        <v>774</v>
      </c>
      <c r="Q493" s="684"/>
      <c r="R493" s="684"/>
      <c r="S493" s="684"/>
      <c r="T493" s="685"/>
      <c r="U493" s="34"/>
      <c r="V493" s="34"/>
      <c r="W493" s="35" t="s">
        <v>68</v>
      </c>
      <c r="X493" s="669">
        <v>100</v>
      </c>
      <c r="Y493" s="670">
        <f t="shared" si="73"/>
        <v>100.32000000000001</v>
      </c>
      <c r="Z493" s="36">
        <f>IFERROR(IF(Y493=0,"",ROUNDUP(Y493/H493,0)*0.01196),"")</f>
        <v>0.22724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106.81818181818181</v>
      </c>
      <c r="BN493" s="64">
        <f t="shared" si="75"/>
        <v>107.16</v>
      </c>
      <c r="BO493" s="64">
        <f t="shared" si="76"/>
        <v>0.18210955710955709</v>
      </c>
      <c r="BP493" s="64">
        <f t="shared" si="77"/>
        <v>0.18269230769230771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81">
        <v>4680115883109</v>
      </c>
      <c r="E494" s="682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93" t="s">
        <v>778</v>
      </c>
      <c r="Q494" s="684"/>
      <c r="R494" s="684"/>
      <c r="S494" s="684"/>
      <c r="T494" s="685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81">
        <v>4680115886438</v>
      </c>
      <c r="E495" s="682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949" t="s">
        <v>782</v>
      </c>
      <c r="Q495" s="684"/>
      <c r="R495" s="684"/>
      <c r="S495" s="684"/>
      <c r="T495" s="685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81">
        <v>4680115882072</v>
      </c>
      <c r="E496" s="682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901" t="s">
        <v>785</v>
      </c>
      <c r="Q496" s="684"/>
      <c r="R496" s="684"/>
      <c r="S496" s="684"/>
      <c r="T496" s="685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81">
        <v>4680115882072</v>
      </c>
      <c r="E497" s="682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7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84"/>
      <c r="R497" s="684"/>
      <c r="S497" s="684"/>
      <c r="T497" s="685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81">
        <v>4680115882072</v>
      </c>
      <c r="E498" s="682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988" t="s">
        <v>789</v>
      </c>
      <c r="Q498" s="684"/>
      <c r="R498" s="684"/>
      <c r="S498" s="684"/>
      <c r="T498" s="685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81">
        <v>4680115882102</v>
      </c>
      <c r="E499" s="682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84"/>
      <c r="R499" s="684"/>
      <c r="S499" s="684"/>
      <c r="T499" s="685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81">
        <v>4680115882102</v>
      </c>
      <c r="E500" s="682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89" t="s">
        <v>794</v>
      </c>
      <c r="Q500" s="684"/>
      <c r="R500" s="684"/>
      <c r="S500" s="684"/>
      <c r="T500" s="685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81">
        <v>4680115882096</v>
      </c>
      <c r="E501" s="682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84"/>
      <c r="R501" s="684"/>
      <c r="S501" s="684"/>
      <c r="T501" s="685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81">
        <v>4680115882096</v>
      </c>
      <c r="E502" s="682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1023" t="s">
        <v>799</v>
      </c>
      <c r="Q502" s="684"/>
      <c r="R502" s="684"/>
      <c r="S502" s="684"/>
      <c r="T502" s="685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81">
        <v>4680115882096</v>
      </c>
      <c r="E503" s="682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86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84"/>
      <c r="R503" s="684"/>
      <c r="S503" s="684"/>
      <c r="T503" s="685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700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701"/>
      <c r="P504" s="677" t="s">
        <v>79</v>
      </c>
      <c r="Q504" s="678"/>
      <c r="R504" s="678"/>
      <c r="S504" s="678"/>
      <c r="T504" s="678"/>
      <c r="U504" s="678"/>
      <c r="V504" s="67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18.939393939393938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19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0.22724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701"/>
      <c r="P505" s="677" t="s">
        <v>79</v>
      </c>
      <c r="Q505" s="678"/>
      <c r="R505" s="678"/>
      <c r="S505" s="678"/>
      <c r="T505" s="678"/>
      <c r="U505" s="678"/>
      <c r="V505" s="679"/>
      <c r="W505" s="37" t="s">
        <v>68</v>
      </c>
      <c r="X505" s="671">
        <f>IFERROR(SUM(X492:X503),"0")</f>
        <v>100</v>
      </c>
      <c r="Y505" s="671">
        <f>IFERROR(SUM(Y492:Y503),"0")</f>
        <v>100.32000000000001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81">
        <v>4607091383409</v>
      </c>
      <c r="E507" s="682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84"/>
      <c r="R507" s="684"/>
      <c r="S507" s="684"/>
      <c r="T507" s="685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81">
        <v>4607091383416</v>
      </c>
      <c r="E508" s="682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84"/>
      <c r="R508" s="684"/>
      <c r="S508" s="684"/>
      <c r="T508" s="685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81">
        <v>4680115883536</v>
      </c>
      <c r="E509" s="682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84"/>
      <c r="R509" s="684"/>
      <c r="S509" s="684"/>
      <c r="T509" s="685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00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701"/>
      <c r="P510" s="677" t="s">
        <v>79</v>
      </c>
      <c r="Q510" s="678"/>
      <c r="R510" s="678"/>
      <c r="S510" s="678"/>
      <c r="T510" s="678"/>
      <c r="U510" s="678"/>
      <c r="V510" s="67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701"/>
      <c r="P511" s="677" t="s">
        <v>79</v>
      </c>
      <c r="Q511" s="678"/>
      <c r="R511" s="678"/>
      <c r="S511" s="678"/>
      <c r="T511" s="678"/>
      <c r="U511" s="678"/>
      <c r="V511" s="67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81">
        <v>4680115885035</v>
      </c>
      <c r="E513" s="682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9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84"/>
      <c r="R513" s="684"/>
      <c r="S513" s="684"/>
      <c r="T513" s="685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81">
        <v>4680115885936</v>
      </c>
      <c r="E514" s="682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919" t="s">
        <v>815</v>
      </c>
      <c r="Q514" s="684"/>
      <c r="R514" s="684"/>
      <c r="S514" s="684"/>
      <c r="T514" s="685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00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701"/>
      <c r="P515" s="677" t="s">
        <v>79</v>
      </c>
      <c r="Q515" s="678"/>
      <c r="R515" s="678"/>
      <c r="S515" s="678"/>
      <c r="T515" s="678"/>
      <c r="U515" s="678"/>
      <c r="V515" s="67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701"/>
      <c r="P516" s="677" t="s">
        <v>79</v>
      </c>
      <c r="Q516" s="678"/>
      <c r="R516" s="678"/>
      <c r="S516" s="678"/>
      <c r="T516" s="678"/>
      <c r="U516" s="678"/>
      <c r="V516" s="67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85" t="s">
        <v>816</v>
      </c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786"/>
      <c r="P517" s="786"/>
      <c r="Q517" s="786"/>
      <c r="R517" s="786"/>
      <c r="S517" s="786"/>
      <c r="T517" s="786"/>
      <c r="U517" s="786"/>
      <c r="V517" s="786"/>
      <c r="W517" s="786"/>
      <c r="X517" s="786"/>
      <c r="Y517" s="786"/>
      <c r="Z517" s="786"/>
      <c r="AA517" s="48"/>
      <c r="AB517" s="48"/>
      <c r="AC517" s="48"/>
    </row>
    <row r="518" spans="1:68" ht="16.5" hidden="1" customHeight="1" x14ac:dyDescent="0.25">
      <c r="A518" s="680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81">
        <v>4640242181011</v>
      </c>
      <c r="E520" s="682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1033" t="s">
        <v>819</v>
      </c>
      <c r="Q520" s="684"/>
      <c r="R520" s="684"/>
      <c r="S520" s="684"/>
      <c r="T520" s="685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81">
        <v>4640242180441</v>
      </c>
      <c r="E521" s="682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1054" t="s">
        <v>823</v>
      </c>
      <c r="Q521" s="684"/>
      <c r="R521" s="684"/>
      <c r="S521" s="684"/>
      <c r="T521" s="685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81">
        <v>4640242180564</v>
      </c>
      <c r="E522" s="682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1019" t="s">
        <v>827</v>
      </c>
      <c r="Q522" s="684"/>
      <c r="R522" s="684"/>
      <c r="S522" s="684"/>
      <c r="T522" s="685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81">
        <v>4640242180922</v>
      </c>
      <c r="E523" s="682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987" t="s">
        <v>831</v>
      </c>
      <c r="Q523" s="684"/>
      <c r="R523" s="684"/>
      <c r="S523" s="684"/>
      <c r="T523" s="685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81">
        <v>4640242180038</v>
      </c>
      <c r="E524" s="682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934" t="s">
        <v>835</v>
      </c>
      <c r="Q524" s="684"/>
      <c r="R524" s="684"/>
      <c r="S524" s="684"/>
      <c r="T524" s="685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81">
        <v>4640242181172</v>
      </c>
      <c r="E525" s="682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806" t="s">
        <v>838</v>
      </c>
      <c r="Q525" s="684"/>
      <c r="R525" s="684"/>
      <c r="S525" s="684"/>
      <c r="T525" s="685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700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701"/>
      <c r="P526" s="677" t="s">
        <v>79</v>
      </c>
      <c r="Q526" s="678"/>
      <c r="R526" s="678"/>
      <c r="S526" s="678"/>
      <c r="T526" s="678"/>
      <c r="U526" s="678"/>
      <c r="V526" s="67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701"/>
      <c r="P527" s="677" t="s">
        <v>79</v>
      </c>
      <c r="Q527" s="678"/>
      <c r="R527" s="678"/>
      <c r="S527" s="678"/>
      <c r="T527" s="678"/>
      <c r="U527" s="678"/>
      <c r="V527" s="67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81">
        <v>4640242180519</v>
      </c>
      <c r="E529" s="682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945" t="s">
        <v>841</v>
      </c>
      <c r="Q529" s="684"/>
      <c r="R529" s="684"/>
      <c r="S529" s="684"/>
      <c r="T529" s="685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81">
        <v>4640242180519</v>
      </c>
      <c r="E530" s="682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896" t="s">
        <v>844</v>
      </c>
      <c r="Q530" s="684"/>
      <c r="R530" s="684"/>
      <c r="S530" s="684"/>
      <c r="T530" s="685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81">
        <v>4640242180526</v>
      </c>
      <c r="E531" s="682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1034" t="s">
        <v>848</v>
      </c>
      <c r="Q531" s="684"/>
      <c r="R531" s="684"/>
      <c r="S531" s="684"/>
      <c r="T531" s="685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81">
        <v>4640242180090</v>
      </c>
      <c r="E532" s="682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866" t="s">
        <v>851</v>
      </c>
      <c r="Q532" s="684"/>
      <c r="R532" s="684"/>
      <c r="S532" s="684"/>
      <c r="T532" s="685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81">
        <v>4640242181363</v>
      </c>
      <c r="E533" s="682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847" t="s">
        <v>855</v>
      </c>
      <c r="Q533" s="684"/>
      <c r="R533" s="684"/>
      <c r="S533" s="684"/>
      <c r="T533" s="685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0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701"/>
      <c r="P534" s="677" t="s">
        <v>79</v>
      </c>
      <c r="Q534" s="678"/>
      <c r="R534" s="678"/>
      <c r="S534" s="678"/>
      <c r="T534" s="678"/>
      <c r="U534" s="678"/>
      <c r="V534" s="67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701"/>
      <c r="P535" s="677" t="s">
        <v>79</v>
      </c>
      <c r="Q535" s="678"/>
      <c r="R535" s="678"/>
      <c r="S535" s="678"/>
      <c r="T535" s="678"/>
      <c r="U535" s="678"/>
      <c r="V535" s="67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81">
        <v>4640242180816</v>
      </c>
      <c r="E537" s="682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965" t="s">
        <v>858</v>
      </c>
      <c r="Q537" s="684"/>
      <c r="R537" s="684"/>
      <c r="S537" s="684"/>
      <c r="T537" s="685"/>
      <c r="U537" s="34"/>
      <c r="V537" s="34"/>
      <c r="W537" s="35" t="s">
        <v>68</v>
      </c>
      <c r="X537" s="669">
        <v>30</v>
      </c>
      <c r="Y537" s="670">
        <f t="shared" ref="Y537:Y543" si="83">IFERROR(IF(X537="",0,CEILING((X537/$H537),1)*$H537),"")</f>
        <v>33.6</v>
      </c>
      <c r="Z537" s="36">
        <f>IFERROR(IF(Y537=0,"",ROUNDUP(Y537/H537,0)*0.00902),"")</f>
        <v>7.2160000000000002E-2</v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31.928571428571427</v>
      </c>
      <c r="BN537" s="64">
        <f t="shared" ref="BN537:BN543" si="85">IFERROR(Y537*I537/H537,"0")</f>
        <v>35.76</v>
      </c>
      <c r="BO537" s="64">
        <f t="shared" ref="BO537:BO543" si="86">IFERROR(1/J537*(X537/H537),"0")</f>
        <v>5.4112554112554112E-2</v>
      </c>
      <c r="BP537" s="64">
        <f t="shared" ref="BP537:BP543" si="87">IFERROR(1/J537*(Y537/H537),"0")</f>
        <v>6.0606060606060608E-2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81">
        <v>4640242180595</v>
      </c>
      <c r="E538" s="682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59" t="s">
        <v>862</v>
      </c>
      <c r="Q538" s="684"/>
      <c r="R538" s="684"/>
      <c r="S538" s="684"/>
      <c r="T538" s="685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81">
        <v>4640242181615</v>
      </c>
      <c r="E539" s="682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1007" t="s">
        <v>866</v>
      </c>
      <c r="Q539" s="684"/>
      <c r="R539" s="684"/>
      <c r="S539" s="684"/>
      <c r="T539" s="685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81">
        <v>4640242181639</v>
      </c>
      <c r="E540" s="682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63" t="s">
        <v>870</v>
      </c>
      <c r="Q540" s="684"/>
      <c r="R540" s="684"/>
      <c r="S540" s="684"/>
      <c r="T540" s="685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81">
        <v>4640242181622</v>
      </c>
      <c r="E541" s="682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820" t="s">
        <v>874</v>
      </c>
      <c r="Q541" s="684"/>
      <c r="R541" s="684"/>
      <c r="S541" s="684"/>
      <c r="T541" s="685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81">
        <v>4640242180908</v>
      </c>
      <c r="E542" s="682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1029" t="s">
        <v>878</v>
      </c>
      <c r="Q542" s="684"/>
      <c r="R542" s="684"/>
      <c r="S542" s="684"/>
      <c r="T542" s="685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81">
        <v>4640242180489</v>
      </c>
      <c r="E543" s="682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963" t="s">
        <v>881</v>
      </c>
      <c r="Q543" s="684"/>
      <c r="R543" s="684"/>
      <c r="S543" s="684"/>
      <c r="T543" s="685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700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701"/>
      <c r="P544" s="677" t="s">
        <v>79</v>
      </c>
      <c r="Q544" s="678"/>
      <c r="R544" s="678"/>
      <c r="S544" s="678"/>
      <c r="T544" s="678"/>
      <c r="U544" s="678"/>
      <c r="V544" s="67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7.1428571428571423</v>
      </c>
      <c r="Y544" s="671">
        <f>IFERROR(Y537/H537,"0")+IFERROR(Y538/H538,"0")+IFERROR(Y539/H539,"0")+IFERROR(Y540/H540,"0")+IFERROR(Y541/H541,"0")+IFERROR(Y542/H542,"0")+IFERROR(Y543/H543,"0")</f>
        <v>8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7.2160000000000002E-2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701"/>
      <c r="P545" s="677" t="s">
        <v>79</v>
      </c>
      <c r="Q545" s="678"/>
      <c r="R545" s="678"/>
      <c r="S545" s="678"/>
      <c r="T545" s="678"/>
      <c r="U545" s="678"/>
      <c r="V545" s="679"/>
      <c r="W545" s="37" t="s">
        <v>68</v>
      </c>
      <c r="X545" s="671">
        <f>IFERROR(SUM(X537:X543),"0")</f>
        <v>30</v>
      </c>
      <c r="Y545" s="671">
        <f>IFERROR(SUM(Y537:Y543),"0")</f>
        <v>33.6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81">
        <v>4640242180533</v>
      </c>
      <c r="E547" s="682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773" t="s">
        <v>884</v>
      </c>
      <c r="Q547" s="684"/>
      <c r="R547" s="684"/>
      <c r="S547" s="684"/>
      <c r="T547" s="685"/>
      <c r="U547" s="34"/>
      <c r="V547" s="34"/>
      <c r="W547" s="35" t="s">
        <v>68</v>
      </c>
      <c r="X547" s="669">
        <v>100</v>
      </c>
      <c r="Y547" s="670">
        <f t="shared" ref="Y547:Y552" si="88">IFERROR(IF(X547="",0,CEILING((X547/$H547),1)*$H547),"")</f>
        <v>101.39999999999999</v>
      </c>
      <c r="Z547" s="36">
        <f>IFERROR(IF(Y547=0,"",ROUNDUP(Y547/H547,0)*0.01898),"")</f>
        <v>0.24674000000000001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106.65384615384617</v>
      </c>
      <c r="BN547" s="64">
        <f t="shared" ref="BN547:BN552" si="90">IFERROR(Y547*I547/H547,"0")</f>
        <v>108.14700000000001</v>
      </c>
      <c r="BO547" s="64">
        <f t="shared" ref="BO547:BO552" si="91">IFERROR(1/J547*(X547/H547),"0")</f>
        <v>0.20032051282051283</v>
      </c>
      <c r="BP547" s="64">
        <f t="shared" ref="BP547:BP552" si="92">IFERROR(1/J547*(Y547/H547),"0")</f>
        <v>0.203125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81">
        <v>4640242180533</v>
      </c>
      <c r="E548" s="682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986" t="s">
        <v>887</v>
      </c>
      <c r="Q548" s="684"/>
      <c r="R548" s="684"/>
      <c r="S548" s="684"/>
      <c r="T548" s="685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81">
        <v>4640242180533</v>
      </c>
      <c r="E549" s="682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1046" t="s">
        <v>887</v>
      </c>
      <c r="Q549" s="684"/>
      <c r="R549" s="684"/>
      <c r="S549" s="684"/>
      <c r="T549" s="685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81">
        <v>4640242180540</v>
      </c>
      <c r="E550" s="682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1016" t="s">
        <v>891</v>
      </c>
      <c r="Q550" s="684"/>
      <c r="R550" s="684"/>
      <c r="S550" s="684"/>
      <c r="T550" s="685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81">
        <v>4640242181233</v>
      </c>
      <c r="E551" s="682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791" t="s">
        <v>895</v>
      </c>
      <c r="Q551" s="684"/>
      <c r="R551" s="684"/>
      <c r="S551" s="684"/>
      <c r="T551" s="685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81">
        <v>4640242181226</v>
      </c>
      <c r="E552" s="682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1024" t="s">
        <v>898</v>
      </c>
      <c r="Q552" s="684"/>
      <c r="R552" s="684"/>
      <c r="S552" s="684"/>
      <c r="T552" s="685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700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701"/>
      <c r="P553" s="677" t="s">
        <v>79</v>
      </c>
      <c r="Q553" s="678"/>
      <c r="R553" s="678"/>
      <c r="S553" s="678"/>
      <c r="T553" s="678"/>
      <c r="U553" s="678"/>
      <c r="V553" s="679"/>
      <c r="W553" s="37" t="s">
        <v>80</v>
      </c>
      <c r="X553" s="671">
        <f>IFERROR(X547/H547,"0")+IFERROR(X548/H548,"0")+IFERROR(X549/H549,"0")+IFERROR(X550/H550,"0")+IFERROR(X551/H551,"0")+IFERROR(X552/H552,"0")</f>
        <v>12.820512820512821</v>
      </c>
      <c r="Y553" s="671">
        <f>IFERROR(Y547/H547,"0")+IFERROR(Y548/H548,"0")+IFERROR(Y549/H549,"0")+IFERROR(Y550/H550,"0")+IFERROR(Y551/H551,"0")+IFERROR(Y552/H552,"0")</f>
        <v>13</v>
      </c>
      <c r="Z553" s="671">
        <f>IFERROR(IF(Z547="",0,Z547),"0")+IFERROR(IF(Z548="",0,Z548),"0")+IFERROR(IF(Z549="",0,Z549),"0")+IFERROR(IF(Z550="",0,Z550),"0")+IFERROR(IF(Z551="",0,Z551),"0")+IFERROR(IF(Z552="",0,Z552),"0")</f>
        <v>0.24674000000000001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701"/>
      <c r="P554" s="677" t="s">
        <v>79</v>
      </c>
      <c r="Q554" s="678"/>
      <c r="R554" s="678"/>
      <c r="S554" s="678"/>
      <c r="T554" s="678"/>
      <c r="U554" s="678"/>
      <c r="V554" s="679"/>
      <c r="W554" s="37" t="s">
        <v>68</v>
      </c>
      <c r="X554" s="671">
        <f>IFERROR(SUM(X547:X552),"0")</f>
        <v>100</v>
      </c>
      <c r="Y554" s="671">
        <f>IFERROR(SUM(Y547:Y552),"0")</f>
        <v>101.39999999999999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81">
        <v>4640242180120</v>
      </c>
      <c r="E556" s="682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91" t="s">
        <v>901</v>
      </c>
      <c r="Q556" s="684"/>
      <c r="R556" s="684"/>
      <c r="S556" s="684"/>
      <c r="T556" s="685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81">
        <v>4640242180120</v>
      </c>
      <c r="E557" s="682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783" t="s">
        <v>904</v>
      </c>
      <c r="Q557" s="684"/>
      <c r="R557" s="684"/>
      <c r="S557" s="684"/>
      <c r="T557" s="685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81">
        <v>4640242180120</v>
      </c>
      <c r="E558" s="682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932" t="s">
        <v>906</v>
      </c>
      <c r="Q558" s="684"/>
      <c r="R558" s="684"/>
      <c r="S558" s="684"/>
      <c r="T558" s="685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81">
        <v>4640242180137</v>
      </c>
      <c r="E559" s="682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868" t="s">
        <v>909</v>
      </c>
      <c r="Q559" s="684"/>
      <c r="R559" s="684"/>
      <c r="S559" s="684"/>
      <c r="T559" s="685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81">
        <v>4640242180137</v>
      </c>
      <c r="E560" s="682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1009" t="s">
        <v>912</v>
      </c>
      <c r="Q560" s="684"/>
      <c r="R560" s="684"/>
      <c r="S560" s="684"/>
      <c r="T560" s="685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81">
        <v>4640242180137</v>
      </c>
      <c r="E561" s="682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84" t="s">
        <v>914</v>
      </c>
      <c r="Q561" s="684"/>
      <c r="R561" s="684"/>
      <c r="S561" s="684"/>
      <c r="T561" s="685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700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701"/>
      <c r="P562" s="677" t="s">
        <v>79</v>
      </c>
      <c r="Q562" s="678"/>
      <c r="R562" s="678"/>
      <c r="S562" s="678"/>
      <c r="T562" s="678"/>
      <c r="U562" s="678"/>
      <c r="V562" s="67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701"/>
      <c r="P563" s="677" t="s">
        <v>79</v>
      </c>
      <c r="Q563" s="678"/>
      <c r="R563" s="678"/>
      <c r="S563" s="678"/>
      <c r="T563" s="678"/>
      <c r="U563" s="678"/>
      <c r="V563" s="67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680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81">
        <v>4640242180045</v>
      </c>
      <c r="E566" s="682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855" t="s">
        <v>918</v>
      </c>
      <c r="Q566" s="684"/>
      <c r="R566" s="684"/>
      <c r="S566" s="684"/>
      <c r="T566" s="685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81">
        <v>4640242180601</v>
      </c>
      <c r="E567" s="682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799" t="s">
        <v>922</v>
      </c>
      <c r="Q567" s="684"/>
      <c r="R567" s="684"/>
      <c r="S567" s="684"/>
      <c r="T567" s="685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00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701"/>
      <c r="P568" s="677" t="s">
        <v>79</v>
      </c>
      <c r="Q568" s="678"/>
      <c r="R568" s="678"/>
      <c r="S568" s="678"/>
      <c r="T568" s="678"/>
      <c r="U568" s="678"/>
      <c r="V568" s="67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701"/>
      <c r="P569" s="677" t="s">
        <v>79</v>
      </c>
      <c r="Q569" s="678"/>
      <c r="R569" s="678"/>
      <c r="S569" s="678"/>
      <c r="T569" s="678"/>
      <c r="U569" s="678"/>
      <c r="V569" s="67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81">
        <v>4640242180090</v>
      </c>
      <c r="E571" s="682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1030" t="s">
        <v>926</v>
      </c>
      <c r="Q571" s="684"/>
      <c r="R571" s="684"/>
      <c r="S571" s="684"/>
      <c r="T571" s="685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00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701"/>
      <c r="P572" s="677" t="s">
        <v>79</v>
      </c>
      <c r="Q572" s="678"/>
      <c r="R572" s="678"/>
      <c r="S572" s="678"/>
      <c r="T572" s="678"/>
      <c r="U572" s="678"/>
      <c r="V572" s="67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701"/>
      <c r="P573" s="677" t="s">
        <v>79</v>
      </c>
      <c r="Q573" s="678"/>
      <c r="R573" s="678"/>
      <c r="S573" s="678"/>
      <c r="T573" s="678"/>
      <c r="U573" s="678"/>
      <c r="V573" s="67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81">
        <v>4640242180076</v>
      </c>
      <c r="E575" s="682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771" t="s">
        <v>930</v>
      </c>
      <c r="Q575" s="684"/>
      <c r="R575" s="684"/>
      <c r="S575" s="684"/>
      <c r="T575" s="685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00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701"/>
      <c r="P576" s="677" t="s">
        <v>79</v>
      </c>
      <c r="Q576" s="678"/>
      <c r="R576" s="678"/>
      <c r="S576" s="678"/>
      <c r="T576" s="678"/>
      <c r="U576" s="678"/>
      <c r="V576" s="67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701"/>
      <c r="P577" s="677" t="s">
        <v>79</v>
      </c>
      <c r="Q577" s="678"/>
      <c r="R577" s="678"/>
      <c r="S577" s="678"/>
      <c r="T577" s="678"/>
      <c r="U577" s="678"/>
      <c r="V577" s="67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914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98"/>
      <c r="P578" s="694" t="s">
        <v>932</v>
      </c>
      <c r="Q578" s="695"/>
      <c r="R578" s="695"/>
      <c r="S578" s="695"/>
      <c r="T578" s="695"/>
      <c r="U578" s="695"/>
      <c r="V578" s="69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7459.4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7537.86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98"/>
      <c r="P579" s="694" t="s">
        <v>933</v>
      </c>
      <c r="Q579" s="695"/>
      <c r="R579" s="695"/>
      <c r="S579" s="695"/>
      <c r="T579" s="695"/>
      <c r="U579" s="695"/>
      <c r="V579" s="696"/>
      <c r="W579" s="37" t="s">
        <v>68</v>
      </c>
      <c r="X579" s="671">
        <f>IFERROR(SUM(BM22:BM575),"0")</f>
        <v>7768.7852552071163</v>
      </c>
      <c r="Y579" s="671">
        <f>IFERROR(SUM(BN22:BN575),"0")</f>
        <v>7851.1890000000003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98"/>
      <c r="P580" s="694" t="s">
        <v>934</v>
      </c>
      <c r="Q580" s="695"/>
      <c r="R580" s="695"/>
      <c r="S580" s="695"/>
      <c r="T580" s="695"/>
      <c r="U580" s="695"/>
      <c r="V580" s="696"/>
      <c r="W580" s="37" t="s">
        <v>935</v>
      </c>
      <c r="X580" s="38">
        <f>ROUNDUP(SUM(BO22:BO575),0)</f>
        <v>12</v>
      </c>
      <c r="Y580" s="38">
        <f>ROUNDUP(SUM(BP22:BP575),0)</f>
        <v>12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98"/>
      <c r="P581" s="694" t="s">
        <v>936</v>
      </c>
      <c r="Q581" s="695"/>
      <c r="R581" s="695"/>
      <c r="S581" s="695"/>
      <c r="T581" s="695"/>
      <c r="U581" s="695"/>
      <c r="V581" s="696"/>
      <c r="W581" s="37" t="s">
        <v>68</v>
      </c>
      <c r="X581" s="671">
        <f>GrossWeightTotal+PalletQtyTotal*25</f>
        <v>8068.7852552071163</v>
      </c>
      <c r="Y581" s="671">
        <f>GrossWeightTotalR+PalletQtyTotalR*25</f>
        <v>8151.1890000000003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98"/>
      <c r="P582" s="694" t="s">
        <v>937</v>
      </c>
      <c r="Q582" s="695"/>
      <c r="R582" s="695"/>
      <c r="S582" s="695"/>
      <c r="T582" s="695"/>
      <c r="U582" s="695"/>
      <c r="V582" s="69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776.14285118882833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785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98"/>
      <c r="P583" s="694" t="s">
        <v>938</v>
      </c>
      <c r="Q583" s="695"/>
      <c r="R583" s="695"/>
      <c r="S583" s="695"/>
      <c r="T583" s="695"/>
      <c r="U583" s="695"/>
      <c r="V583" s="69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12.406820000000002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73" t="s">
        <v>87</v>
      </c>
      <c r="D585" s="879"/>
      <c r="E585" s="879"/>
      <c r="F585" s="879"/>
      <c r="G585" s="879"/>
      <c r="H585" s="849"/>
      <c r="I585" s="673" t="s">
        <v>283</v>
      </c>
      <c r="J585" s="879"/>
      <c r="K585" s="879"/>
      <c r="L585" s="879"/>
      <c r="M585" s="879"/>
      <c r="N585" s="879"/>
      <c r="O585" s="879"/>
      <c r="P585" s="879"/>
      <c r="Q585" s="879"/>
      <c r="R585" s="879"/>
      <c r="S585" s="879"/>
      <c r="T585" s="879"/>
      <c r="U585" s="849"/>
      <c r="V585" s="673" t="s">
        <v>560</v>
      </c>
      <c r="W585" s="849"/>
      <c r="X585" s="673" t="s">
        <v>641</v>
      </c>
      <c r="Y585" s="879"/>
      <c r="Z585" s="879"/>
      <c r="AA585" s="849"/>
      <c r="AB585" s="666" t="s">
        <v>716</v>
      </c>
      <c r="AC585" s="673" t="s">
        <v>816</v>
      </c>
      <c r="AD585" s="849"/>
      <c r="AF585" s="667"/>
    </row>
    <row r="586" spans="1:32" ht="14.25" customHeight="1" thickTop="1" x14ac:dyDescent="0.2">
      <c r="A586" s="871" t="s">
        <v>941</v>
      </c>
      <c r="B586" s="673" t="s">
        <v>62</v>
      </c>
      <c r="C586" s="673" t="s">
        <v>88</v>
      </c>
      <c r="D586" s="673" t="s">
        <v>109</v>
      </c>
      <c r="E586" s="673" t="s">
        <v>175</v>
      </c>
      <c r="F586" s="673" t="s">
        <v>206</v>
      </c>
      <c r="G586" s="673" t="s">
        <v>251</v>
      </c>
      <c r="H586" s="673" t="s">
        <v>87</v>
      </c>
      <c r="I586" s="673" t="s">
        <v>284</v>
      </c>
      <c r="J586" s="673" t="s">
        <v>312</v>
      </c>
      <c r="K586" s="673" t="s">
        <v>373</v>
      </c>
      <c r="L586" s="673" t="s">
        <v>398</v>
      </c>
      <c r="M586" s="673" t="s">
        <v>416</v>
      </c>
      <c r="N586" s="667"/>
      <c r="O586" s="673" t="s">
        <v>420</v>
      </c>
      <c r="P586" s="673" t="s">
        <v>429</v>
      </c>
      <c r="Q586" s="673" t="s">
        <v>445</v>
      </c>
      <c r="R586" s="673" t="s">
        <v>455</v>
      </c>
      <c r="S586" s="673" t="s">
        <v>462</v>
      </c>
      <c r="T586" s="673" t="s">
        <v>470</v>
      </c>
      <c r="U586" s="673" t="s">
        <v>547</v>
      </c>
      <c r="V586" s="673" t="s">
        <v>561</v>
      </c>
      <c r="W586" s="673" t="s">
        <v>602</v>
      </c>
      <c r="X586" s="673" t="s">
        <v>642</v>
      </c>
      <c r="Y586" s="673" t="s">
        <v>681</v>
      </c>
      <c r="Z586" s="673" t="s">
        <v>701</v>
      </c>
      <c r="AA586" s="673" t="s">
        <v>709</v>
      </c>
      <c r="AB586" s="673" t="s">
        <v>716</v>
      </c>
      <c r="AC586" s="673" t="s">
        <v>816</v>
      </c>
      <c r="AD586" s="673" t="s">
        <v>915</v>
      </c>
      <c r="AF586" s="667"/>
    </row>
    <row r="587" spans="1:32" ht="13.5" customHeight="1" thickBot="1" x14ac:dyDescent="0.25">
      <c r="A587" s="872"/>
      <c r="B587" s="674"/>
      <c r="C587" s="674"/>
      <c r="D587" s="674"/>
      <c r="E587" s="674"/>
      <c r="F587" s="674"/>
      <c r="G587" s="674"/>
      <c r="H587" s="674"/>
      <c r="I587" s="674"/>
      <c r="J587" s="674"/>
      <c r="K587" s="674"/>
      <c r="L587" s="674"/>
      <c r="M587" s="674"/>
      <c r="N587" s="667"/>
      <c r="O587" s="674"/>
      <c r="P587" s="674"/>
      <c r="Q587" s="674"/>
      <c r="R587" s="674"/>
      <c r="S587" s="674"/>
      <c r="T587" s="674"/>
      <c r="U587" s="674"/>
      <c r="V587" s="674"/>
      <c r="W587" s="674"/>
      <c r="X587" s="674"/>
      <c r="Y587" s="674"/>
      <c r="Z587" s="674"/>
      <c r="AA587" s="674"/>
      <c r="AB587" s="674"/>
      <c r="AC587" s="674"/>
      <c r="AD587" s="674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29.4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798.89999999999986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138.60000000000002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6084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15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300.96000000000004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135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,00"/>
        <filter val="100,00"/>
        <filter val="11,17"/>
        <filter val="12"/>
        <filter val="12,00"/>
        <filter val="12,82"/>
        <filter val="120,00"/>
        <filter val="130,00"/>
        <filter val="133,33"/>
        <filter val="14,20"/>
        <filter val="14,40"/>
        <filter val="18,94"/>
        <filter val="192,00"/>
        <filter val="2 000,00"/>
        <filter val="20,00"/>
        <filter val="200,00"/>
        <filter val="247,54"/>
        <filter val="266,67"/>
        <filter val="28,40"/>
        <filter val="28,80"/>
        <filter val="3,33"/>
        <filter val="3,85"/>
        <filter val="30,00"/>
        <filter val="37,88"/>
        <filter val="4 000,00"/>
        <filter val="4,20"/>
        <filter val="48,00"/>
        <filter val="5,56"/>
        <filter val="50,00"/>
        <filter val="7 459,40"/>
        <filter val="7 768,79"/>
        <filter val="7,14"/>
        <filter val="758,00"/>
        <filter val="776,14"/>
        <filter val="8 068,79"/>
        <filter val="8,40"/>
        <filter val="8,76"/>
        <filter val="90,00"/>
      </filters>
    </filterColumn>
    <filterColumn colId="29" showButton="0"/>
    <filterColumn colId="30" showButton="0"/>
  </autoFilter>
  <mergeCells count="1038"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D558:E558"/>
    <mergeCell ref="A360:Z360"/>
    <mergeCell ref="D473:E473"/>
    <mergeCell ref="P244:T244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D60:E60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J17:J18"/>
    <mergeCell ref="D82:E82"/>
    <mergeCell ref="P120:T120"/>
    <mergeCell ref="D259:E259"/>
    <mergeCell ref="P40:V40"/>
    <mergeCell ref="A163:Z163"/>
    <mergeCell ref="P340:V340"/>
    <mergeCell ref="P171:T171"/>
    <mergeCell ref="D353:E353"/>
    <mergeCell ref="D67:E67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D342:E342"/>
    <mergeCell ref="D336:E336"/>
    <mergeCell ref="D171:E171"/>
    <mergeCell ref="P409:V409"/>
    <mergeCell ref="D501:E501"/>
    <mergeCell ref="D495:E495"/>
    <mergeCell ref="P405:T405"/>
    <mergeCell ref="P476:T476"/>
    <mergeCell ref="D432:E432"/>
    <mergeCell ref="D524:E524"/>
    <mergeCell ref="P407:T407"/>
    <mergeCell ref="D496:E496"/>
    <mergeCell ref="D94:E94"/>
    <mergeCell ref="D361:E361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P62:V62"/>
    <mergeCell ref="P133:V133"/>
    <mergeCell ref="P451:T451"/>
    <mergeCell ref="D335:E335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A356:O357"/>
    <mergeCell ref="P524:T524"/>
    <mergeCell ref="P353:T353"/>
    <mergeCell ref="D201:E201"/>
    <mergeCell ref="P245:T245"/>
    <mergeCell ref="D188:E188"/>
    <mergeCell ref="P543:T543"/>
    <mergeCell ref="A440:O441"/>
    <mergeCell ref="D424:E424"/>
    <mergeCell ref="D308:E308"/>
    <mergeCell ref="P537:T537"/>
    <mergeCell ref="P508:T508"/>
    <mergeCell ref="D380:E380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36:E36"/>
    <mergeCell ref="D298:E298"/>
    <mergeCell ref="D181:E181"/>
    <mergeCell ref="P56:V56"/>
    <mergeCell ref="D38:E38"/>
    <mergeCell ref="A40:O41"/>
    <mergeCell ref="P39:T39"/>
    <mergeCell ref="A46:Z46"/>
    <mergeCell ref="P337:T337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