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A5E7CC-B0AC-4328-9D2D-BB031CFDFC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76" i="1" l="1"/>
  <c r="BN76" i="1"/>
  <c r="Z179" i="1"/>
  <c r="BN179" i="1"/>
  <c r="Z180" i="1"/>
  <c r="BN180" i="1"/>
  <c r="Z234" i="1"/>
  <c r="BN234" i="1"/>
  <c r="Z239" i="1"/>
  <c r="BN239" i="1"/>
  <c r="Z325" i="1"/>
  <c r="BN325" i="1"/>
  <c r="X579" i="1"/>
  <c r="Z23" i="1"/>
  <c r="BN23" i="1"/>
  <c r="Z54" i="1"/>
  <c r="BN54" i="1"/>
  <c r="Z93" i="1"/>
  <c r="BN93" i="1"/>
  <c r="Z148" i="1"/>
  <c r="BN148" i="1"/>
  <c r="Z153" i="1"/>
  <c r="Z154" i="1" s="1"/>
  <c r="BN153" i="1"/>
  <c r="BP153" i="1"/>
  <c r="Z157" i="1"/>
  <c r="BN157" i="1"/>
  <c r="Z201" i="1"/>
  <c r="BN201" i="1"/>
  <c r="Z221" i="1"/>
  <c r="BN221" i="1"/>
  <c r="Y224" i="1"/>
  <c r="Z260" i="1"/>
  <c r="BN260" i="1"/>
  <c r="Z315" i="1"/>
  <c r="BN315" i="1"/>
  <c r="Z343" i="1"/>
  <c r="BN343" i="1"/>
  <c r="BP82" i="1"/>
  <c r="BN82" i="1"/>
  <c r="Z82" i="1"/>
  <c r="BP87" i="1"/>
  <c r="BN87" i="1"/>
  <c r="Z87" i="1"/>
  <c r="BP138" i="1"/>
  <c r="BN138" i="1"/>
  <c r="Z138" i="1"/>
  <c r="BP189" i="1"/>
  <c r="BN189" i="1"/>
  <c r="Z189" i="1"/>
  <c r="BP193" i="1"/>
  <c r="BN193" i="1"/>
  <c r="Z193" i="1"/>
  <c r="BP215" i="1"/>
  <c r="BN215" i="1"/>
  <c r="Z215" i="1"/>
  <c r="BP246" i="1"/>
  <c r="BN246" i="1"/>
  <c r="Z246" i="1"/>
  <c r="BP307" i="1"/>
  <c r="BN307" i="1"/>
  <c r="Z307" i="1"/>
  <c r="BP331" i="1"/>
  <c r="BN331" i="1"/>
  <c r="Z331" i="1"/>
  <c r="BP370" i="1"/>
  <c r="BN370" i="1"/>
  <c r="Z370" i="1"/>
  <c r="BP425" i="1"/>
  <c r="BN425" i="1"/>
  <c r="Z425" i="1"/>
  <c r="BP470" i="1"/>
  <c r="BN470" i="1"/>
  <c r="Z470" i="1"/>
  <c r="BP480" i="1"/>
  <c r="BN480" i="1"/>
  <c r="Z480" i="1"/>
  <c r="Z29" i="1"/>
  <c r="Z30" i="1" s="1"/>
  <c r="BN29" i="1"/>
  <c r="BP29" i="1"/>
  <c r="Y30" i="1"/>
  <c r="Z35" i="1"/>
  <c r="BN35" i="1"/>
  <c r="Z50" i="1"/>
  <c r="BN50" i="1"/>
  <c r="Z60" i="1"/>
  <c r="BN60" i="1"/>
  <c r="BP72" i="1"/>
  <c r="BN72" i="1"/>
  <c r="Z72" i="1"/>
  <c r="BP101" i="1"/>
  <c r="BN101" i="1"/>
  <c r="Z101" i="1"/>
  <c r="BP165" i="1"/>
  <c r="BN165" i="1"/>
  <c r="Z165" i="1"/>
  <c r="Y172" i="1"/>
  <c r="BP171" i="1"/>
  <c r="BN171" i="1"/>
  <c r="Z171" i="1"/>
  <c r="Z172" i="1" s="1"/>
  <c r="BP175" i="1"/>
  <c r="BN175" i="1"/>
  <c r="Z175" i="1"/>
  <c r="BP205" i="1"/>
  <c r="BN205" i="1"/>
  <c r="Z205" i="1"/>
  <c r="BP230" i="1"/>
  <c r="BN230" i="1"/>
  <c r="Z230" i="1"/>
  <c r="BP269" i="1"/>
  <c r="BN269" i="1"/>
  <c r="Z269" i="1"/>
  <c r="BP321" i="1"/>
  <c r="BN321" i="1"/>
  <c r="Z321" i="1"/>
  <c r="BP362" i="1"/>
  <c r="BN362" i="1"/>
  <c r="Z362" i="1"/>
  <c r="BP390" i="1"/>
  <c r="BN390" i="1"/>
  <c r="Z390" i="1"/>
  <c r="BP426" i="1"/>
  <c r="BN426" i="1"/>
  <c r="Z426" i="1"/>
  <c r="BP473" i="1"/>
  <c r="BN473" i="1"/>
  <c r="Z473" i="1"/>
  <c r="BP507" i="1"/>
  <c r="BN507" i="1"/>
  <c r="Z507" i="1"/>
  <c r="Y45" i="1"/>
  <c r="Y44" i="1"/>
  <c r="BP43" i="1"/>
  <c r="BN43" i="1"/>
  <c r="Z43" i="1"/>
  <c r="Z44" i="1" s="1"/>
  <c r="BP48" i="1"/>
  <c r="BN48" i="1"/>
  <c r="Z48" i="1"/>
  <c r="BP58" i="1"/>
  <c r="BN58" i="1"/>
  <c r="Z58" i="1"/>
  <c r="BP74" i="1"/>
  <c r="BN74" i="1"/>
  <c r="Z74" i="1"/>
  <c r="BP89" i="1"/>
  <c r="BN89" i="1"/>
  <c r="Z89" i="1"/>
  <c r="Y110" i="1"/>
  <c r="BP106" i="1"/>
  <c r="BN106" i="1"/>
  <c r="Z106" i="1"/>
  <c r="BP121" i="1"/>
  <c r="BN121" i="1"/>
  <c r="Z121" i="1"/>
  <c r="BP125" i="1"/>
  <c r="BN125" i="1"/>
  <c r="Z125" i="1"/>
  <c r="Y144" i="1"/>
  <c r="BP142" i="1"/>
  <c r="BN142" i="1"/>
  <c r="Z142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B588" i="1"/>
  <c r="X580" i="1"/>
  <c r="Z25" i="1"/>
  <c r="BN25" i="1"/>
  <c r="X578" i="1"/>
  <c r="Z37" i="1"/>
  <c r="BN37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103" i="1"/>
  <c r="Y134" i="1"/>
  <c r="Y218" i="1"/>
  <c r="S588" i="1"/>
  <c r="Y300" i="1"/>
  <c r="Y312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6" i="1"/>
  <c r="Y40" i="1"/>
  <c r="Y78" i="1"/>
  <c r="BP71" i="1"/>
  <c r="BN71" i="1"/>
  <c r="Z71" i="1"/>
  <c r="BP88" i="1"/>
  <c r="BN88" i="1"/>
  <c r="Z88" i="1"/>
  <c r="BP97" i="1"/>
  <c r="BN97" i="1"/>
  <c r="Z97" i="1"/>
  <c r="BP109" i="1"/>
  <c r="BN109" i="1"/>
  <c r="Z109" i="1"/>
  <c r="Y116" i="1"/>
  <c r="BP113" i="1"/>
  <c r="BN113" i="1"/>
  <c r="Z113" i="1"/>
  <c r="BP120" i="1"/>
  <c r="BN120" i="1"/>
  <c r="Z120" i="1"/>
  <c r="Y128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4" i="1"/>
  <c r="BN214" i="1"/>
  <c r="Z214" i="1"/>
  <c r="BP231" i="1"/>
  <c r="BN231" i="1"/>
  <c r="Z231" i="1"/>
  <c r="Y241" i="1"/>
  <c r="BP238" i="1"/>
  <c r="BN238" i="1"/>
  <c r="Z238" i="1"/>
  <c r="Z240" i="1" s="1"/>
  <c r="BP261" i="1"/>
  <c r="BN261" i="1"/>
  <c r="Z261" i="1"/>
  <c r="Y263" i="1"/>
  <c r="BP270" i="1"/>
  <c r="BN270" i="1"/>
  <c r="Z270" i="1"/>
  <c r="Q588" i="1"/>
  <c r="Y276" i="1"/>
  <c r="BP275" i="1"/>
  <c r="BN275" i="1"/>
  <c r="Z275" i="1"/>
  <c r="Z276" i="1" s="1"/>
  <c r="Y280" i="1"/>
  <c r="BP279" i="1"/>
  <c r="BN279" i="1"/>
  <c r="Z279" i="1"/>
  <c r="Z280" i="1" s="1"/>
  <c r="Y284" i="1"/>
  <c r="BP283" i="1"/>
  <c r="BN283" i="1"/>
  <c r="Z283" i="1"/>
  <c r="Z284" i="1" s="1"/>
  <c r="R588" i="1"/>
  <c r="Y291" i="1"/>
  <c r="BP288" i="1"/>
  <c r="BN288" i="1"/>
  <c r="Z288" i="1"/>
  <c r="BP310" i="1"/>
  <c r="BN310" i="1"/>
  <c r="Z310" i="1"/>
  <c r="BP322" i="1"/>
  <c r="BN322" i="1"/>
  <c r="Z322" i="1"/>
  <c r="Y326" i="1"/>
  <c r="BP330" i="1"/>
  <c r="BN330" i="1"/>
  <c r="Z330" i="1"/>
  <c r="BP344" i="1"/>
  <c r="BN344" i="1"/>
  <c r="Z344" i="1"/>
  <c r="Y346" i="1"/>
  <c r="Y356" i="1"/>
  <c r="BP353" i="1"/>
  <c r="BN353" i="1"/>
  <c r="Z353" i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H9" i="1"/>
  <c r="A10" i="1"/>
  <c r="X581" i="1"/>
  <c r="Y55" i="1"/>
  <c r="BP67" i="1"/>
  <c r="BN67" i="1"/>
  <c r="Z67" i="1"/>
  <c r="Y69" i="1"/>
  <c r="BP75" i="1"/>
  <c r="BN75" i="1"/>
  <c r="Z75" i="1"/>
  <c r="BP95" i="1"/>
  <c r="BN95" i="1"/>
  <c r="Z95" i="1"/>
  <c r="BP100" i="1"/>
  <c r="BN100" i="1"/>
  <c r="Z100" i="1"/>
  <c r="Y111" i="1"/>
  <c r="BP123" i="1"/>
  <c r="BN123" i="1"/>
  <c r="Z123" i="1"/>
  <c r="BP132" i="1"/>
  <c r="BN132" i="1"/>
  <c r="Z132" i="1"/>
  <c r="G588" i="1"/>
  <c r="Y140" i="1"/>
  <c r="BP137" i="1"/>
  <c r="BN137" i="1"/>
  <c r="Z137" i="1"/>
  <c r="BP158" i="1"/>
  <c r="BN158" i="1"/>
  <c r="Z158" i="1"/>
  <c r="BP176" i="1"/>
  <c r="BN176" i="1"/>
  <c r="Z176" i="1"/>
  <c r="BP210" i="1"/>
  <c r="BN210" i="1"/>
  <c r="Z210" i="1"/>
  <c r="BP222" i="1"/>
  <c r="BN222" i="1"/>
  <c r="Z222" i="1"/>
  <c r="Z223" i="1" s="1"/>
  <c r="K588" i="1"/>
  <c r="Y236" i="1"/>
  <c r="BP227" i="1"/>
  <c r="BN227" i="1"/>
  <c r="Z227" i="1"/>
  <c r="Y235" i="1"/>
  <c r="BP247" i="1"/>
  <c r="BN247" i="1"/>
  <c r="Z247" i="1"/>
  <c r="P588" i="1"/>
  <c r="Y271" i="1"/>
  <c r="BP266" i="1"/>
  <c r="BN266" i="1"/>
  <c r="Z266" i="1"/>
  <c r="Y272" i="1"/>
  <c r="Y277" i="1"/>
  <c r="Y281" i="1"/>
  <c r="Y285" i="1"/>
  <c r="BP306" i="1"/>
  <c r="BN306" i="1"/>
  <c r="Z306" i="1"/>
  <c r="Y319" i="1"/>
  <c r="BP314" i="1"/>
  <c r="BN314" i="1"/>
  <c r="Z314" i="1"/>
  <c r="Y318" i="1"/>
  <c r="BP336" i="1"/>
  <c r="BN336" i="1"/>
  <c r="Z336" i="1"/>
  <c r="U588" i="1"/>
  <c r="Y350" i="1"/>
  <c r="BP349" i="1"/>
  <c r="BN349" i="1"/>
  <c r="Z349" i="1"/>
  <c r="Z350" i="1" s="1"/>
  <c r="Y351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Z83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149" i="1" l="1"/>
  <c r="Z139" i="1"/>
  <c r="Z90" i="1"/>
  <c r="Z376" i="1"/>
  <c r="Z345" i="1"/>
  <c r="Z190" i="1"/>
  <c r="Z290" i="1"/>
  <c r="Z332" i="1"/>
  <c r="Z510" i="1"/>
  <c r="Z184" i="1"/>
  <c r="Z526" i="1"/>
  <c r="Z515" i="1"/>
  <c r="Z504" i="1"/>
  <c r="Z453" i="1"/>
  <c r="Z440" i="1"/>
  <c r="Z395" i="1"/>
  <c r="Z339" i="1"/>
  <c r="Z326" i="1"/>
  <c r="Z311" i="1"/>
  <c r="Z110" i="1"/>
  <c r="Z102" i="1"/>
  <c r="Z68" i="1"/>
  <c r="Z62" i="1"/>
  <c r="Z55" i="1"/>
  <c r="Z40" i="1"/>
  <c r="Z26" i="1"/>
  <c r="Z218" i="1"/>
  <c r="Z161" i="1"/>
  <c r="Z133" i="1"/>
  <c r="Z400" i="1"/>
  <c r="Z544" i="1"/>
  <c r="Z381" i="1"/>
  <c r="Y578" i="1"/>
  <c r="Y580" i="1"/>
  <c r="Z271" i="1"/>
  <c r="Z447" i="1"/>
  <c r="Z408" i="1"/>
  <c r="Z356" i="1"/>
  <c r="Z206" i="1"/>
  <c r="Z77" i="1"/>
  <c r="Z553" i="1"/>
  <c r="Z534" i="1"/>
  <c r="Z371" i="1"/>
  <c r="Z128" i="1"/>
  <c r="Y579" i="1"/>
  <c r="Z318" i="1"/>
  <c r="Z235" i="1"/>
  <c r="Z489" i="1"/>
  <c r="Z482" i="1"/>
  <c r="Z116" i="1"/>
  <c r="Y582" i="1"/>
  <c r="Y581" i="1" l="1"/>
  <c r="Z583" i="1"/>
</calcChain>
</file>

<file path=xl/sharedStrings.xml><?xml version="1.0" encoding="utf-8"?>
<sst xmlns="http://schemas.openxmlformats.org/spreadsheetml/2006/main" count="2719" uniqueCount="964">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</sst>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45746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Воскресенье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0.375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100</v>
      </c>
      <c r="Y35" s="670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120</v>
      </c>
      <c r="Y37" s="670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39.25925925925926</v>
      </c>
      <c r="Y40" s="671">
        <f>IFERROR(Y35/H35,"0")+IFERROR(Y36/H36,"0")+IFERROR(Y37/H37,"0")+IFERROR(Y38/H38,"0")+IFERROR(Y39/H39,"0")</f>
        <v>40</v>
      </c>
      <c r="Z40" s="671">
        <f>IFERROR(IF(Z35="",0,Z35),"0")+IFERROR(IF(Z36="",0,Z36),"0")+IFERROR(IF(Z37="",0,Z37),"0")+IFERROR(IF(Z38="",0,Z38),"0")+IFERROR(IF(Z39="",0,Z39),"0")</f>
        <v>0.46040000000000003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220</v>
      </c>
      <c r="Y41" s="671">
        <f>IFERROR(SUM(Y35:Y39),"0")</f>
        <v>228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150</v>
      </c>
      <c r="Y49" s="670">
        <f t="shared" si="0"/>
        <v>151.20000000000002</v>
      </c>
      <c r="Z49" s="36">
        <f>IFERROR(IF(Y49=0,"",ROUNDUP(Y49/H49,0)*0.01898),"")</f>
        <v>0.26572000000000001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156.04166666666666</v>
      </c>
      <c r="BN49" s="64">
        <f t="shared" si="2"/>
        <v>157.29000000000002</v>
      </c>
      <c r="BO49" s="64">
        <f t="shared" si="3"/>
        <v>0.21701388888888887</v>
      </c>
      <c r="BP49" s="64">
        <f t="shared" si="4"/>
        <v>0.21875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270</v>
      </c>
      <c r="Y54" s="670">
        <f t="shared" si="0"/>
        <v>270</v>
      </c>
      <c r="Z54" s="36">
        <f>IFERROR(IF(Y54=0,"",ROUNDUP(Y54/H54,0)*0.00902),"")</f>
        <v>0.54120000000000001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282.60000000000002</v>
      </c>
      <c r="BN54" s="64">
        <f t="shared" si="2"/>
        <v>282.60000000000002</v>
      </c>
      <c r="BO54" s="64">
        <f t="shared" si="3"/>
        <v>0.45454545454545459</v>
      </c>
      <c r="BP54" s="64">
        <f t="shared" si="4"/>
        <v>0.45454545454545459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73.888888888888886</v>
      </c>
      <c r="Y55" s="671">
        <f>IFERROR(Y48/H48,"0")+IFERROR(Y49/H49,"0")+IFERROR(Y50/H50,"0")+IFERROR(Y51/H51,"0")+IFERROR(Y52/H52,"0")+IFERROR(Y53/H53,"0")+IFERROR(Y54/H54,"0")</f>
        <v>74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0.80692000000000008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420</v>
      </c>
      <c r="Y56" s="671">
        <f>IFERROR(SUM(Y48:Y54),"0")</f>
        <v>421.20000000000005</v>
      </c>
      <c r="Z56" s="37"/>
      <c r="AA56" s="672"/>
      <c r="AB56" s="672"/>
      <c r="AC56" s="672"/>
    </row>
    <row r="57" spans="1:68" ht="14.25" hidden="1" customHeight="1" x14ac:dyDescent="0.25">
      <c r="A57" s="675" t="s">
        <v>133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30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90</v>
      </c>
      <c r="Y61" s="670">
        <f>IFERROR(IF(X61="",0,CEILING((X61/$H61),1)*$H61),"")</f>
        <v>91.800000000000011</v>
      </c>
      <c r="Z61" s="36">
        <f>IFERROR(IF(Y61=0,"",ROUNDUP(Y61/H61,0)*0.00651),"")</f>
        <v>0.22134000000000001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95.999999999999986</v>
      </c>
      <c r="BN61" s="64">
        <f>IFERROR(Y61*I61/H61,"0")</f>
        <v>97.92</v>
      </c>
      <c r="BO61" s="64">
        <f>IFERROR(1/J61*(X61/H61),"0")</f>
        <v>0.18315018315018314</v>
      </c>
      <c r="BP61" s="64">
        <f>IFERROR(1/J61*(Y61/H61),"0")</f>
        <v>0.18681318681318682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36.111111111111107</v>
      </c>
      <c r="Y62" s="671">
        <f>IFERROR(Y58/H58,"0")+IFERROR(Y59/H59,"0")+IFERROR(Y60/H60,"0")+IFERROR(Y61/H61,"0")</f>
        <v>37</v>
      </c>
      <c r="Z62" s="671">
        <f>IFERROR(IF(Z58="",0,Z58),"0")+IFERROR(IF(Z59="",0,Z59),"0")+IFERROR(IF(Z60="",0,Z60),"0")+IFERROR(IF(Z61="",0,Z61),"0")</f>
        <v>0.27828000000000003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120</v>
      </c>
      <c r="Y63" s="671">
        <f>IFERROR(SUM(Y58:Y61),"0")</f>
        <v>124.20000000000002</v>
      </c>
      <c r="Z63" s="37"/>
      <c r="AA63" s="672"/>
      <c r="AB63" s="672"/>
      <c r="AC63" s="672"/>
    </row>
    <row r="64" spans="1:68" ht="14.25" hidden="1" customHeight="1" x14ac:dyDescent="0.25">
      <c r="A64" s="675" t="s">
        <v>144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170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70</v>
      </c>
      <c r="Y81" s="670">
        <f>IFERROR(IF(X81="",0,CEILING((X81/$H81),1)*$H81),"")</f>
        <v>75.600000000000009</v>
      </c>
      <c r="Z81" s="36">
        <f>IFERROR(IF(Y81=0,"",ROUNDUP(Y81/H81,0)*0.01898),"")</f>
        <v>0.17082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74.325000000000003</v>
      </c>
      <c r="BN81" s="64">
        <f>IFERROR(Y81*I81/H81,"0")</f>
        <v>80.271000000000001</v>
      </c>
      <c r="BO81" s="64">
        <f>IFERROR(1/J81*(X81/H81),"0")</f>
        <v>0.13020833333333331</v>
      </c>
      <c r="BP81" s="64">
        <f>IFERROR(1/J81*(Y81/H81),"0")</f>
        <v>0.140625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8.3333333333333321</v>
      </c>
      <c r="Y83" s="671">
        <f>IFERROR(Y80/H80,"0")+IFERROR(Y81/H81,"0")+IFERROR(Y82/H82,"0")</f>
        <v>9</v>
      </c>
      <c r="Z83" s="671">
        <f>IFERROR(IF(Z80="",0,Z80),"0")+IFERROR(IF(Z81="",0,Z81),"0")+IFERROR(IF(Z82="",0,Z82),"0")</f>
        <v>0.17082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70</v>
      </c>
      <c r="Y84" s="671">
        <f>IFERROR(SUM(Y80:Y82),"0")</f>
        <v>75.600000000000009</v>
      </c>
      <c r="Z84" s="37"/>
      <c r="AA84" s="672"/>
      <c r="AB84" s="672"/>
      <c r="AC84" s="672"/>
    </row>
    <row r="85" spans="1:68" ht="16.5" hidden="1" customHeight="1" x14ac:dyDescent="0.25">
      <c r="A85" s="703" t="s">
        <v>178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179</v>
      </c>
      <c r="B87" s="54" t="s">
        <v>180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360</v>
      </c>
      <c r="Y89" s="670">
        <f>IFERROR(IF(X89="",0,CEILING((X89/$H89),1)*$H89),"")</f>
        <v>360</v>
      </c>
      <c r="Z89" s="36">
        <f>IFERROR(IF(Y89=0,"",ROUNDUP(Y89/H89,0)*0.00902),"")</f>
        <v>0.72160000000000002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376.79999999999995</v>
      </c>
      <c r="BN89" s="64">
        <f>IFERROR(Y89*I89/H89,"0")</f>
        <v>376.79999999999995</v>
      </c>
      <c r="BO89" s="64">
        <f>IFERROR(1/J89*(X89/H89),"0")</f>
        <v>0.60606060606060608</v>
      </c>
      <c r="BP89" s="64">
        <f>IFERROR(1/J89*(Y89/H89),"0")</f>
        <v>0.60606060606060608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80</v>
      </c>
      <c r="Y90" s="671">
        <f>IFERROR(Y87/H87,"0")+IFERROR(Y88/H88,"0")+IFERROR(Y89/H89,"0")</f>
        <v>80</v>
      </c>
      <c r="Z90" s="671">
        <f>IFERROR(IF(Z87="",0,Z87),"0")+IFERROR(IF(Z88="",0,Z88),"0")+IFERROR(IF(Z89="",0,Z89),"0")</f>
        <v>0.72160000000000002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360</v>
      </c>
      <c r="Y91" s="671">
        <f>IFERROR(SUM(Y87:Y89),"0")</f>
        <v>360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187</v>
      </c>
      <c r="B93" s="54" t="s">
        <v>188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100</v>
      </c>
      <c r="Y94" s="670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106.17857142857143</v>
      </c>
      <c r="BN94" s="64">
        <f t="shared" si="12"/>
        <v>107.02800000000001</v>
      </c>
      <c r="BO94" s="64">
        <f t="shared" si="13"/>
        <v>0.18601190476190477</v>
      </c>
      <c r="BP94" s="64">
        <f t="shared" si="14"/>
        <v>0.1875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44" t="s">
        <v>192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196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57" t="s">
        <v>200</v>
      </c>
      <c r="Q97" s="678"/>
      <c r="R97" s="678"/>
      <c r="S97" s="678"/>
      <c r="T97" s="679"/>
      <c r="U97" s="34"/>
      <c r="V97" s="34"/>
      <c r="W97" s="35" t="s">
        <v>69</v>
      </c>
      <c r="X97" s="669">
        <v>450</v>
      </c>
      <c r="Y97" s="670">
        <f t="shared" si="10"/>
        <v>450.90000000000003</v>
      </c>
      <c r="Z97" s="36">
        <f>IFERROR(IF(Y97=0,"",ROUNDUP(Y97/H97,0)*0.00651),"")</f>
        <v>1.08717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492</v>
      </c>
      <c r="BN97" s="64">
        <f t="shared" si="12"/>
        <v>492.98399999999998</v>
      </c>
      <c r="BO97" s="64">
        <f t="shared" si="13"/>
        <v>0.91575091575091572</v>
      </c>
      <c r="BP97" s="64">
        <f t="shared" si="14"/>
        <v>0.91758241758241765</v>
      </c>
    </row>
    <row r="98" spans="1:68" ht="16.5" hidden="1" customHeight="1" x14ac:dyDescent="0.25">
      <c r="A98" s="54" t="s">
        <v>198</v>
      </c>
      <c r="B98" s="54" t="s">
        <v>201</v>
      </c>
      <c r="C98" s="31">
        <v>4301051718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53" t="s">
        <v>202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178.57142857142856</v>
      </c>
      <c r="Y102" s="671">
        <f>IFERROR(Y93/H93,"0")+IFERROR(Y94/H94,"0")+IFERROR(Y95/H95,"0")+IFERROR(Y96/H96,"0")+IFERROR(Y97/H97,"0")+IFERROR(Y98/H98,"0")+IFERROR(Y99/H99,"0")+IFERROR(Y100/H100,"0")+IFERROR(Y101/H101,"0")</f>
        <v>179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1.3149299999999999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550</v>
      </c>
      <c r="Y103" s="671">
        <f>IFERROR(SUM(Y93:Y101),"0")</f>
        <v>551.70000000000005</v>
      </c>
      <c r="Z103" s="37"/>
      <c r="AA103" s="672"/>
      <c r="AB103" s="672"/>
      <c r="AC103" s="672"/>
    </row>
    <row r="104" spans="1:68" ht="16.5" hidden="1" customHeight="1" x14ac:dyDescent="0.25">
      <c r="A104" s="703" t="s">
        <v>209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210</v>
      </c>
      <c r="B106" s="54" t="s">
        <v>211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213</v>
      </c>
      <c r="B107" s="54" t="s">
        <v>214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215</v>
      </c>
      <c r="B108" s="54" t="s">
        <v>216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405</v>
      </c>
      <c r="Y108" s="670">
        <f>IFERROR(IF(X108="",0,CEILING((X108/$H108),1)*$H108),"")</f>
        <v>405</v>
      </c>
      <c r="Z108" s="36">
        <f>IFERROR(IF(Y108=0,"",ROUNDUP(Y108/H108,0)*0.00902),"")</f>
        <v>0.81180000000000008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423.9</v>
      </c>
      <c r="BN108" s="64">
        <f>IFERROR(Y108*I108/H108,"0")</f>
        <v>423.9</v>
      </c>
      <c r="BO108" s="64">
        <f>IFERROR(1/J108*(X108/H108),"0")</f>
        <v>0.68181818181818188</v>
      </c>
      <c r="BP108" s="64">
        <f>IFERROR(1/J108*(Y108/H108),"0")</f>
        <v>0.68181818181818188</v>
      </c>
    </row>
    <row r="109" spans="1:68" ht="16.5" hidden="1" customHeight="1" x14ac:dyDescent="0.25">
      <c r="A109" s="54" t="s">
        <v>217</v>
      </c>
      <c r="B109" s="54" t="s">
        <v>218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90</v>
      </c>
      <c r="Y110" s="671">
        <f>IFERROR(Y106/H106,"0")+IFERROR(Y107/H107,"0")+IFERROR(Y108/H108,"0")+IFERROR(Y109/H109,"0")</f>
        <v>90</v>
      </c>
      <c r="Z110" s="671">
        <f>IFERROR(IF(Z106="",0,Z106),"0")+IFERROR(IF(Z107="",0,Z107),"0")+IFERROR(IF(Z108="",0,Z108),"0")+IFERROR(IF(Z109="",0,Z109),"0")</f>
        <v>0.81180000000000008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405</v>
      </c>
      <c r="Y111" s="671">
        <f>IFERROR(SUM(Y106:Y109),"0")</f>
        <v>405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133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219</v>
      </c>
      <c r="B113" s="54" t="s">
        <v>220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222</v>
      </c>
      <c r="B114" s="54" t="s">
        <v>223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224</v>
      </c>
      <c r="B115" s="54" t="s">
        <v>225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226</v>
      </c>
      <c r="B119" s="54" t="s">
        <v>227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226</v>
      </c>
      <c r="B120" s="54" t="s">
        <v>229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750" t="s">
        <v>230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400</v>
      </c>
      <c r="Y121" s="670">
        <f t="shared" si="15"/>
        <v>403.20000000000005</v>
      </c>
      <c r="Z121" s="36">
        <f>IFERROR(IF(Y121=0,"",ROUNDUP(Y121/H121,0)*0.01898),"")</f>
        <v>0.91104000000000007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424.42857142857144</v>
      </c>
      <c r="BN121" s="64">
        <f t="shared" si="17"/>
        <v>427.82400000000001</v>
      </c>
      <c r="BO121" s="64">
        <f t="shared" si="18"/>
        <v>0.74404761904761907</v>
      </c>
      <c r="BP121" s="64">
        <f t="shared" si="19"/>
        <v>0.75</v>
      </c>
    </row>
    <row r="122" spans="1:68" ht="37.5" hidden="1" customHeight="1" x14ac:dyDescent="0.25">
      <c r="A122" s="54" t="s">
        <v>234</v>
      </c>
      <c r="B122" s="54" t="s">
        <v>235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234</v>
      </c>
      <c r="B123" s="54" t="s">
        <v>236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992" t="s">
        <v>237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270</v>
      </c>
      <c r="Y124" s="670">
        <f t="shared" si="15"/>
        <v>270</v>
      </c>
      <c r="Z124" s="36">
        <f t="shared" si="20"/>
        <v>0.65100000000000002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295.2</v>
      </c>
      <c r="BN124" s="64">
        <f t="shared" si="17"/>
        <v>295.2</v>
      </c>
      <c r="BO124" s="64">
        <f t="shared" si="18"/>
        <v>0.5494505494505495</v>
      </c>
      <c r="BP124" s="64">
        <f t="shared" si="19"/>
        <v>0.5494505494505495</v>
      </c>
    </row>
    <row r="125" spans="1:68" ht="27" hidden="1" customHeight="1" x14ac:dyDescent="0.25">
      <c r="A125" s="54" t="s">
        <v>238</v>
      </c>
      <c r="B125" s="54" t="s">
        <v>240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75" t="s">
        <v>241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9</v>
      </c>
      <c r="Y126" s="670">
        <f t="shared" si="15"/>
        <v>9</v>
      </c>
      <c r="Z126" s="36">
        <f t="shared" si="20"/>
        <v>3.2550000000000003E-2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9.9</v>
      </c>
      <c r="BN126" s="64">
        <f t="shared" si="17"/>
        <v>9.9</v>
      </c>
      <c r="BO126" s="64">
        <f t="shared" si="18"/>
        <v>2.7472527472527476E-2</v>
      </c>
      <c r="BP126" s="64">
        <f t="shared" si="19"/>
        <v>2.7472527472527476E-2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152.61904761904762</v>
      </c>
      <c r="Y128" s="671">
        <f>IFERROR(Y119/H119,"0")+IFERROR(Y120/H120,"0")+IFERROR(Y121/H121,"0")+IFERROR(Y122/H122,"0")+IFERROR(Y123/H123,"0")+IFERROR(Y124/H124,"0")+IFERROR(Y125/H125,"0")+IFERROR(Y126/H126,"0")+IFERROR(Y127/H127,"0")</f>
        <v>153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1.5945900000000002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679</v>
      </c>
      <c r="Y129" s="671">
        <f>IFERROR(SUM(Y119:Y127),"0")</f>
        <v>682.2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170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248</v>
      </c>
      <c r="B131" s="54" t="s">
        <v>249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16.5</v>
      </c>
      <c r="Y132" s="670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8.3333333333333339</v>
      </c>
      <c r="Y133" s="671">
        <f>IFERROR(Y131/H131,"0")+IFERROR(Y132/H132,"0")</f>
        <v>9</v>
      </c>
      <c r="Z133" s="671">
        <f>IFERROR(IF(Z131="",0,Z131),"0")+IFERROR(IF(Z132="",0,Z132),"0")</f>
        <v>5.8590000000000003E-2</v>
      </c>
      <c r="AA133" s="672"/>
      <c r="AB133" s="672"/>
      <c r="AC133" s="672"/>
    </row>
    <row r="134" spans="1:68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16.5</v>
      </c>
      <c r="Y134" s="671">
        <f>IFERROR(SUM(Y131:Y132),"0")</f>
        <v>17.82</v>
      </c>
      <c r="Z134" s="37"/>
      <c r="AA134" s="672"/>
      <c r="AB134" s="672"/>
      <c r="AC134" s="672"/>
    </row>
    <row r="135" spans="1:68" ht="16.5" hidden="1" customHeight="1" x14ac:dyDescent="0.25">
      <c r="A135" s="703" t="s">
        <v>254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255</v>
      </c>
      <c r="B137" s="54" t="s">
        <v>256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88</v>
      </c>
      <c r="Y138" s="670">
        <f>IFERROR(IF(X138="",0,CEILING((X138/$H138),1)*$H138),"")</f>
        <v>89.600000000000009</v>
      </c>
      <c r="Z138" s="36">
        <f>IFERROR(IF(Y138=0,"",ROUNDUP(Y138/H138,0)*0.00651),"")</f>
        <v>0.18228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92.949999999999989</v>
      </c>
      <c r="BN138" s="64">
        <f>IFERROR(Y138*I138/H138,"0")</f>
        <v>94.64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27.5</v>
      </c>
      <c r="Y139" s="671">
        <f>IFERROR(Y137/H137,"0")+IFERROR(Y138/H138,"0")</f>
        <v>28</v>
      </c>
      <c r="Z139" s="671">
        <f>IFERROR(IF(Z137="",0,Z137),"0")+IFERROR(IF(Z138="",0,Z138),"0")</f>
        <v>0.18228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88</v>
      </c>
      <c r="Y140" s="671">
        <f>IFERROR(SUM(Y137:Y138),"0")</f>
        <v>89.600000000000009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144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259</v>
      </c>
      <c r="B142" s="54" t="s">
        <v>260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42</v>
      </c>
      <c r="Y143" s="670">
        <f>IFERROR(IF(X143="",0,CEILING((X143/$H143),1)*$H143),"")</f>
        <v>42</v>
      </c>
      <c r="Z143" s="36">
        <f>IFERROR(IF(Y143=0,"",ROUNDUP(Y143/H143,0)*0.00651),"")</f>
        <v>9.7650000000000001E-2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46.02</v>
      </c>
      <c r="BN143" s="64">
        <f>IFERROR(Y143*I143/H143,"0")</f>
        <v>46.02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15.000000000000002</v>
      </c>
      <c r="Y144" s="671">
        <f>IFERROR(Y142/H142,"0")+IFERROR(Y143/H143,"0")</f>
        <v>15.000000000000002</v>
      </c>
      <c r="Z144" s="671">
        <f>IFERROR(IF(Z142="",0,Z142),"0")+IFERROR(IF(Z143="",0,Z143),"0")</f>
        <v>9.7650000000000001E-2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42</v>
      </c>
      <c r="Y145" s="671">
        <f>IFERROR(SUM(Y142:Y143),"0")</f>
        <v>42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263</v>
      </c>
      <c r="B147" s="54" t="s">
        <v>264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263</v>
      </c>
      <c r="B148" s="54" t="s">
        <v>265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72.600000000000009</v>
      </c>
      <c r="Y148" s="670">
        <f>IFERROR(IF(X148="",0,CEILING((X148/$H148),1)*$H148),"")</f>
        <v>73.92</v>
      </c>
      <c r="Z148" s="36">
        <f>IFERROR(IF(Y148=0,"",ROUNDUP(Y148/H148,0)*0.00651),"")</f>
        <v>0.18228</v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79.970000000000013</v>
      </c>
      <c r="BN148" s="64">
        <f>IFERROR(Y148*I148/H148,"0")</f>
        <v>81.423999999999992</v>
      </c>
      <c r="BO148" s="64">
        <f>IFERROR(1/J148*(X148/H148),"0")</f>
        <v>0.15109890109890112</v>
      </c>
      <c r="BP148" s="64">
        <f>IFERROR(1/J148*(Y148/H148),"0")</f>
        <v>0.15384615384615385</v>
      </c>
    </row>
    <row r="149" spans="1:68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27.500000000000004</v>
      </c>
      <c r="Y149" s="671">
        <f>IFERROR(Y147/H147,"0")+IFERROR(Y148/H148,"0")</f>
        <v>28</v>
      </c>
      <c r="Z149" s="671">
        <f>IFERROR(IF(Z147="",0,Z147),"0")+IFERROR(IF(Z148="",0,Z148),"0")</f>
        <v>0.18228</v>
      </c>
      <c r="AA149" s="672"/>
      <c r="AB149" s="672"/>
      <c r="AC149" s="672"/>
    </row>
    <row r="150" spans="1:68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72.600000000000009</v>
      </c>
      <c r="Y150" s="671">
        <f>IFERROR(SUM(Y147:Y148),"0")</f>
        <v>73.92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266</v>
      </c>
      <c r="B153" s="54" t="s">
        <v>267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144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269</v>
      </c>
      <c r="B157" s="54" t="s">
        <v>270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272</v>
      </c>
      <c r="B158" s="54" t="s">
        <v>273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275</v>
      </c>
      <c r="B159" s="54" t="s">
        <v>276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278</v>
      </c>
      <c r="B160" s="54" t="s">
        <v>279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280</v>
      </c>
      <c r="B164" s="54" t="s">
        <v>281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283</v>
      </c>
      <c r="B165" s="54" t="s">
        <v>284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286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287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133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288</v>
      </c>
      <c r="B171" s="54" t="s">
        <v>289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3.3</v>
      </c>
      <c r="Y171" s="670">
        <f>IFERROR(IF(X171="",0,CEILING((X171/$H171),1)*$H171),"")</f>
        <v>3.96</v>
      </c>
      <c r="Z171" s="36">
        <f>IFERROR(IF(Y171=0,"",ROUNDUP(Y171/H171,0)*0.00502),"")</f>
        <v>1.004E-2</v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3.4666666666666668</v>
      </c>
      <c r="BN171" s="64">
        <f>IFERROR(Y171*I171/H171,"0")</f>
        <v>4.16</v>
      </c>
      <c r="BO171" s="64">
        <f>IFERROR(1/J171*(X171/H171),"0")</f>
        <v>7.1225071225071226E-3</v>
      </c>
      <c r="BP171" s="64">
        <f>IFERROR(1/J171*(Y171/H171),"0")</f>
        <v>8.5470085470085479E-3</v>
      </c>
    </row>
    <row r="172" spans="1:68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1.6666666666666665</v>
      </c>
      <c r="Y172" s="671">
        <f>IFERROR(Y171/H171,"0")</f>
        <v>2</v>
      </c>
      <c r="Z172" s="671">
        <f>IFERROR(IF(Z171="",0,Z171),"0")</f>
        <v>1.004E-2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3.3</v>
      </c>
      <c r="Y173" s="671">
        <f>IFERROR(SUM(Y171:Y171),"0")</f>
        <v>3.96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144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291</v>
      </c>
      <c r="B175" s="54" t="s">
        <v>292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30</v>
      </c>
      <c r="Y175" s="670">
        <f t="shared" ref="Y175:Y183" si="21">IFERROR(IF(X175="",0,CEILING((X175/$H175),1)*$H175),"")</f>
        <v>33.6</v>
      </c>
      <c r="Z175" s="36">
        <f>IFERROR(IF(Y175=0,"",ROUNDUP(Y175/H175,0)*0.00902),"")</f>
        <v>7.2160000000000002E-2</v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31.928571428571427</v>
      </c>
      <c r="BN175" s="64">
        <f t="shared" ref="BN175:BN183" si="23">IFERROR(Y175*I175/H175,"0")</f>
        <v>35.76</v>
      </c>
      <c r="BO175" s="64">
        <f t="shared" ref="BO175:BO183" si="24">IFERROR(1/J175*(X175/H175),"0")</f>
        <v>5.4112554112554112E-2</v>
      </c>
      <c r="BP175" s="64">
        <f t="shared" ref="BP175:BP183" si="25">IFERROR(1/J175*(Y175/H175),"0")</f>
        <v>6.0606060606060608E-2</v>
      </c>
    </row>
    <row r="176" spans="1:68" ht="27" customHeight="1" x14ac:dyDescent="0.25">
      <c r="A176" s="54" t="s">
        <v>294</v>
      </c>
      <c r="B176" s="54" t="s">
        <v>295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30</v>
      </c>
      <c r="Y176" s="670">
        <f t="shared" si="21"/>
        <v>33.6</v>
      </c>
      <c r="Z176" s="36">
        <f>IFERROR(IF(Y176=0,"",ROUNDUP(Y176/H176,0)*0.00902),"")</f>
        <v>7.2160000000000002E-2</v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31.928571428571427</v>
      </c>
      <c r="BN176" s="64">
        <f t="shared" si="23"/>
        <v>35.76</v>
      </c>
      <c r="BO176" s="64">
        <f t="shared" si="24"/>
        <v>5.4112554112554112E-2</v>
      </c>
      <c r="BP176" s="64">
        <f t="shared" si="25"/>
        <v>6.0606060606060608E-2</v>
      </c>
    </row>
    <row r="177" spans="1:68" ht="27" customHeight="1" x14ac:dyDescent="0.25">
      <c r="A177" s="54" t="s">
        <v>297</v>
      </c>
      <c r="B177" s="54" t="s">
        <v>298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105</v>
      </c>
      <c r="Y178" s="670">
        <f t="shared" si="21"/>
        <v>105</v>
      </c>
      <c r="Z178" s="36">
        <f>IFERROR(IF(Y178=0,"",ROUNDUP(Y178/H178,0)*0.00502),"")</f>
        <v>0.251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111.5</v>
      </c>
      <c r="BN178" s="64">
        <f t="shared" si="23"/>
        <v>111.5</v>
      </c>
      <c r="BO178" s="64">
        <f t="shared" si="24"/>
        <v>0.21367521367521369</v>
      </c>
      <c r="BP178" s="64">
        <f t="shared" si="25"/>
        <v>0.21367521367521369</v>
      </c>
    </row>
    <row r="179" spans="1:68" ht="27" customHeight="1" x14ac:dyDescent="0.25">
      <c r="A179" s="54" t="s">
        <v>302</v>
      </c>
      <c r="B179" s="54" t="s">
        <v>303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105</v>
      </c>
      <c r="Y179" s="670">
        <f t="shared" si="21"/>
        <v>105</v>
      </c>
      <c r="Z179" s="36">
        <f>IFERROR(IF(Y179=0,"",ROUNDUP(Y179/H179,0)*0.00502),"")</f>
        <v>0.251</v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111.5</v>
      </c>
      <c r="BN179" s="64">
        <f t="shared" si="23"/>
        <v>111.5</v>
      </c>
      <c r="BO179" s="64">
        <f t="shared" si="24"/>
        <v>0.21367521367521369</v>
      </c>
      <c r="BP179" s="64">
        <f t="shared" si="25"/>
        <v>0.21367521367521369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02" t="s">
        <v>306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157.5</v>
      </c>
      <c r="Y181" s="670">
        <f t="shared" si="21"/>
        <v>157.5</v>
      </c>
      <c r="Z181" s="36">
        <f>IFERROR(IF(Y181=0,"",ROUNDUP(Y181/H181,0)*0.00502),"")</f>
        <v>0.3765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165</v>
      </c>
      <c r="BN181" s="64">
        <f t="shared" si="23"/>
        <v>165</v>
      </c>
      <c r="BO181" s="64">
        <f t="shared" si="24"/>
        <v>0.32051282051282054</v>
      </c>
      <c r="BP181" s="64">
        <f t="shared" si="25"/>
        <v>0.32051282051282054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225</v>
      </c>
      <c r="Y184" s="671">
        <f>IFERROR(Y175/H175,"0")+IFERROR(Y176/H176,"0")+IFERROR(Y177/H177,"0")+IFERROR(Y178/H178,"0")+IFERROR(Y179/H179,"0")+IFERROR(Y180/H180,"0")+IFERROR(Y181/H181,"0")+IFERROR(Y182/H182,"0")+IFERROR(Y183/H183,"0")</f>
        <v>227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1.34754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577.5</v>
      </c>
      <c r="Y185" s="671">
        <f>IFERROR(SUM(Y175:Y183),"0")</f>
        <v>585.90000000000009</v>
      </c>
      <c r="Z185" s="37"/>
      <c r="AA185" s="672"/>
      <c r="AB185" s="672"/>
      <c r="AC185" s="672"/>
    </row>
    <row r="186" spans="1:68" ht="16.5" hidden="1" customHeight="1" x14ac:dyDescent="0.25">
      <c r="A186" s="703" t="s">
        <v>315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316</v>
      </c>
      <c r="B188" s="54" t="s">
        <v>317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133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321</v>
      </c>
      <c r="B193" s="54" t="s">
        <v>322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144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130</v>
      </c>
      <c r="Y198" s="670">
        <f t="shared" ref="Y198:Y205" si="26">IFERROR(IF(X198="",0,CEILING((X198/$H198),1)*$H198),"")</f>
        <v>135</v>
      </c>
      <c r="Z198" s="36">
        <f>IFERROR(IF(Y198=0,"",ROUNDUP(Y198/H198,0)*0.00902),"")</f>
        <v>0.22550000000000001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135.05555555555557</v>
      </c>
      <c r="BN198" s="64">
        <f t="shared" ref="BN198:BN205" si="28">IFERROR(Y198*I198/H198,"0")</f>
        <v>140.25</v>
      </c>
      <c r="BO198" s="64">
        <f t="shared" ref="BO198:BO205" si="29">IFERROR(1/J198*(X198/H198),"0")</f>
        <v>0.18237934904601572</v>
      </c>
      <c r="BP198" s="64">
        <f t="shared" ref="BP198:BP205" si="30">IFERROR(1/J198*(Y198/H198),"0")</f>
        <v>0.18939393939393939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100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220</v>
      </c>
      <c r="Y200" s="670">
        <f t="shared" si="26"/>
        <v>221.4</v>
      </c>
      <c r="Z200" s="36">
        <f>IFERROR(IF(Y200=0,"",ROUNDUP(Y200/H200,0)*0.00902),"")</f>
        <v>0.36982000000000004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228.55555555555554</v>
      </c>
      <c r="BN200" s="64">
        <f t="shared" si="28"/>
        <v>230.01</v>
      </c>
      <c r="BO200" s="64">
        <f t="shared" si="29"/>
        <v>0.30864197530864196</v>
      </c>
      <c r="BP200" s="64">
        <f t="shared" si="30"/>
        <v>0.31060606060606061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150</v>
      </c>
      <c r="Y201" s="670">
        <f t="shared" si="26"/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155.83333333333331</v>
      </c>
      <c r="BN201" s="64">
        <f t="shared" si="28"/>
        <v>157.08000000000001</v>
      </c>
      <c r="BO201" s="64">
        <f t="shared" si="29"/>
        <v>0.21043771043771042</v>
      </c>
      <c r="BP201" s="64">
        <f t="shared" si="30"/>
        <v>0.21212121212121213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120</v>
      </c>
      <c r="Y202" s="670">
        <f t="shared" si="26"/>
        <v>120.60000000000001</v>
      </c>
      <c r="Z202" s="36">
        <f>IFERROR(IF(Y202=0,"",ROUNDUP(Y202/H202,0)*0.00502),"")</f>
        <v>0.33634000000000003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128.66666666666666</v>
      </c>
      <c r="BN202" s="64">
        <f t="shared" si="28"/>
        <v>129.31</v>
      </c>
      <c r="BO202" s="64">
        <f t="shared" si="29"/>
        <v>0.28490028490028496</v>
      </c>
      <c r="BP202" s="64">
        <f t="shared" si="30"/>
        <v>0.28632478632478636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60</v>
      </c>
      <c r="Y203" s="670">
        <f t="shared" si="26"/>
        <v>61.2</v>
      </c>
      <c r="Z203" s="36">
        <f>IFERROR(IF(Y203=0,"",ROUNDUP(Y203/H203,0)*0.00502),"")</f>
        <v>0.17068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75</v>
      </c>
      <c r="Y204" s="670">
        <f t="shared" si="26"/>
        <v>75.600000000000009</v>
      </c>
      <c r="Z204" s="36">
        <f>IFERROR(IF(Y204=0,"",ROUNDUP(Y204/H204,0)*0.00502),"")</f>
        <v>0.21084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79.166666666666671</v>
      </c>
      <c r="BN204" s="64">
        <f t="shared" si="28"/>
        <v>79.800000000000011</v>
      </c>
      <c r="BO204" s="64">
        <f t="shared" si="29"/>
        <v>0.17806267806267806</v>
      </c>
      <c r="BP204" s="64">
        <f t="shared" si="30"/>
        <v>0.17948717948717954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60</v>
      </c>
      <c r="Y205" s="670">
        <f t="shared" si="26"/>
        <v>61.2</v>
      </c>
      <c r="Z205" s="36">
        <f>IFERROR(IF(Y205=0,"",ROUNDUP(Y205/H205,0)*0.00502),"")</f>
        <v>0.17068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63.333333333333329</v>
      </c>
      <c r="BN205" s="64">
        <f t="shared" si="28"/>
        <v>64.599999999999994</v>
      </c>
      <c r="BO205" s="64">
        <f t="shared" si="29"/>
        <v>0.14245014245014248</v>
      </c>
      <c r="BP205" s="64">
        <f t="shared" si="30"/>
        <v>0.14529914529914531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286.11111111111109</v>
      </c>
      <c r="Y206" s="671">
        <f>IFERROR(Y198/H198,"0")+IFERROR(Y199/H199,"0")+IFERROR(Y200/H200,"0")+IFERROR(Y201/H201,"0")+IFERROR(Y202/H202,"0")+IFERROR(Y203/H203,"0")+IFERROR(Y204/H204,"0")+IFERROR(Y205/H205,"0")</f>
        <v>290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1.9077999999999999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915</v>
      </c>
      <c r="Y207" s="671">
        <f>IFERROR(SUM(Y198:Y205),"0")</f>
        <v>928.80000000000018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346</v>
      </c>
      <c r="B209" s="54" t="s">
        <v>347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100</v>
      </c>
      <c r="Y211" s="670">
        <f t="shared" si="31"/>
        <v>104.39999999999999</v>
      </c>
      <c r="Z211" s="36">
        <f>IFERROR(IF(Y211=0,"",ROUNDUP(Y211/H211,0)*0.01898),"")</f>
        <v>0.22776000000000002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105.96551724137932</v>
      </c>
      <c r="BN211" s="64">
        <f t="shared" si="33"/>
        <v>110.62799999999999</v>
      </c>
      <c r="BO211" s="64">
        <f t="shared" si="34"/>
        <v>0.1795977011494253</v>
      </c>
      <c r="BP211" s="64">
        <f t="shared" si="35"/>
        <v>0.1875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360</v>
      </c>
      <c r="Y212" s="670">
        <f t="shared" si="31"/>
        <v>360</v>
      </c>
      <c r="Z212" s="36">
        <f t="shared" ref="Z212:Z217" si="36">IFERROR(IF(Y212=0,"",ROUNDUP(Y212/H212,0)*0.00651),"")</f>
        <v>0.97650000000000003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400.5</v>
      </c>
      <c r="BN212" s="64">
        <f t="shared" si="33"/>
        <v>400.5</v>
      </c>
      <c r="BO212" s="64">
        <f t="shared" si="34"/>
        <v>0.82417582417582425</v>
      </c>
      <c r="BP212" s="64">
        <f t="shared" si="35"/>
        <v>0.82417582417582425</v>
      </c>
    </row>
    <row r="213" spans="1:68" ht="27" hidden="1" customHeight="1" x14ac:dyDescent="0.25">
      <c r="A213" s="54" t="s">
        <v>357</v>
      </c>
      <c r="B213" s="54" t="s">
        <v>358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200</v>
      </c>
      <c r="Y216" s="670">
        <f t="shared" si="31"/>
        <v>201.6</v>
      </c>
      <c r="Z216" s="36">
        <f t="shared" si="36"/>
        <v>0.54683999999999999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221</v>
      </c>
      <c r="BN216" s="64">
        <f t="shared" si="33"/>
        <v>222.768</v>
      </c>
      <c r="BO216" s="64">
        <f t="shared" si="34"/>
        <v>0.45787545787545797</v>
      </c>
      <c r="BP216" s="64">
        <f t="shared" si="35"/>
        <v>0.46153846153846156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180</v>
      </c>
      <c r="Y217" s="670">
        <f t="shared" si="31"/>
        <v>180</v>
      </c>
      <c r="Z217" s="36">
        <f t="shared" si="36"/>
        <v>0.48825000000000002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199.35</v>
      </c>
      <c r="BN217" s="64">
        <f t="shared" si="33"/>
        <v>199.35</v>
      </c>
      <c r="BO217" s="64">
        <f t="shared" si="34"/>
        <v>0.41208791208791212</v>
      </c>
      <c r="BP217" s="64">
        <f t="shared" si="35"/>
        <v>0.41208791208791212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436.49425287356325</v>
      </c>
      <c r="Y218" s="671">
        <f>IFERROR(Y209/H209,"0")+IFERROR(Y210/H210,"0")+IFERROR(Y211/H211,"0")+IFERROR(Y212/H212,"0")+IFERROR(Y213/H213,"0")+IFERROR(Y214/H214,"0")+IFERROR(Y215/H215,"0")+IFERROR(Y216/H216,"0")+IFERROR(Y217/H217,"0")</f>
        <v>438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3.00102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1120</v>
      </c>
      <c r="Y219" s="671">
        <f>IFERROR(SUM(Y209:Y217),"0")</f>
        <v>1126.8000000000002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170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36</v>
      </c>
      <c r="Y221" s="670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16</v>
      </c>
      <c r="Y222" s="670">
        <f>IFERROR(IF(X222="",0,CEILING((X222/$H222),1)*$H222),"")</f>
        <v>16.8</v>
      </c>
      <c r="Z222" s="36">
        <f>IFERROR(IF(Y222=0,"",ROUNDUP(Y222/H222,0)*0.00651),"")</f>
        <v>4.5569999999999999E-2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17.680000000000003</v>
      </c>
      <c r="BN222" s="64">
        <f>IFERROR(Y222*I222/H222,"0")</f>
        <v>18.564000000000004</v>
      </c>
      <c r="BO222" s="64">
        <f>IFERROR(1/J222*(X222/H222),"0")</f>
        <v>3.6630036630036632E-2</v>
      </c>
      <c r="BP222" s="64">
        <f>IFERROR(1/J222*(Y222/H222),"0")</f>
        <v>3.8461538461538471E-2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21.666666666666668</v>
      </c>
      <c r="Y223" s="671">
        <f>IFERROR(Y221/H221,"0")+IFERROR(Y222/H222,"0")</f>
        <v>22</v>
      </c>
      <c r="Z223" s="671">
        <f>IFERROR(IF(Z221="",0,Z221),"0")+IFERROR(IF(Z222="",0,Z222),"0")</f>
        <v>0.14322000000000001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52</v>
      </c>
      <c r="Y224" s="671">
        <f>IFERROR(SUM(Y221:Y222),"0")</f>
        <v>52.8</v>
      </c>
      <c r="Z224" s="37"/>
      <c r="AA224" s="672"/>
      <c r="AB224" s="672"/>
      <c r="AC224" s="672"/>
    </row>
    <row r="225" spans="1:68" ht="16.5" hidden="1" customHeight="1" x14ac:dyDescent="0.25">
      <c r="A225" s="703" t="s">
        <v>376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377</v>
      </c>
      <c r="B227" s="54" t="s">
        <v>378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383</v>
      </c>
      <c r="B229" s="54" t="s">
        <v>384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386</v>
      </c>
      <c r="B230" s="54" t="s">
        <v>387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386</v>
      </c>
      <c r="B231" s="54" t="s">
        <v>389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40</v>
      </c>
      <c r="Y232" s="670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ht="27" hidden="1" customHeight="1" x14ac:dyDescent="0.25">
      <c r="A233" s="54" t="s">
        <v>392</v>
      </c>
      <c r="B233" s="54" t="s">
        <v>393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36</v>
      </c>
      <c r="Y234" s="670">
        <f t="shared" si="37"/>
        <v>36</v>
      </c>
      <c r="Z234" s="36">
        <f>IFERROR(IF(Y234=0,"",ROUNDUP(Y234/H234,0)*0.00902),"")</f>
        <v>8.1180000000000002E-2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37.89</v>
      </c>
      <c r="BN234" s="64">
        <f t="shared" si="39"/>
        <v>37.89</v>
      </c>
      <c r="BO234" s="64">
        <f t="shared" si="40"/>
        <v>6.8181818181818177E-2</v>
      </c>
      <c r="BP234" s="64">
        <f t="shared" si="41"/>
        <v>6.8181818181818177E-2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19</v>
      </c>
      <c r="Y235" s="671">
        <f>IFERROR(Y227/H227,"0")+IFERROR(Y228/H228,"0")+IFERROR(Y229/H229,"0")+IFERROR(Y230/H230,"0")+IFERROR(Y231/H231,"0")+IFERROR(Y232/H232,"0")+IFERROR(Y233/H233,"0")+IFERROR(Y234/H234,"0")</f>
        <v>19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0.17138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76</v>
      </c>
      <c r="Y236" s="671">
        <f>IFERROR(SUM(Y227:Y234),"0")</f>
        <v>76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133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396</v>
      </c>
      <c r="B238" s="54" t="s">
        <v>397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84" t="s">
        <v>398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400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401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402</v>
      </c>
      <c r="B244" s="54" t="s">
        <v>403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405</v>
      </c>
      <c r="B245" s="54" t="s">
        <v>406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405</v>
      </c>
      <c r="B246" s="54" t="s">
        <v>408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410</v>
      </c>
      <c r="B247" s="54" t="s">
        <v>411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413</v>
      </c>
      <c r="B248" s="54" t="s">
        <v>414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419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420</v>
      </c>
      <c r="B254" s="54" t="s">
        <v>421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423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424</v>
      </c>
      <c r="B259" s="54" t="s">
        <v>425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432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433</v>
      </c>
      <c r="B266" s="54" t="s">
        <v>434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436</v>
      </c>
      <c r="B267" s="54" t="s">
        <v>437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140</v>
      </c>
      <c r="Y268" s="67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160</v>
      </c>
      <c r="Y269" s="670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ht="37.5" hidden="1" customHeight="1" x14ac:dyDescent="0.25">
      <c r="A270" s="54" t="s">
        <v>445</v>
      </c>
      <c r="B270" s="54" t="s">
        <v>446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125</v>
      </c>
      <c r="Y271" s="671">
        <f>IFERROR(Y266/H266,"0")+IFERROR(Y267/H267,"0")+IFERROR(Y268/H268,"0")+IFERROR(Y269/H269,"0")+IFERROR(Y270/H270,"0")</f>
        <v>126</v>
      </c>
      <c r="Z271" s="671">
        <f>IFERROR(IF(Z266="",0,Z266),"0")+IFERROR(IF(Z267="",0,Z267),"0")+IFERROR(IF(Z268="",0,Z268),"0")+IFERROR(IF(Z269="",0,Z269),"0")+IFERROR(IF(Z270="",0,Z270),"0")</f>
        <v>0.82025999999999999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300</v>
      </c>
      <c r="Y272" s="671">
        <f>IFERROR(SUM(Y266:Y270),"0")</f>
        <v>302.39999999999998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448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449</v>
      </c>
      <c r="B275" s="54" t="s">
        <v>450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144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452</v>
      </c>
      <c r="B279" s="54" t="s">
        <v>453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455</v>
      </c>
      <c r="B283" s="54" t="s">
        <v>456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458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459</v>
      </c>
      <c r="B288" s="54" t="s">
        <v>460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462</v>
      </c>
      <c r="B289" s="54" t="s">
        <v>463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465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466</v>
      </c>
      <c r="B294" s="54" t="s">
        <v>467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144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customHeight="1" x14ac:dyDescent="0.25">
      <c r="A298" s="54" t="s">
        <v>468</v>
      </c>
      <c r="B298" s="54" t="s">
        <v>469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210</v>
      </c>
      <c r="Y298" s="670">
        <f>IFERROR(IF(X298="",0,CEILING((X298/$H298),1)*$H298),"")</f>
        <v>210</v>
      </c>
      <c r="Z298" s="36">
        <f>IFERROR(IF(Y298=0,"",ROUNDUP(Y298/H298,0)*0.00502),"")</f>
        <v>0.502</v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220.00000000000003</v>
      </c>
      <c r="BN298" s="64">
        <f>IFERROR(Y298*I298/H298,"0")</f>
        <v>220.00000000000003</v>
      </c>
      <c r="BO298" s="64">
        <f>IFERROR(1/J298*(X298/H298),"0")</f>
        <v>0.42735042735042739</v>
      </c>
      <c r="BP298" s="64">
        <f>IFERROR(1/J298*(Y298/H298),"0")</f>
        <v>0.42735042735042739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100</v>
      </c>
      <c r="Y300" s="671">
        <f>IFERROR(Y298/H298,"0")+IFERROR(Y299/H299,"0")</f>
        <v>100</v>
      </c>
      <c r="Z300" s="671">
        <f>IFERROR(IF(Z298="",0,Z298),"0")+IFERROR(IF(Z299="",0,Z299),"0")</f>
        <v>0.502</v>
      </c>
      <c r="AA300" s="672"/>
      <c r="AB300" s="672"/>
      <c r="AC300" s="672"/>
    </row>
    <row r="301" spans="1:68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210</v>
      </c>
      <c r="Y301" s="671">
        <f>IFERROR(SUM(Y298:Y299),"0")</f>
        <v>210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473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474</v>
      </c>
      <c r="B304" s="54" t="s">
        <v>475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477</v>
      </c>
      <c r="B305" s="54" t="s">
        <v>478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477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144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170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40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42.471428571428568</v>
      </c>
      <c r="BN329" s="64">
        <f>IFERROR(Y329*I329/H329,"0")</f>
        <v>44.594999999999999</v>
      </c>
      <c r="BO329" s="64">
        <f>IFERROR(1/J329*(X329/H329),"0")</f>
        <v>7.4404761904761904E-2</v>
      </c>
      <c r="BP329" s="64">
        <f>IFERROR(1/J329*(Y329/H329),"0")</f>
        <v>7.8125E-2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250</v>
      </c>
      <c r="Y330" s="670">
        <f>IFERROR(IF(X330="",0,CEILING((X330/$H330),1)*$H330),"")</f>
        <v>257.39999999999998</v>
      </c>
      <c r="Z330" s="36">
        <f>IFERROR(IF(Y330=0,"",ROUNDUP(Y330/H330,0)*0.01898),"")</f>
        <v>0.62634000000000001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266.63461538461542</v>
      </c>
      <c r="BN330" s="64">
        <f>IFERROR(Y330*I330/H330,"0")</f>
        <v>274.52700000000004</v>
      </c>
      <c r="BO330" s="64">
        <f>IFERROR(1/J330*(X330/H330),"0")</f>
        <v>0.50080128205128205</v>
      </c>
      <c r="BP330" s="64">
        <f>IFERROR(1/J330*(Y330/H330),"0")</f>
        <v>0.515625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20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39.19413919413919</v>
      </c>
      <c r="Y332" s="671">
        <f>IFERROR(Y329/H329,"0")+IFERROR(Y330/H330,"0")+IFERROR(Y331/H331,"0")</f>
        <v>41</v>
      </c>
      <c r="Z332" s="671">
        <f>IFERROR(IF(Z329="",0,Z329),"0")+IFERROR(IF(Z330="",0,Z330),"0")+IFERROR(IF(Z331="",0,Z331),"0")</f>
        <v>0.77817999999999998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310</v>
      </c>
      <c r="Y333" s="671">
        <f>IFERROR(SUM(Y329:Y331),"0")</f>
        <v>324.59999999999997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50</v>
      </c>
      <c r="Y344" s="670">
        <f>IFERROR(IF(X344="",0,CEILING((X344/$H344),1)*$H344),"")</f>
        <v>50</v>
      </c>
      <c r="Z344" s="36">
        <f>IFERROR(IF(Y344=0,"",ROUNDUP(Y344/H344,0)*0.00474),"")</f>
        <v>0.11850000000000001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56.000000000000007</v>
      </c>
      <c r="BN344" s="64">
        <f>IFERROR(Y344*I344/H344,"0")</f>
        <v>56.000000000000007</v>
      </c>
      <c r="BO344" s="64">
        <f>IFERROR(1/J344*(X344/H344),"0")</f>
        <v>0.10504201680672269</v>
      </c>
      <c r="BP344" s="64">
        <f>IFERROR(1/J344*(Y344/H344),"0")</f>
        <v>0.10504201680672269</v>
      </c>
    </row>
    <row r="345" spans="1:68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25</v>
      </c>
      <c r="Y345" s="671">
        <f>IFERROR(Y342/H342,"0")+IFERROR(Y343/H343,"0")+IFERROR(Y344/H344,"0")</f>
        <v>25</v>
      </c>
      <c r="Z345" s="671">
        <f>IFERROR(IF(Z342="",0,Z342),"0")+IFERROR(IF(Z343="",0,Z343),"0")+IFERROR(IF(Z344="",0,Z344),"0")</f>
        <v>0.11850000000000001</v>
      </c>
      <c r="AA345" s="672"/>
      <c r="AB345" s="672"/>
      <c r="AC345" s="672"/>
    </row>
    <row r="346" spans="1:68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50</v>
      </c>
      <c r="Y346" s="671">
        <f>IFERROR(SUM(Y342:Y344),"0")</f>
        <v>50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144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21</v>
      </c>
      <c r="Y349" s="670">
        <f>IFERROR(IF(X349="",0,CEILING((X349/$H349),1)*$H349),"")</f>
        <v>21.6</v>
      </c>
      <c r="Z349" s="36">
        <f>IFERROR(IF(Y349=0,"",ROUNDUP(Y349/H349,0)*0.00651),"")</f>
        <v>7.8119999999999995E-2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23.66</v>
      </c>
      <c r="BN349" s="64">
        <f>IFERROR(Y349*I349/H349,"0")</f>
        <v>24.335999999999999</v>
      </c>
      <c r="BO349" s="64">
        <f>IFERROR(1/J349*(X349/H349),"0")</f>
        <v>6.4102564102564111E-2</v>
      </c>
      <c r="BP349" s="64">
        <f>IFERROR(1/J349*(Y349/H349),"0")</f>
        <v>6.5934065934065936E-2</v>
      </c>
    </row>
    <row r="350" spans="1:68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11.666666666666666</v>
      </c>
      <c r="Y350" s="671">
        <f>IFERROR(Y349/H349,"0")</f>
        <v>12</v>
      </c>
      <c r="Z350" s="671">
        <f>IFERROR(IF(Z349="",0,Z349),"0")</f>
        <v>7.8119999999999995E-2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21</v>
      </c>
      <c r="Y351" s="671">
        <f>IFERROR(SUM(Y349:Y349),"0")</f>
        <v>21.6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979.99999999999989</v>
      </c>
      <c r="Y354" s="670">
        <f>IFERROR(IF(X354="",0,CEILING((X354/$H354),1)*$H354),"")</f>
        <v>980.7</v>
      </c>
      <c r="Z354" s="36">
        <f>IFERROR(IF(Y354=0,"",ROUNDUP(Y354/H354,0)*0.00651),"")</f>
        <v>3.0401700000000003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1097.5999999999997</v>
      </c>
      <c r="BN354" s="64">
        <f>IFERROR(Y354*I354/H354,"0")</f>
        <v>1098.384</v>
      </c>
      <c r="BO354" s="64">
        <f>IFERROR(1/J354*(X354/H354),"0")</f>
        <v>2.5641025641025639</v>
      </c>
      <c r="BP354" s="64">
        <f>IFERROR(1/J354*(Y354/H354),"0")</f>
        <v>2.5659340659340661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280</v>
      </c>
      <c r="Y355" s="670">
        <f>IFERROR(IF(X355="",0,CEILING((X355/$H355),1)*$H355),"")</f>
        <v>281.40000000000003</v>
      </c>
      <c r="Z355" s="36">
        <f>IFERROR(IF(Y355=0,"",ROUNDUP(Y355/H355,0)*0.00651),"")</f>
        <v>0.87234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311.99999999999994</v>
      </c>
      <c r="BN355" s="64">
        <f>IFERROR(Y355*I355/H355,"0")</f>
        <v>313.56</v>
      </c>
      <c r="BO355" s="64">
        <f>IFERROR(1/J355*(X355/H355),"0")</f>
        <v>0.73260073260073255</v>
      </c>
      <c r="BP355" s="64">
        <f>IFERROR(1/J355*(Y355/H355),"0")</f>
        <v>0.73626373626373631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599.99999999999989</v>
      </c>
      <c r="Y356" s="671">
        <f>IFERROR(Y353/H353,"0")+IFERROR(Y354/H354,"0")+IFERROR(Y355/H355,"0")</f>
        <v>601</v>
      </c>
      <c r="Z356" s="671">
        <f>IFERROR(IF(Z353="",0,Z353),"0")+IFERROR(IF(Z354="",0,Z354),"0")+IFERROR(IF(Z355="",0,Z355),"0")</f>
        <v>3.9125100000000002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1260</v>
      </c>
      <c r="Y357" s="671">
        <f>IFERROR(SUM(Y353:Y355),"0")</f>
        <v>1262.1000000000001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1500</v>
      </c>
      <c r="Y362" s="670">
        <f t="shared" si="52"/>
        <v>1500</v>
      </c>
      <c r="Z362" s="36">
        <f>IFERROR(IF(Y362=0,"",ROUNDUP(Y362/H362,0)*0.02175),"")</f>
        <v>2.1749999999999998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1548</v>
      </c>
      <c r="BN362" s="64">
        <f t="shared" si="54"/>
        <v>1548</v>
      </c>
      <c r="BO362" s="64">
        <f t="shared" si="55"/>
        <v>2.083333333333333</v>
      </c>
      <c r="BP362" s="64">
        <f t="shared" si="56"/>
        <v>2.083333333333333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1400</v>
      </c>
      <c r="Y364" s="670">
        <f t="shared" si="52"/>
        <v>1410</v>
      </c>
      <c r="Z364" s="36">
        <f>IFERROR(IF(Y364=0,"",ROUNDUP(Y364/H364,0)*0.02175),"")</f>
        <v>2.0444999999999998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1444.8</v>
      </c>
      <c r="BN364" s="64">
        <f t="shared" si="54"/>
        <v>1455.12</v>
      </c>
      <c r="BO364" s="64">
        <f t="shared" si="55"/>
        <v>1.9444444444444442</v>
      </c>
      <c r="BP364" s="64">
        <f t="shared" si="56"/>
        <v>1.9583333333333333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150</v>
      </c>
      <c r="Y365" s="670">
        <f t="shared" si="52"/>
        <v>150</v>
      </c>
      <c r="Z365" s="36">
        <f>IFERROR(IF(Y365=0,"",ROUNDUP(Y365/H365,0)*0.02175),"")</f>
        <v>0.21749999999999997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154.80000000000001</v>
      </c>
      <c r="BN365" s="64">
        <f t="shared" si="54"/>
        <v>154.80000000000001</v>
      </c>
      <c r="BO365" s="64">
        <f t="shared" si="55"/>
        <v>0.20833333333333331</v>
      </c>
      <c r="BP365" s="64">
        <f t="shared" si="56"/>
        <v>0.20833333333333331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2850</v>
      </c>
      <c r="Y367" s="670">
        <f t="shared" si="52"/>
        <v>2850</v>
      </c>
      <c r="Z367" s="36">
        <f>IFERROR(IF(Y367=0,"",ROUNDUP(Y367/H367,0)*0.02175),"")</f>
        <v>4.1324999999999994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2941.2</v>
      </c>
      <c r="BN367" s="64">
        <f t="shared" si="54"/>
        <v>2941.2</v>
      </c>
      <c r="BO367" s="64">
        <f t="shared" si="55"/>
        <v>3.958333333333333</v>
      </c>
      <c r="BP367" s="64">
        <f t="shared" si="56"/>
        <v>3.958333333333333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25</v>
      </c>
      <c r="Y370" s="670">
        <f t="shared" si="52"/>
        <v>25</v>
      </c>
      <c r="Z370" s="36">
        <f>IFERROR(IF(Y370=0,"",ROUNDUP(Y370/H370,0)*0.00902),"")</f>
        <v>4.5100000000000001E-2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26.05</v>
      </c>
      <c r="BN370" s="64">
        <f t="shared" si="54"/>
        <v>26.05</v>
      </c>
      <c r="BO370" s="64">
        <f t="shared" si="55"/>
        <v>3.787878787878788E-2</v>
      </c>
      <c r="BP370" s="64">
        <f t="shared" si="56"/>
        <v>3.787878787878788E-2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398.33333333333331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399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8.6145999999999994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5925</v>
      </c>
      <c r="Y372" s="671">
        <f>IFERROR(SUM(Y361:Y370),"0")</f>
        <v>5935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133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1200</v>
      </c>
      <c r="Y374" s="670">
        <f>IFERROR(IF(X374="",0,CEILING((X374/$H374),1)*$H374),"")</f>
        <v>1200</v>
      </c>
      <c r="Z374" s="36">
        <f>IFERROR(IF(Y374=0,"",ROUNDUP(Y374/H374,0)*0.02175),"")</f>
        <v>1.7399999999999998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1238.4000000000001</v>
      </c>
      <c r="BN374" s="64">
        <f>IFERROR(Y374*I374/H374,"0")</f>
        <v>1238.4000000000001</v>
      </c>
      <c r="BO374" s="64">
        <f>IFERROR(1/J374*(X374/H374),"0")</f>
        <v>1.6666666666666665</v>
      </c>
      <c r="BP374" s="64">
        <f>IFERROR(1/J374*(Y374/H374),"0")</f>
        <v>1.6666666666666665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12</v>
      </c>
      <c r="Y375" s="670">
        <f>IFERROR(IF(X375="",0,CEILING((X375/$H375),1)*$H375),"")</f>
        <v>12</v>
      </c>
      <c r="Z375" s="36">
        <f>IFERROR(IF(Y375=0,"",ROUNDUP(Y375/H375,0)*0.00902),"")</f>
        <v>2.7060000000000001E-2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12.629999999999999</v>
      </c>
      <c r="BN375" s="64">
        <f>IFERROR(Y375*I375/H375,"0")</f>
        <v>12.629999999999999</v>
      </c>
      <c r="BO375" s="64">
        <f>IFERROR(1/J375*(X375/H375),"0")</f>
        <v>2.2727272727272728E-2</v>
      </c>
      <c r="BP375" s="64">
        <f>IFERROR(1/J375*(Y375/H375),"0")</f>
        <v>2.2727272727272728E-2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83</v>
      </c>
      <c r="Y376" s="671">
        <f>IFERROR(Y374/H374,"0")+IFERROR(Y375/H375,"0")</f>
        <v>83</v>
      </c>
      <c r="Z376" s="671">
        <f>IFERROR(IF(Z374="",0,Z374),"0")+IFERROR(IF(Z375="",0,Z375),"0")</f>
        <v>1.7670599999999999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1212</v>
      </c>
      <c r="Y377" s="671">
        <f>IFERROR(SUM(Y374:Y375),"0")</f>
        <v>1212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50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5.5555555555555554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50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170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80</v>
      </c>
      <c r="Y393" s="670">
        <f t="shared" si="57"/>
        <v>84</v>
      </c>
      <c r="Z393" s="36">
        <f>IFERROR(IF(Y393=0,"",ROUNDUP(Y393/H393,0)*0.01898),"")</f>
        <v>0.13286000000000001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82.9</v>
      </c>
      <c r="BN393" s="64">
        <f t="shared" si="59"/>
        <v>87.045000000000002</v>
      </c>
      <c r="BO393" s="64">
        <f t="shared" si="60"/>
        <v>0.10416666666666667</v>
      </c>
      <c r="BP393" s="64">
        <f t="shared" si="61"/>
        <v>0.109375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6.666666666666667</v>
      </c>
      <c r="Y395" s="671">
        <f>IFERROR(Y389/H389,"0")+IFERROR(Y390/H390,"0")+IFERROR(Y391/H391,"0")+IFERROR(Y392/H392,"0")+IFERROR(Y393/H393,"0")+IFERROR(Y394/H394,"0")</f>
        <v>7</v>
      </c>
      <c r="Z395" s="671">
        <f>IFERROR(IF(Z389="",0,Z389),"0")+IFERROR(IF(Z390="",0,Z390),"0")+IFERROR(IF(Z391="",0,Z391),"0")+IFERROR(IF(Z392="",0,Z392),"0")+IFERROR(IF(Z393="",0,Z393),"0")+IFERROR(IF(Z394="",0,Z394),"0")</f>
        <v>0.13286000000000001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80</v>
      </c>
      <c r="Y396" s="671">
        <f>IFERROR(SUM(Y389:Y394),"0")</f>
        <v>84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144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20</v>
      </c>
      <c r="Y403" s="670">
        <f>IFERROR(IF(X403="",0,CEILING((X403/$H403),1)*$H403),"")</f>
        <v>27</v>
      </c>
      <c r="Z403" s="36">
        <f>IFERROR(IF(Y403=0,"",ROUNDUP(Y403/H403,0)*0.01898),"")</f>
        <v>5.6940000000000004E-2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21.153333333333332</v>
      </c>
      <c r="BN403" s="64">
        <f>IFERROR(Y403*I403/H403,"0")</f>
        <v>28.556999999999999</v>
      </c>
      <c r="BO403" s="64">
        <f>IFERROR(1/J403*(X403/H403),"0")</f>
        <v>3.4722222222222224E-2</v>
      </c>
      <c r="BP403" s="64">
        <f>IFERROR(1/J403*(Y403/H403),"0")</f>
        <v>4.6875E-2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2.2222222222222223</v>
      </c>
      <c r="Y408" s="671">
        <f>IFERROR(Y403/H403,"0")+IFERROR(Y404/H404,"0")+IFERROR(Y405/H405,"0")+IFERROR(Y406/H406,"0")+IFERROR(Y407/H407,"0")</f>
        <v>3</v>
      </c>
      <c r="Z408" s="671">
        <f>IFERROR(IF(Z403="",0,Z403),"0")+IFERROR(IF(Z404="",0,Z404),"0")+IFERROR(IF(Z405="",0,Z405),"0")+IFERROR(IF(Z406="",0,Z406),"0")+IFERROR(IF(Z407="",0,Z407),"0")</f>
        <v>5.6940000000000004E-2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20</v>
      </c>
      <c r="Y409" s="671">
        <f>IFERROR(SUM(Y403:Y407),"0")</f>
        <v>27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170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144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10</v>
      </c>
      <c r="Y420" s="670">
        <f t="shared" si="62"/>
        <v>10.8</v>
      </c>
      <c r="Z420" s="36">
        <f>IFERROR(IF(Y420=0,"",ROUNDUP(Y420/H420,0)*0.00902),"")</f>
        <v>1.804E-2</v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17.5</v>
      </c>
      <c r="Y424" s="670">
        <f t="shared" si="62"/>
        <v>18.900000000000002</v>
      </c>
      <c r="Z424" s="36">
        <f t="shared" si="67"/>
        <v>4.5179999999999998E-2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18.583333333333332</v>
      </c>
      <c r="BN424" s="64">
        <f t="shared" si="64"/>
        <v>20.07</v>
      </c>
      <c r="BO424" s="64">
        <f t="shared" si="65"/>
        <v>3.5612535612535613E-2</v>
      </c>
      <c r="BP424" s="64">
        <f t="shared" si="66"/>
        <v>3.8461538461538464E-2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12.037037037037035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8.1259999999999999E-2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37.5</v>
      </c>
      <c r="Y430" s="671">
        <f>IFERROR(SUM(Y417:Y428),"0")</f>
        <v>40.5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133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144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10</v>
      </c>
      <c r="Y443" s="670">
        <f>IFERROR(IF(X443="",0,CEILING((X443/$H443),1)*$H443),"")</f>
        <v>10.8</v>
      </c>
      <c r="Z443" s="36">
        <f>IFERROR(IF(Y443=0,"",ROUNDUP(Y443/H443,0)*0.00902),"")</f>
        <v>1.804E-2</v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10.388888888888889</v>
      </c>
      <c r="BN443" s="64">
        <f>IFERROR(Y443*I443/H443,"0")</f>
        <v>11.22</v>
      </c>
      <c r="BO443" s="64">
        <f>IFERROR(1/J443*(X443/H443),"0")</f>
        <v>1.4029180695847361E-2</v>
      </c>
      <c r="BP443" s="64">
        <f>IFERROR(1/J443*(Y443/H443),"0")</f>
        <v>1.5151515151515152E-2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7</v>
      </c>
      <c r="Y446" s="670">
        <f>IFERROR(IF(X446="",0,CEILING((X446/$H446),1)*$H446),"")</f>
        <v>8.4</v>
      </c>
      <c r="Z446" s="36">
        <f>IFERROR(IF(Y446=0,"",ROUNDUP(Y446/H446,0)*0.00502),"")</f>
        <v>2.0080000000000001E-2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7.4333333333333327</v>
      </c>
      <c r="BN446" s="64">
        <f>IFERROR(Y446*I446/H446,"0")</f>
        <v>8.92</v>
      </c>
      <c r="BO446" s="64">
        <f>IFERROR(1/J446*(X446/H446),"0")</f>
        <v>1.4245014245014245E-2</v>
      </c>
      <c r="BP446" s="64">
        <f>IFERROR(1/J446*(Y446/H446),"0")</f>
        <v>1.7094017094017096E-2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5.1851851851851851</v>
      </c>
      <c r="Y447" s="671">
        <f>IFERROR(Y443/H443,"0")+IFERROR(Y444/H444,"0")+IFERROR(Y445/H445,"0")+IFERROR(Y446/H446,"0")</f>
        <v>6</v>
      </c>
      <c r="Z447" s="671">
        <f>IFERROR(IF(Z443="",0,Z443),"0")+IFERROR(IF(Z444="",0,Z444),"0")+IFERROR(IF(Z445="",0,Z445),"0")+IFERROR(IF(Z446="",0,Z446),"0")</f>
        <v>3.8120000000000001E-2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17</v>
      </c>
      <c r="Y448" s="671">
        <f>IFERROR(SUM(Y443:Y446),"0")</f>
        <v>19.200000000000003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144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4</v>
      </c>
      <c r="Y451" s="670">
        <f>IFERROR(IF(X451="",0,CEILING((X451/$H451),1)*$H451),"")</f>
        <v>4.8</v>
      </c>
      <c r="Z451" s="36">
        <f>IFERROR(IF(Y451=0,"",ROUNDUP(Y451/H451,0)*0.00502),"")</f>
        <v>2.0080000000000001E-2</v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4.5733333333333341</v>
      </c>
      <c r="BN451" s="64">
        <f>IFERROR(Y451*I451/H451,"0")</f>
        <v>5.4880000000000004</v>
      </c>
      <c r="BO451" s="64">
        <f>IFERROR(1/J451*(X451/H451),"0")</f>
        <v>1.4245014245014247E-2</v>
      </c>
      <c r="BP451" s="64">
        <f>IFERROR(1/J451*(Y451/H451),"0")</f>
        <v>1.7094017094017096E-2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6</v>
      </c>
      <c r="Y452" s="670">
        <f>IFERROR(IF(X452="",0,CEILING((X452/$H452),1)*$H452),"")</f>
        <v>6</v>
      </c>
      <c r="Z452" s="36">
        <f>IFERROR(IF(Y452=0,"",ROUNDUP(Y452/H452,0)*0.00651),"")</f>
        <v>3.2550000000000003E-2</v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10.500000000000002</v>
      </c>
      <c r="BN452" s="64">
        <f>IFERROR(Y452*I452/H452,"0")</f>
        <v>10.500000000000002</v>
      </c>
      <c r="BO452" s="64">
        <f>IFERROR(1/J452*(X452/H452),"0")</f>
        <v>2.7472527472527476E-2</v>
      </c>
      <c r="BP452" s="64">
        <f>IFERROR(1/J452*(Y452/H452),"0")</f>
        <v>2.7472527472527476E-2</v>
      </c>
    </row>
    <row r="453" spans="1:68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8.3333333333333339</v>
      </c>
      <c r="Y453" s="671">
        <f>IFERROR(Y451/H451,"0")+IFERROR(Y452/H452,"0")</f>
        <v>9</v>
      </c>
      <c r="Z453" s="671">
        <f>IFERROR(IF(Z451="",0,Z451),"0")+IFERROR(IF(Z452="",0,Z452),"0")</f>
        <v>5.2630000000000003E-2</v>
      </c>
      <c r="AA453" s="672"/>
      <c r="AB453" s="672"/>
      <c r="AC453" s="672"/>
    </row>
    <row r="454" spans="1:68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10</v>
      </c>
      <c r="Y454" s="671">
        <f>IFERROR(SUM(Y451:Y452),"0")</f>
        <v>10.8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144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170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120</v>
      </c>
      <c r="Y467" s="670">
        <f t="shared" ref="Y467:Y481" si="68">IFERROR(IF(X467="",0,CEILING((X467/$H467),1)*$H467),"")</f>
        <v>121.44000000000001</v>
      </c>
      <c r="Z467" s="36">
        <f>IFERROR(IF(Y467=0,"",ROUNDUP(Y467/H467,0)*0.01196),"")</f>
        <v>0.27507999999999999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128.18181818181816</v>
      </c>
      <c r="BN467" s="64">
        <f t="shared" ref="BN467:BN481" si="70">IFERROR(Y467*I467/H467,"0")</f>
        <v>129.72</v>
      </c>
      <c r="BO467" s="64">
        <f t="shared" ref="BO467:BO481" si="71">IFERROR(1/J467*(X467/H467),"0")</f>
        <v>0.21853146853146854</v>
      </c>
      <c r="BP467" s="64">
        <f t="shared" ref="BP467:BP481" si="72">IFERROR(1/J467*(Y467/H467),"0")</f>
        <v>0.22115384615384617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50</v>
      </c>
      <c r="Y469" s="670">
        <f t="shared" si="68"/>
        <v>52.800000000000004</v>
      </c>
      <c r="Z469" s="36">
        <f>IFERROR(IF(Y469=0,"",ROUNDUP(Y469/H469,0)*0.01196),"")</f>
        <v>0.1196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53.409090909090907</v>
      </c>
      <c r="BN469" s="64">
        <f t="shared" si="70"/>
        <v>56.400000000000006</v>
      </c>
      <c r="BO469" s="64">
        <f t="shared" si="71"/>
        <v>9.1054778554778545E-2</v>
      </c>
      <c r="BP469" s="64">
        <f t="shared" si="72"/>
        <v>9.6153846153846159E-2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170</v>
      </c>
      <c r="Y470" s="670">
        <f t="shared" si="68"/>
        <v>174.24</v>
      </c>
      <c r="Z470" s="36">
        <f>IFERROR(IF(Y470=0,"",ROUNDUP(Y470/H470,0)*0.01196),"")</f>
        <v>0.39468000000000003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181.59090909090907</v>
      </c>
      <c r="BN470" s="64">
        <f t="shared" si="70"/>
        <v>186.12</v>
      </c>
      <c r="BO470" s="64">
        <f t="shared" si="71"/>
        <v>0.3095862470862471</v>
      </c>
      <c r="BP470" s="64">
        <f t="shared" si="72"/>
        <v>0.31730769230769235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4301012035</v>
      </c>
      <c r="D473" s="673">
        <v>4680115880603</v>
      </c>
      <c r="E473" s="674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73">
        <v>4680115880603</v>
      </c>
      <c r="E474" s="674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90</v>
      </c>
      <c r="Y474" s="670">
        <f t="shared" si="68"/>
        <v>90</v>
      </c>
      <c r="Z474" s="36">
        <f>IFERROR(IF(Y474=0,"",ROUNDUP(Y474/H474,0)*0.00902),"")</f>
        <v>0.22550000000000001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95.249999999999986</v>
      </c>
      <c r="BN474" s="64">
        <f t="shared" si="70"/>
        <v>95.249999999999986</v>
      </c>
      <c r="BO474" s="64">
        <f t="shared" si="71"/>
        <v>0.18939393939393939</v>
      </c>
      <c r="BP474" s="64">
        <f t="shared" si="72"/>
        <v>0.18939393939393939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4301012034</v>
      </c>
      <c r="D479" s="673">
        <v>4607091389982</v>
      </c>
      <c r="E479" s="674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73">
        <v>4607091389982</v>
      </c>
      <c r="E480" s="674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150</v>
      </c>
      <c r="Y480" s="670">
        <f t="shared" si="68"/>
        <v>151.20000000000002</v>
      </c>
      <c r="Z480" s="36">
        <f>IFERROR(IF(Y480=0,"",ROUNDUP(Y480/H480,0)*0.00902),"")</f>
        <v>0.37884000000000001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158.75</v>
      </c>
      <c r="BN480" s="64">
        <f t="shared" si="70"/>
        <v>160.02000000000004</v>
      </c>
      <c r="BO480" s="64">
        <f t="shared" si="71"/>
        <v>0.31565656565656564</v>
      </c>
      <c r="BP480" s="64">
        <f t="shared" si="72"/>
        <v>0.31818181818181823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131.06060606060606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133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1.3937000000000002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580</v>
      </c>
      <c r="Y483" s="671">
        <f>IFERROR(SUM(Y467:Y481),"0")</f>
        <v>589.68000000000006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133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100</v>
      </c>
      <c r="Y485" s="670">
        <f>IFERROR(IF(X485="",0,CEILING((X485/$H485),1)*$H485),"")</f>
        <v>100.32000000000001</v>
      </c>
      <c r="Z485" s="36">
        <f>IFERROR(IF(Y485=0,"",ROUNDUP(Y485/H485,0)*0.01196),"")</f>
        <v>0.22724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106.81818181818181</v>
      </c>
      <c r="BN485" s="64">
        <f>IFERROR(Y485*I485/H485,"0")</f>
        <v>107.16</v>
      </c>
      <c r="BO485" s="64">
        <f>IFERROR(1/J485*(X485/H485),"0")</f>
        <v>0.18210955710955709</v>
      </c>
      <c r="BP485" s="64">
        <f>IFERROR(1/J485*(Y485/H485),"0")</f>
        <v>0.18269230769230771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18.939393939393938</v>
      </c>
      <c r="Y489" s="671">
        <f>IFERROR(Y485/H485,"0")+IFERROR(Y486/H486,"0")+IFERROR(Y487/H487,"0")+IFERROR(Y488/H488,"0")</f>
        <v>19</v>
      </c>
      <c r="Z489" s="671">
        <f>IFERROR(IF(Z485="",0,Z485),"0")+IFERROR(IF(Z486="",0,Z486),"0")+IFERROR(IF(Z487="",0,Z487),"0")+IFERROR(IF(Z488="",0,Z488),"0")</f>
        <v>0.22724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100</v>
      </c>
      <c r="Y490" s="671">
        <f>IFERROR(SUM(Y485:Y488),"0")</f>
        <v>100.32000000000001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144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60</v>
      </c>
      <c r="Y492" s="670">
        <f t="shared" ref="Y492:Y503" si="73">IFERROR(IF(X492="",0,CEILING((X492/$H492),1)*$H492),"")</f>
        <v>63.36</v>
      </c>
      <c r="Z492" s="36">
        <f>IFERROR(IF(Y492=0,"",ROUNDUP(Y492/H492,0)*0.01196),"")</f>
        <v>0.14352000000000001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64.090909090909079</v>
      </c>
      <c r="BN492" s="64">
        <f t="shared" ref="BN492:BN503" si="75">IFERROR(Y492*I492/H492,"0")</f>
        <v>67.679999999999993</v>
      </c>
      <c r="BO492" s="64">
        <f t="shared" ref="BO492:BO503" si="76">IFERROR(1/J492*(X492/H492),"0")</f>
        <v>0.10926573426573427</v>
      </c>
      <c r="BP492" s="64">
        <f t="shared" ref="BP492:BP503" si="77">IFERROR(1/J492*(Y492/H492),"0")</f>
        <v>0.11538461538461539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80</v>
      </c>
      <c r="Y494" s="670">
        <f t="shared" si="73"/>
        <v>84.48</v>
      </c>
      <c r="Z494" s="36">
        <f>IFERROR(IF(Y494=0,"",ROUNDUP(Y494/H494,0)*0.01196),"")</f>
        <v>0.19136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85.454545454545453</v>
      </c>
      <c r="BN494" s="64">
        <f t="shared" si="75"/>
        <v>90.24</v>
      </c>
      <c r="BO494" s="64">
        <f t="shared" si="76"/>
        <v>0.14568764568764569</v>
      </c>
      <c r="BP494" s="64">
        <f t="shared" si="77"/>
        <v>0.15384615384615385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30</v>
      </c>
      <c r="Y496" s="670">
        <f t="shared" si="73"/>
        <v>33.6</v>
      </c>
      <c r="Z496" s="36">
        <f>IFERROR(IF(Y496=0,"",ROUNDUP(Y496/H496,0)*0.00902),"")</f>
        <v>6.3140000000000002E-2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43.3125</v>
      </c>
      <c r="BN496" s="64">
        <f t="shared" si="75"/>
        <v>48.510000000000005</v>
      </c>
      <c r="BO496" s="64">
        <f t="shared" si="76"/>
        <v>4.7348484848484848E-2</v>
      </c>
      <c r="BP496" s="64">
        <f t="shared" si="77"/>
        <v>5.3030303030303039E-2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87" t="s">
        <v>794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48</v>
      </c>
      <c r="Y501" s="670">
        <f t="shared" si="73"/>
        <v>50.4</v>
      </c>
      <c r="Z501" s="36">
        <f>IFERROR(IF(Y501=0,"",ROUNDUP(Y501/H501,0)*0.00902),"")</f>
        <v>0.12628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50.8</v>
      </c>
      <c r="BN501" s="64">
        <f t="shared" si="75"/>
        <v>53.339999999999996</v>
      </c>
      <c r="BO501" s="64">
        <f t="shared" si="76"/>
        <v>0.10101010101010101</v>
      </c>
      <c r="BP501" s="64">
        <f t="shared" si="77"/>
        <v>0.10606060606060606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46.098484848484844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49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0.52429999999999999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218</v>
      </c>
      <c r="Y505" s="671">
        <f>IFERROR(SUM(Y492:Y503),"0")</f>
        <v>231.84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170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10</v>
      </c>
      <c r="Y514" s="670">
        <f>IFERROR(IF(X514="",0,CEILING((X514/$H514),1)*$H514),"")</f>
        <v>15.6</v>
      </c>
      <c r="Z514" s="36">
        <f>IFERROR(IF(Y514=0,"",ROUNDUP(Y514/H514,0)*0.01898),"")</f>
        <v>3.7960000000000001E-2</v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10.557692307692307</v>
      </c>
      <c r="BN514" s="64">
        <f>IFERROR(Y514*I514/H514,"0")</f>
        <v>16.47</v>
      </c>
      <c r="BO514" s="64">
        <f>IFERROR(1/J514*(X514/H514),"0")</f>
        <v>2.0032051282051284E-2</v>
      </c>
      <c r="BP514" s="64">
        <f>IFERROR(1/J514*(Y514/H514),"0")</f>
        <v>3.125E-2</v>
      </c>
    </row>
    <row r="515" spans="1:68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1.2820512820512822</v>
      </c>
      <c r="Y515" s="671">
        <f>IFERROR(Y513/H513,"0")+IFERROR(Y514/H514,"0")</f>
        <v>2</v>
      </c>
      <c r="Z515" s="671">
        <f>IFERROR(IF(Z513="",0,Z513),"0")+IFERROR(IF(Z514="",0,Z514),"0")</f>
        <v>3.7960000000000001E-2</v>
      </c>
      <c r="AA515" s="672"/>
      <c r="AB515" s="672"/>
      <c r="AC515" s="672"/>
    </row>
    <row r="516" spans="1:68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10</v>
      </c>
      <c r="Y516" s="671">
        <f>IFERROR(SUM(Y513:Y514),"0")</f>
        <v>15.6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50</v>
      </c>
      <c r="Y522" s="670">
        <f t="shared" si="78"/>
        <v>60</v>
      </c>
      <c r="Z522" s="36">
        <f>IFERROR(IF(Y522=0,"",ROUNDUP(Y522/H522,0)*0.01898),"")</f>
        <v>9.4899999999999998E-2</v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51.8125</v>
      </c>
      <c r="BN522" s="64">
        <f t="shared" si="80"/>
        <v>62.175000000000004</v>
      </c>
      <c r="BO522" s="64">
        <f t="shared" si="81"/>
        <v>6.5104166666666671E-2</v>
      </c>
      <c r="BP522" s="64">
        <f t="shared" si="82"/>
        <v>7.8125E-2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4.166666666666667</v>
      </c>
      <c r="Y526" s="671">
        <f>IFERROR(Y520/H520,"0")+IFERROR(Y521/H521,"0")+IFERROR(Y522/H522,"0")+IFERROR(Y523/H523,"0")+IFERROR(Y524/H524,"0")+IFERROR(Y525/H525,"0")</f>
        <v>5</v>
      </c>
      <c r="Z526" s="671">
        <f>IFERROR(IF(Z520="",0,Z520),"0")+IFERROR(IF(Z521="",0,Z521),"0")+IFERROR(IF(Z522="",0,Z522),"0")+IFERROR(IF(Z523="",0,Z523),"0")+IFERROR(IF(Z524="",0,Z524),"0")+IFERROR(IF(Z525="",0,Z525),"0")</f>
        <v>9.4899999999999998E-2</v>
      </c>
      <c r="AA526" s="672"/>
      <c r="AB526" s="672"/>
      <c r="AC526" s="672"/>
    </row>
    <row r="527" spans="1:68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50</v>
      </c>
      <c r="Y527" s="671">
        <f>IFERROR(SUM(Y520:Y525),"0")</f>
        <v>60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133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144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4301051887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785" t="s">
        <v>889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892</v>
      </c>
      <c r="C549" s="31">
        <v>4301051746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700" t="s">
        <v>893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700</v>
      </c>
      <c r="Y549" s="670">
        <f t="shared" si="88"/>
        <v>702</v>
      </c>
      <c r="Z549" s="36">
        <f>IFERROR(IF(Y549=0,"",ROUNDUP(Y549/H549,0)*0.01898),"")</f>
        <v>1.7081999999999999</v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746.57692307692309</v>
      </c>
      <c r="BN549" s="64">
        <f t="shared" si="90"/>
        <v>748.71000000000015</v>
      </c>
      <c r="BO549" s="64">
        <f t="shared" si="91"/>
        <v>1.4022435897435899</v>
      </c>
      <c r="BP549" s="64">
        <f t="shared" si="92"/>
        <v>1.40625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89.743589743589752</v>
      </c>
      <c r="Y553" s="671">
        <f>IFERROR(Y547/H547,"0")+IFERROR(Y548/H548,"0")+IFERROR(Y549/H549,"0")+IFERROR(Y550/H550,"0")+IFERROR(Y551/H551,"0")+IFERROR(Y552/H552,"0")</f>
        <v>90</v>
      </c>
      <c r="Z553" s="671">
        <f>IFERROR(IF(Z547="",0,Z547),"0")+IFERROR(IF(Z548="",0,Z548),"0")+IFERROR(IF(Z549="",0,Z549),"0")+IFERROR(IF(Z550="",0,Z550),"0")+IFERROR(IF(Z551="",0,Z551),"0")+IFERROR(IF(Z552="",0,Z552),"0")</f>
        <v>1.7081999999999999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700</v>
      </c>
      <c r="Y554" s="671">
        <f>IFERROR(SUM(Y547:Y552),"0")</f>
        <v>702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170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30</v>
      </c>
      <c r="Y556" s="670">
        <f t="shared" ref="Y556:Y561" si="93">IFERROR(IF(X556="",0,CEILING((X556/$H556),1)*$H556),"")</f>
        <v>31.2</v>
      </c>
      <c r="Z556" s="36">
        <f t="shared" ref="Z556:Z561" si="94">IFERROR(IF(Y556=0,"",ROUNDUP(Y556/H556,0)*0.01898),"")</f>
        <v>7.5920000000000001E-2</v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31.673076923076923</v>
      </c>
      <c r="BN556" s="64">
        <f t="shared" ref="BN556:BN561" si="96">IFERROR(Y556*I556/H556,"0")</f>
        <v>32.94</v>
      </c>
      <c r="BO556" s="64">
        <f t="shared" ref="BO556:BO561" si="97">IFERROR(1/J556*(X556/H556),"0")</f>
        <v>6.0096153846153848E-2</v>
      </c>
      <c r="BP556" s="64">
        <f t="shared" ref="BP556:BP561" si="98">IFERROR(1/J556*(Y556/H556),"0")</f>
        <v>6.25E-2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3.8461538461538463</v>
      </c>
      <c r="Y562" s="671">
        <f>IFERROR(Y556/H556,"0")+IFERROR(Y557/H557,"0")+IFERROR(Y558/H558,"0")+IFERROR(Y559/H559,"0")+IFERROR(Y560/H560,"0")+IFERROR(Y561/H561,"0")</f>
        <v>4</v>
      </c>
      <c r="Z562" s="671">
        <f>IFERROR(IF(Z556="",0,Z556),"0")+IFERROR(IF(Z557="",0,Z557),"0")+IFERROR(IF(Z558="",0,Z558),"0")+IFERROR(IF(Z559="",0,Z559),"0")+IFERROR(IF(Z560="",0,Z560),"0")+IFERROR(IF(Z561="",0,Z561),"0")</f>
        <v>7.5920000000000001E-2</v>
      </c>
      <c r="AA562" s="672"/>
      <c r="AB562" s="672"/>
      <c r="AC562" s="672"/>
    </row>
    <row r="563" spans="1:68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30</v>
      </c>
      <c r="Y563" s="671">
        <f>IFERROR(SUM(Y556:Y561),"0")</f>
        <v>31.2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133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144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16977.400000000001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17129.34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17950.475819161671</v>
      </c>
      <c r="Y579" s="671">
        <f>IFERROR(SUM(BN22:BN575),"0")</f>
        <v>18112.617999999995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30</v>
      </c>
      <c r="Y580" s="38">
        <f>ROUNDUP(SUM(BP22:BP575),0)</f>
        <v>31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18700.475819161671</v>
      </c>
      <c r="Y581" s="671">
        <f>GrossWeightTotalR+PalletQtyTotalR*25</f>
        <v>18887.617999999995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3444.3861850154954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3473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34.390280000000004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286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178</v>
      </c>
      <c r="F586" s="682" t="s">
        <v>209</v>
      </c>
      <c r="G586" s="682" t="s">
        <v>254</v>
      </c>
      <c r="H586" s="682" t="s">
        <v>88</v>
      </c>
      <c r="I586" s="682" t="s">
        <v>287</v>
      </c>
      <c r="J586" s="682" t="s">
        <v>315</v>
      </c>
      <c r="K586" s="682" t="s">
        <v>376</v>
      </c>
      <c r="L586" s="682" t="s">
        <v>401</v>
      </c>
      <c r="M586" s="682" t="s">
        <v>419</v>
      </c>
      <c r="N586" s="667"/>
      <c r="O586" s="682" t="s">
        <v>423</v>
      </c>
      <c r="P586" s="682" t="s">
        <v>432</v>
      </c>
      <c r="Q586" s="682" t="s">
        <v>448</v>
      </c>
      <c r="R586" s="682" t="s">
        <v>458</v>
      </c>
      <c r="S586" s="682" t="s">
        <v>465</v>
      </c>
      <c r="T586" s="682" t="s">
        <v>473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228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621.00000000000011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911.7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1105.02</v>
      </c>
      <c r="G588" s="46">
        <f>IFERROR(Y137*1,"0")+IFERROR(Y138*1,"0")+IFERROR(Y142*1,"0")+IFERROR(Y143*1,"0")+IFERROR(Y147*1,"0")+IFERROR(Y148*1,"0")</f>
        <v>205.52000000000004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589.86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2108.4000000000005</v>
      </c>
      <c r="K588" s="46">
        <f>IFERROR(Y227*1,"0")+IFERROR(Y228*1,"0")+IFERROR(Y229*1,"0")+IFERROR(Y230*1,"0")+IFERROR(Y231*1,"0")+IFERROR(Y232*1,"0")+IFERROR(Y233*1,"0")+IFERROR(Y234*1,"0")+IFERROR(Y238*1,"0")+IFERROR(Y239*1,"0")</f>
        <v>76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302.39999999999998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210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374.59999999999997</v>
      </c>
      <c r="U588" s="46">
        <f>IFERROR(Y349*1,"0")+IFERROR(Y353*1,"0")+IFERROR(Y354*1,"0")+IFERROR(Y355*1,"0")</f>
        <v>1283.7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7201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111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40.5</v>
      </c>
      <c r="Y588" s="46">
        <f>IFERROR(Y438*1,"0")+IFERROR(Y439*1,"0")+IFERROR(Y443*1,"0")+IFERROR(Y444*1,"0")+IFERROR(Y445*1,"0")+IFERROR(Y446*1,"0")</f>
        <v>19.200000000000003</v>
      </c>
      <c r="Z588" s="46">
        <f>IFERROR(Y451*1,"0")+IFERROR(Y452*1,"0")</f>
        <v>10.8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937.44000000000017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793.2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0,00"/>
        <filter val="1 200,00"/>
        <filter val="1 212,00"/>
        <filter val="1 260,00"/>
        <filter val="1 400,00"/>
        <filter val="1 500,00"/>
        <filter val="1,28"/>
        <filter val="1,67"/>
        <filter val="10,00"/>
        <filter val="100,00"/>
        <filter val="105,00"/>
        <filter val="11,67"/>
        <filter val="12,00"/>
        <filter val="12,04"/>
        <filter val="120,00"/>
        <filter val="125,00"/>
        <filter val="130,00"/>
        <filter val="131,06"/>
        <filter val="140,00"/>
        <filter val="15,00"/>
        <filter val="150,00"/>
        <filter val="152,62"/>
        <filter val="157,50"/>
        <filter val="16 977,40"/>
        <filter val="16,00"/>
        <filter val="16,50"/>
        <filter val="160,00"/>
        <filter val="17 950,48"/>
        <filter val="17,00"/>
        <filter val="17,50"/>
        <filter val="170,00"/>
        <filter val="178,57"/>
        <filter val="18 700,48"/>
        <filter val="18,94"/>
        <filter val="180,00"/>
        <filter val="19,00"/>
        <filter val="2 850,00"/>
        <filter val="2,22"/>
        <filter val="20,00"/>
        <filter val="200,00"/>
        <filter val="21,00"/>
        <filter val="21,67"/>
        <filter val="210,00"/>
        <filter val="218,00"/>
        <filter val="220,00"/>
        <filter val="225,00"/>
        <filter val="25,00"/>
        <filter val="250,00"/>
        <filter val="27,50"/>
        <filter val="270,00"/>
        <filter val="280,00"/>
        <filter val="286,11"/>
        <filter val="3 444,39"/>
        <filter val="3,30"/>
        <filter val="3,85"/>
        <filter val="30"/>
        <filter val="30,00"/>
        <filter val="300,00"/>
        <filter val="310,00"/>
        <filter val="36,00"/>
        <filter val="36,11"/>
        <filter val="360,00"/>
        <filter val="37,50"/>
        <filter val="39,19"/>
        <filter val="39,26"/>
        <filter val="398,33"/>
        <filter val="4,00"/>
        <filter val="4,17"/>
        <filter val="40,00"/>
        <filter val="400,00"/>
        <filter val="405,00"/>
        <filter val="42,00"/>
        <filter val="420,00"/>
        <filter val="436,49"/>
        <filter val="450,00"/>
        <filter val="46,10"/>
        <filter val="48,00"/>
        <filter val="5 925,00"/>
        <filter val="5,19"/>
        <filter val="5,56"/>
        <filter val="50,00"/>
        <filter val="52,00"/>
        <filter val="550,00"/>
        <filter val="577,50"/>
        <filter val="580,00"/>
        <filter val="6,00"/>
        <filter val="6,67"/>
        <filter val="60,00"/>
        <filter val="600,00"/>
        <filter val="679,00"/>
        <filter val="7,00"/>
        <filter val="70,00"/>
        <filter val="700,00"/>
        <filter val="72,60"/>
        <filter val="73,89"/>
        <filter val="75,00"/>
        <filter val="76,00"/>
        <filter val="8,33"/>
        <filter val="80,00"/>
        <filter val="83,00"/>
        <filter val="88,00"/>
        <filter val="89,74"/>
        <filter val="9,00"/>
        <filter val="90,00"/>
        <filter val="915,00"/>
        <filter val="98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disablePrompts="1"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