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39D4EF9-3976-4AE6-AA74-AE08E87D6E5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заказа'!$A$18:$AF$583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X573" i="1"/>
  <c r="X572" i="1"/>
  <c r="BO571" i="1"/>
  <c r="BM571" i="1"/>
  <c r="Y571" i="1"/>
  <c r="X569" i="1"/>
  <c r="X568" i="1"/>
  <c r="BO567" i="1"/>
  <c r="BM567" i="1"/>
  <c r="Y567" i="1"/>
  <c r="BO566" i="1"/>
  <c r="BM566" i="1"/>
  <c r="Y566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BO529" i="1"/>
  <c r="BM529" i="1"/>
  <c r="Y529" i="1"/>
  <c r="X527" i="1"/>
  <c r="X526" i="1"/>
  <c r="BO525" i="1"/>
  <c r="BM525" i="1"/>
  <c r="Y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BO520" i="1"/>
  <c r="BM520" i="1"/>
  <c r="Y520" i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O502" i="1"/>
  <c r="BM502" i="1"/>
  <c r="Y502" i="1"/>
  <c r="BO501" i="1"/>
  <c r="BM501" i="1"/>
  <c r="Y501" i="1"/>
  <c r="P501" i="1"/>
  <c r="BO500" i="1"/>
  <c r="BM500" i="1"/>
  <c r="Y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BO495" i="1"/>
  <c r="BM495" i="1"/>
  <c r="Y495" i="1"/>
  <c r="BO494" i="1"/>
  <c r="BM494" i="1"/>
  <c r="Y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O472" i="1"/>
  <c r="BM472" i="1"/>
  <c r="Y472" i="1"/>
  <c r="BO471" i="1"/>
  <c r="BM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O467" i="1"/>
  <c r="BM467" i="1"/>
  <c r="Y467" i="1"/>
  <c r="P467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X454" i="1"/>
  <c r="X453" i="1"/>
  <c r="BO452" i="1"/>
  <c r="BM452" i="1"/>
  <c r="Y452" i="1"/>
  <c r="BO451" i="1"/>
  <c r="BM451" i="1"/>
  <c r="Y451" i="1"/>
  <c r="P451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BO444" i="1"/>
  <c r="BM444" i="1"/>
  <c r="Y444" i="1"/>
  <c r="P444" i="1"/>
  <c r="BP443" i="1"/>
  <c r="BO443" i="1"/>
  <c r="BN443" i="1"/>
  <c r="BM443" i="1"/>
  <c r="Z443" i="1"/>
  <c r="Y443" i="1"/>
  <c r="X441" i="1"/>
  <c r="X440" i="1"/>
  <c r="BO439" i="1"/>
  <c r="BM439" i="1"/>
  <c r="Y439" i="1"/>
  <c r="P439" i="1"/>
  <c r="BP438" i="1"/>
  <c r="BO438" i="1"/>
  <c r="BN438" i="1"/>
  <c r="BM438" i="1"/>
  <c r="Z438" i="1"/>
  <c r="Y438" i="1"/>
  <c r="P438" i="1"/>
  <c r="X435" i="1"/>
  <c r="Y434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O427" i="1"/>
  <c r="BN427" i="1"/>
  <c r="BM427" i="1"/>
  <c r="Z427" i="1"/>
  <c r="Y427" i="1"/>
  <c r="BP427" i="1" s="1"/>
  <c r="P427" i="1"/>
  <c r="BO426" i="1"/>
  <c r="BM426" i="1"/>
  <c r="Y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O422" i="1"/>
  <c r="BM422" i="1"/>
  <c r="Y422" i="1"/>
  <c r="BO421" i="1"/>
  <c r="BM421" i="1"/>
  <c r="Y421" i="1"/>
  <c r="P421" i="1"/>
  <c r="BO420" i="1"/>
  <c r="BM420" i="1"/>
  <c r="Y420" i="1"/>
  <c r="BO419" i="1"/>
  <c r="BM419" i="1"/>
  <c r="Y419" i="1"/>
  <c r="BO418" i="1"/>
  <c r="BM418" i="1"/>
  <c r="Y418" i="1"/>
  <c r="BO417" i="1"/>
  <c r="BM417" i="1"/>
  <c r="Y417" i="1"/>
  <c r="X413" i="1"/>
  <c r="X412" i="1"/>
  <c r="BO411" i="1"/>
  <c r="BM411" i="1"/>
  <c r="Y411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BO403" i="1"/>
  <c r="BM403" i="1"/>
  <c r="Y403" i="1"/>
  <c r="P403" i="1"/>
  <c r="X401" i="1"/>
  <c r="X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6" i="1"/>
  <c r="X385" i="1"/>
  <c r="BO384" i="1"/>
  <c r="BM384" i="1"/>
  <c r="Y384" i="1"/>
  <c r="X382" i="1"/>
  <c r="X381" i="1"/>
  <c r="BO380" i="1"/>
  <c r="BM380" i="1"/>
  <c r="Y380" i="1"/>
  <c r="BO379" i="1"/>
  <c r="BM379" i="1"/>
  <c r="Y379" i="1"/>
  <c r="X377" i="1"/>
  <c r="X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7" i="1"/>
  <c r="X356" i="1"/>
  <c r="BO355" i="1"/>
  <c r="BM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X351" i="1"/>
  <c r="Y350" i="1"/>
  <c r="X350" i="1"/>
  <c r="BP349" i="1"/>
  <c r="BO349" i="1"/>
  <c r="BN349" i="1"/>
  <c r="BM349" i="1"/>
  <c r="Z349" i="1"/>
  <c r="Z350" i="1" s="1"/>
  <c r="Y349" i="1"/>
  <c r="P349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O336" i="1"/>
  <c r="BM336" i="1"/>
  <c r="Y336" i="1"/>
  <c r="BO335" i="1"/>
  <c r="BM335" i="1"/>
  <c r="Y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O304" i="1"/>
  <c r="BM304" i="1"/>
  <c r="Y304" i="1"/>
  <c r="P304" i="1"/>
  <c r="X301" i="1"/>
  <c r="X300" i="1"/>
  <c r="BO299" i="1"/>
  <c r="BM299" i="1"/>
  <c r="Y299" i="1"/>
  <c r="P299" i="1"/>
  <c r="BO298" i="1"/>
  <c r="BM298" i="1"/>
  <c r="Y298" i="1"/>
  <c r="Y300" i="1" s="1"/>
  <c r="P298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X241" i="1"/>
  <c r="X240" i="1"/>
  <c r="BO239" i="1"/>
  <c r="BM239" i="1"/>
  <c r="Y239" i="1"/>
  <c r="P239" i="1"/>
  <c r="BO238" i="1"/>
  <c r="BM238" i="1"/>
  <c r="Y238" i="1"/>
  <c r="X236" i="1"/>
  <c r="X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X224" i="1"/>
  <c r="Y223" i="1"/>
  <c r="X223" i="1"/>
  <c r="BP222" i="1"/>
  <c r="BO222" i="1"/>
  <c r="BN222" i="1"/>
  <c r="BM222" i="1"/>
  <c r="Z222" i="1"/>
  <c r="Y222" i="1"/>
  <c r="P222" i="1"/>
  <c r="BO221" i="1"/>
  <c r="BM221" i="1"/>
  <c r="Y221" i="1"/>
  <c r="P221" i="1"/>
  <c r="X219" i="1"/>
  <c r="X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X196" i="1"/>
  <c r="Y195" i="1"/>
  <c r="X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P188" i="1"/>
  <c r="X185" i="1"/>
  <c r="X184" i="1"/>
  <c r="BO183" i="1"/>
  <c r="BM183" i="1"/>
  <c r="Y183" i="1"/>
  <c r="P183" i="1"/>
  <c r="BO182" i="1"/>
  <c r="BM182" i="1"/>
  <c r="Y182" i="1"/>
  <c r="P182" i="1"/>
  <c r="BO181" i="1"/>
  <c r="BM181" i="1"/>
  <c r="Y181" i="1"/>
  <c r="P181" i="1"/>
  <c r="BO180" i="1"/>
  <c r="BM180" i="1"/>
  <c r="Y180" i="1"/>
  <c r="BO179" i="1"/>
  <c r="BM179" i="1"/>
  <c r="Y179" i="1"/>
  <c r="P179" i="1"/>
  <c r="BO178" i="1"/>
  <c r="BM178" i="1"/>
  <c r="Y178" i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X167" i="1"/>
  <c r="X166" i="1"/>
  <c r="BO165" i="1"/>
  <c r="BM165" i="1"/>
  <c r="Y165" i="1"/>
  <c r="P165" i="1"/>
  <c r="BO164" i="1"/>
  <c r="BM164" i="1"/>
  <c r="Y164" i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P159" i="1"/>
  <c r="BO158" i="1"/>
  <c r="BM158" i="1"/>
  <c r="Y158" i="1"/>
  <c r="P158" i="1"/>
  <c r="BO157" i="1"/>
  <c r="BM157" i="1"/>
  <c r="Y157" i="1"/>
  <c r="P157" i="1"/>
  <c r="X155" i="1"/>
  <c r="X154" i="1"/>
  <c r="BO153" i="1"/>
  <c r="BM153" i="1"/>
  <c r="Y153" i="1"/>
  <c r="P153" i="1"/>
  <c r="X150" i="1"/>
  <c r="X149" i="1"/>
  <c r="BO148" i="1"/>
  <c r="BM148" i="1"/>
  <c r="Y148" i="1"/>
  <c r="P148" i="1"/>
  <c r="BO147" i="1"/>
  <c r="BM147" i="1"/>
  <c r="Y147" i="1"/>
  <c r="P147" i="1"/>
  <c r="X145" i="1"/>
  <c r="X144" i="1"/>
  <c r="BO143" i="1"/>
  <c r="BM143" i="1"/>
  <c r="Y143" i="1"/>
  <c r="BP143" i="1" s="1"/>
  <c r="P143" i="1"/>
  <c r="BO142" i="1"/>
  <c r="BM142" i="1"/>
  <c r="Y142" i="1"/>
  <c r="Y144" i="1" s="1"/>
  <c r="P142" i="1"/>
  <c r="X140" i="1"/>
  <c r="X139" i="1"/>
  <c r="BO138" i="1"/>
  <c r="BM138" i="1"/>
  <c r="Y138" i="1"/>
  <c r="BP138" i="1" s="1"/>
  <c r="P138" i="1"/>
  <c r="BO137" i="1"/>
  <c r="BM137" i="1"/>
  <c r="Y137" i="1"/>
  <c r="P137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Y133" i="1" s="1"/>
  <c r="P131" i="1"/>
  <c r="X129" i="1"/>
  <c r="X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BP125" i="1" s="1"/>
  <c r="BO124" i="1"/>
  <c r="BM124" i="1"/>
  <c r="Y124" i="1"/>
  <c r="BP124" i="1" s="1"/>
  <c r="P124" i="1"/>
  <c r="BO123" i="1"/>
  <c r="BM123" i="1"/>
  <c r="Y123" i="1"/>
  <c r="BO122" i="1"/>
  <c r="BM122" i="1"/>
  <c r="Y122" i="1"/>
  <c r="P122" i="1"/>
  <c r="BO121" i="1"/>
  <c r="BM121" i="1"/>
  <c r="Y121" i="1"/>
  <c r="P121" i="1"/>
  <c r="BO120" i="1"/>
  <c r="BM120" i="1"/>
  <c r="Y120" i="1"/>
  <c r="BP120" i="1" s="1"/>
  <c r="BO119" i="1"/>
  <c r="BM119" i="1"/>
  <c r="Y119" i="1"/>
  <c r="BP119" i="1" s="1"/>
  <c r="P119" i="1"/>
  <c r="X117" i="1"/>
  <c r="X116" i="1"/>
  <c r="BO115" i="1"/>
  <c r="BM115" i="1"/>
  <c r="Y115" i="1"/>
  <c r="P115" i="1"/>
  <c r="BO114" i="1"/>
  <c r="BM114" i="1"/>
  <c r="Y114" i="1"/>
  <c r="Y116" i="1" s="1"/>
  <c r="P114" i="1"/>
  <c r="BP113" i="1"/>
  <c r="BO113" i="1"/>
  <c r="BN113" i="1"/>
  <c r="BM113" i="1"/>
  <c r="Z113" i="1"/>
  <c r="Y113" i="1"/>
  <c r="P113" i="1"/>
  <c r="X111" i="1"/>
  <c r="X110" i="1"/>
  <c r="BO109" i="1"/>
  <c r="BM109" i="1"/>
  <c r="Y109" i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P94" i="1"/>
  <c r="BO93" i="1"/>
  <c r="BM93" i="1"/>
  <c r="Y93" i="1"/>
  <c r="P93" i="1"/>
  <c r="X91" i="1"/>
  <c r="X90" i="1"/>
  <c r="BO89" i="1"/>
  <c r="BM89" i="1"/>
  <c r="Y89" i="1"/>
  <c r="BP89" i="1" s="1"/>
  <c r="P89" i="1"/>
  <c r="BO88" i="1"/>
  <c r="BM88" i="1"/>
  <c r="Y88" i="1"/>
  <c r="P88" i="1"/>
  <c r="BO87" i="1"/>
  <c r="BM87" i="1"/>
  <c r="Y87" i="1"/>
  <c r="P87" i="1"/>
  <c r="X84" i="1"/>
  <c r="X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P66" i="1"/>
  <c r="BO65" i="1"/>
  <c r="BM65" i="1"/>
  <c r="Y65" i="1"/>
  <c r="P65" i="1"/>
  <c r="X63" i="1"/>
  <c r="X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O59" i="1"/>
  <c r="BM59" i="1"/>
  <c r="Y59" i="1"/>
  <c r="P59" i="1"/>
  <c r="BO58" i="1"/>
  <c r="BM58" i="1"/>
  <c r="Y58" i="1"/>
  <c r="Y62" i="1" s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P48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BP39" i="1" s="1"/>
  <c r="P39" i="1"/>
  <c r="BO38" i="1"/>
  <c r="BM38" i="1"/>
  <c r="Y38" i="1"/>
  <c r="Z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C588" i="1" s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P23" i="1"/>
  <c r="BO22" i="1"/>
  <c r="BM22" i="1"/>
  <c r="Y22" i="1"/>
  <c r="BP22" i="1" s="1"/>
  <c r="P22" i="1"/>
  <c r="H10" i="1"/>
  <c r="A9" i="1"/>
  <c r="F10" i="1" s="1"/>
  <c r="D7" i="1"/>
  <c r="Q6" i="1"/>
  <c r="P2" i="1"/>
  <c r="BP176" i="1" l="1"/>
  <c r="BN176" i="1"/>
  <c r="Z176" i="1"/>
  <c r="BP202" i="1"/>
  <c r="BN202" i="1"/>
  <c r="Z202" i="1"/>
  <c r="BP231" i="1"/>
  <c r="BN231" i="1"/>
  <c r="Z231" i="1"/>
  <c r="BP261" i="1"/>
  <c r="BN261" i="1"/>
  <c r="Z261" i="1"/>
  <c r="BP310" i="1"/>
  <c r="BN310" i="1"/>
  <c r="Z310" i="1"/>
  <c r="BP342" i="1"/>
  <c r="BN342" i="1"/>
  <c r="Z342" i="1"/>
  <c r="BP375" i="1"/>
  <c r="BN375" i="1"/>
  <c r="Z375" i="1"/>
  <c r="BP403" i="1"/>
  <c r="BN403" i="1"/>
  <c r="Z403" i="1"/>
  <c r="Y490" i="1"/>
  <c r="Y489" i="1"/>
  <c r="BP485" i="1"/>
  <c r="BN485" i="1"/>
  <c r="Z485" i="1"/>
  <c r="BP487" i="1"/>
  <c r="BN487" i="1"/>
  <c r="Z487" i="1"/>
  <c r="Z53" i="1"/>
  <c r="BN53" i="1"/>
  <c r="Z67" i="1"/>
  <c r="BN67" i="1"/>
  <c r="Z81" i="1"/>
  <c r="BN81" i="1"/>
  <c r="E588" i="1"/>
  <c r="Z107" i="1"/>
  <c r="BN107" i="1"/>
  <c r="Z119" i="1"/>
  <c r="BN119" i="1"/>
  <c r="Z120" i="1"/>
  <c r="BN120" i="1"/>
  <c r="Y129" i="1"/>
  <c r="Z143" i="1"/>
  <c r="BN143" i="1"/>
  <c r="BP147" i="1"/>
  <c r="BN147" i="1"/>
  <c r="Z147" i="1"/>
  <c r="BP183" i="1"/>
  <c r="BN183" i="1"/>
  <c r="Z183" i="1"/>
  <c r="BP214" i="1"/>
  <c r="BN214" i="1"/>
  <c r="Z214" i="1"/>
  <c r="BP245" i="1"/>
  <c r="BN245" i="1"/>
  <c r="Z245" i="1"/>
  <c r="Q588" i="1"/>
  <c r="Y276" i="1"/>
  <c r="BP275" i="1"/>
  <c r="BN275" i="1"/>
  <c r="Z275" i="1"/>
  <c r="Z276" i="1" s="1"/>
  <c r="Y281" i="1"/>
  <c r="Y280" i="1"/>
  <c r="BP279" i="1"/>
  <c r="BN279" i="1"/>
  <c r="Z279" i="1"/>
  <c r="Z280" i="1" s="1"/>
  <c r="Y285" i="1"/>
  <c r="Y284" i="1"/>
  <c r="BP283" i="1"/>
  <c r="BN283" i="1"/>
  <c r="Z283" i="1"/>
  <c r="Z284" i="1" s="1"/>
  <c r="BP288" i="1"/>
  <c r="BN288" i="1"/>
  <c r="Z288" i="1"/>
  <c r="BP324" i="1"/>
  <c r="BN324" i="1"/>
  <c r="Z324" i="1"/>
  <c r="BP363" i="1"/>
  <c r="BN363" i="1"/>
  <c r="Z363" i="1"/>
  <c r="Y386" i="1"/>
  <c r="Y385" i="1"/>
  <c r="BP384" i="1"/>
  <c r="BN384" i="1"/>
  <c r="Z384" i="1"/>
  <c r="Z385" i="1" s="1"/>
  <c r="BP389" i="1"/>
  <c r="BN389" i="1"/>
  <c r="Z389" i="1"/>
  <c r="BP404" i="1"/>
  <c r="BN404" i="1"/>
  <c r="Z404" i="1"/>
  <c r="BP486" i="1"/>
  <c r="BN486" i="1"/>
  <c r="Z486" i="1"/>
  <c r="BP488" i="1"/>
  <c r="BN488" i="1"/>
  <c r="Z488" i="1"/>
  <c r="BP508" i="1"/>
  <c r="BN508" i="1"/>
  <c r="Z508" i="1"/>
  <c r="H588" i="1"/>
  <c r="BP59" i="1"/>
  <c r="BN59" i="1"/>
  <c r="Z59" i="1"/>
  <c r="Y77" i="1"/>
  <c r="BP71" i="1"/>
  <c r="BN71" i="1"/>
  <c r="Z71" i="1"/>
  <c r="BP88" i="1"/>
  <c r="BN88" i="1"/>
  <c r="Z88" i="1"/>
  <c r="BP109" i="1"/>
  <c r="BN109" i="1"/>
  <c r="Z109" i="1"/>
  <c r="BP122" i="1"/>
  <c r="BN122" i="1"/>
  <c r="Z122" i="1"/>
  <c r="BP126" i="1"/>
  <c r="BN126" i="1"/>
  <c r="Z126" i="1"/>
  <c r="BP158" i="1"/>
  <c r="BN158" i="1"/>
  <c r="Z158" i="1"/>
  <c r="BP178" i="1"/>
  <c r="BN178" i="1"/>
  <c r="Z178" i="1"/>
  <c r="BP188" i="1"/>
  <c r="BN188" i="1"/>
  <c r="Z188" i="1"/>
  <c r="BP204" i="1"/>
  <c r="BN204" i="1"/>
  <c r="Z204" i="1"/>
  <c r="BP216" i="1"/>
  <c r="BN216" i="1"/>
  <c r="Z216" i="1"/>
  <c r="BP233" i="1"/>
  <c r="BN233" i="1"/>
  <c r="Z233" i="1"/>
  <c r="BP247" i="1"/>
  <c r="BN247" i="1"/>
  <c r="Z247" i="1"/>
  <c r="BP266" i="1"/>
  <c r="BN266" i="1"/>
  <c r="Z266" i="1"/>
  <c r="BP299" i="1"/>
  <c r="BN299" i="1"/>
  <c r="Z299" i="1"/>
  <c r="BP304" i="1"/>
  <c r="BN304" i="1"/>
  <c r="Z304" i="1"/>
  <c r="Y318" i="1"/>
  <c r="BP314" i="1"/>
  <c r="BN314" i="1"/>
  <c r="Z314" i="1"/>
  <c r="BP330" i="1"/>
  <c r="BN330" i="1"/>
  <c r="Z330" i="1"/>
  <c r="BP336" i="1"/>
  <c r="BN336" i="1"/>
  <c r="Z336" i="1"/>
  <c r="BP355" i="1"/>
  <c r="BN355" i="1"/>
  <c r="Z355" i="1"/>
  <c r="BP361" i="1"/>
  <c r="BN361" i="1"/>
  <c r="Z361" i="1"/>
  <c r="BP369" i="1"/>
  <c r="BN369" i="1"/>
  <c r="Z369" i="1"/>
  <c r="BP399" i="1"/>
  <c r="BN399" i="1"/>
  <c r="Z399" i="1"/>
  <c r="Y413" i="1"/>
  <c r="Y412" i="1"/>
  <c r="BP411" i="1"/>
  <c r="BN411" i="1"/>
  <c r="Z411" i="1"/>
  <c r="Z412" i="1" s="1"/>
  <c r="BP421" i="1"/>
  <c r="BN421" i="1"/>
  <c r="Z421" i="1"/>
  <c r="Z588" i="1"/>
  <c r="Y453" i="1"/>
  <c r="BP451" i="1"/>
  <c r="BN451" i="1"/>
  <c r="Z451" i="1"/>
  <c r="BP471" i="1"/>
  <c r="BN471" i="1"/>
  <c r="Z471" i="1"/>
  <c r="BP481" i="1"/>
  <c r="BN481" i="1"/>
  <c r="Z481" i="1"/>
  <c r="BP498" i="1"/>
  <c r="BN498" i="1"/>
  <c r="Z498" i="1"/>
  <c r="BP502" i="1"/>
  <c r="BN502" i="1"/>
  <c r="Z502" i="1"/>
  <c r="BP521" i="1"/>
  <c r="BN521" i="1"/>
  <c r="Z521" i="1"/>
  <c r="BP523" i="1"/>
  <c r="BN523" i="1"/>
  <c r="Z523" i="1"/>
  <c r="BP525" i="1"/>
  <c r="BN525" i="1"/>
  <c r="Z525" i="1"/>
  <c r="Y545" i="1"/>
  <c r="Y544" i="1"/>
  <c r="BP537" i="1"/>
  <c r="BN537" i="1"/>
  <c r="Z537" i="1"/>
  <c r="BP539" i="1"/>
  <c r="BN539" i="1"/>
  <c r="Z539" i="1"/>
  <c r="BP541" i="1"/>
  <c r="BN541" i="1"/>
  <c r="Z541" i="1"/>
  <c r="BP543" i="1"/>
  <c r="BN543" i="1"/>
  <c r="Z543" i="1"/>
  <c r="Y573" i="1"/>
  <c r="Y572" i="1"/>
  <c r="BP571" i="1"/>
  <c r="BN571" i="1"/>
  <c r="Z571" i="1"/>
  <c r="Z572" i="1" s="1"/>
  <c r="Z22" i="1"/>
  <c r="BN22" i="1"/>
  <c r="Y27" i="1"/>
  <c r="X582" i="1"/>
  <c r="Z36" i="1"/>
  <c r="BN36" i="1"/>
  <c r="BP38" i="1"/>
  <c r="BN38" i="1"/>
  <c r="BP51" i="1"/>
  <c r="BN51" i="1"/>
  <c r="Z51" i="1"/>
  <c r="Y69" i="1"/>
  <c r="BP65" i="1"/>
  <c r="BN65" i="1"/>
  <c r="Z65" i="1"/>
  <c r="BP75" i="1"/>
  <c r="BN75" i="1"/>
  <c r="Z75" i="1"/>
  <c r="BP100" i="1"/>
  <c r="BN100" i="1"/>
  <c r="Z100" i="1"/>
  <c r="BP115" i="1"/>
  <c r="BN115" i="1"/>
  <c r="Z115" i="1"/>
  <c r="BP123" i="1"/>
  <c r="BN123" i="1"/>
  <c r="Z123" i="1"/>
  <c r="BP137" i="1"/>
  <c r="BN137" i="1"/>
  <c r="Z137" i="1"/>
  <c r="BP164" i="1"/>
  <c r="BN164" i="1"/>
  <c r="Z164" i="1"/>
  <c r="BP181" i="1"/>
  <c r="BN181" i="1"/>
  <c r="Z181" i="1"/>
  <c r="Y207" i="1"/>
  <c r="BP200" i="1"/>
  <c r="BN200" i="1"/>
  <c r="Z200" i="1"/>
  <c r="BP212" i="1"/>
  <c r="BN212" i="1"/>
  <c r="Z212" i="1"/>
  <c r="Y236" i="1"/>
  <c r="BP229" i="1"/>
  <c r="BN229" i="1"/>
  <c r="Z229" i="1"/>
  <c r="Y240" i="1"/>
  <c r="BP238" i="1"/>
  <c r="BN238" i="1"/>
  <c r="Z238" i="1"/>
  <c r="M588" i="1"/>
  <c r="Y255" i="1"/>
  <c r="BP254" i="1"/>
  <c r="BN254" i="1"/>
  <c r="Z254" i="1"/>
  <c r="Z255" i="1" s="1"/>
  <c r="BP259" i="1"/>
  <c r="BN259" i="1"/>
  <c r="Z259" i="1"/>
  <c r="BP270" i="1"/>
  <c r="BN270" i="1"/>
  <c r="Z270" i="1"/>
  <c r="BP308" i="1"/>
  <c r="BN308" i="1"/>
  <c r="Z308" i="1"/>
  <c r="BP322" i="1"/>
  <c r="BN322" i="1"/>
  <c r="Z322" i="1"/>
  <c r="Y340" i="1"/>
  <c r="BP335" i="1"/>
  <c r="BN335" i="1"/>
  <c r="Z335" i="1"/>
  <c r="Y339" i="1"/>
  <c r="BP344" i="1"/>
  <c r="BN344" i="1"/>
  <c r="Z344" i="1"/>
  <c r="BP365" i="1"/>
  <c r="BN365" i="1"/>
  <c r="Z365" i="1"/>
  <c r="BP391" i="1"/>
  <c r="BN391" i="1"/>
  <c r="Z391" i="1"/>
  <c r="BP406" i="1"/>
  <c r="BN406" i="1"/>
  <c r="Z406" i="1"/>
  <c r="BP422" i="1"/>
  <c r="BN422" i="1"/>
  <c r="Z422" i="1"/>
  <c r="D588" i="1"/>
  <c r="Y68" i="1"/>
  <c r="Y78" i="1"/>
  <c r="Y84" i="1"/>
  <c r="Y103" i="1"/>
  <c r="F588" i="1"/>
  <c r="Y117" i="1"/>
  <c r="Y128" i="1"/>
  <c r="Y184" i="1"/>
  <c r="Y262" i="1"/>
  <c r="U588" i="1"/>
  <c r="Y357" i="1"/>
  <c r="Y356" i="1"/>
  <c r="Y408" i="1"/>
  <c r="BP452" i="1"/>
  <c r="BN452" i="1"/>
  <c r="Z452" i="1"/>
  <c r="AA588" i="1"/>
  <c r="Y458" i="1"/>
  <c r="BP457" i="1"/>
  <c r="BN457" i="1"/>
  <c r="Z457" i="1"/>
  <c r="Z458" i="1" s="1"/>
  <c r="Y463" i="1"/>
  <c r="Y462" i="1"/>
  <c r="BP461" i="1"/>
  <c r="BN461" i="1"/>
  <c r="Z461" i="1"/>
  <c r="Z462" i="1" s="1"/>
  <c r="BP467" i="1"/>
  <c r="BN467" i="1"/>
  <c r="Z467" i="1"/>
  <c r="BP472" i="1"/>
  <c r="BN472" i="1"/>
  <c r="Z472" i="1"/>
  <c r="BP497" i="1"/>
  <c r="BN497" i="1"/>
  <c r="Z497" i="1"/>
  <c r="BP501" i="1"/>
  <c r="BN501" i="1"/>
  <c r="Z501" i="1"/>
  <c r="Y527" i="1"/>
  <c r="Y526" i="1"/>
  <c r="BP520" i="1"/>
  <c r="BN520" i="1"/>
  <c r="Z520" i="1"/>
  <c r="BP522" i="1"/>
  <c r="BN522" i="1"/>
  <c r="Z522" i="1"/>
  <c r="BP524" i="1"/>
  <c r="BN524" i="1"/>
  <c r="Z524" i="1"/>
  <c r="BP538" i="1"/>
  <c r="BN538" i="1"/>
  <c r="Z538" i="1"/>
  <c r="BP540" i="1"/>
  <c r="BN540" i="1"/>
  <c r="Z540" i="1"/>
  <c r="BP542" i="1"/>
  <c r="BN542" i="1"/>
  <c r="Z542" i="1"/>
  <c r="H9" i="1"/>
  <c r="A10" i="1"/>
  <c r="B588" i="1"/>
  <c r="X579" i="1"/>
  <c r="X580" i="1"/>
  <c r="Z23" i="1"/>
  <c r="BN23" i="1"/>
  <c r="BP23" i="1"/>
  <c r="Z25" i="1"/>
  <c r="BN25" i="1"/>
  <c r="Y26" i="1"/>
  <c r="X578" i="1"/>
  <c r="Z29" i="1"/>
  <c r="Z30" i="1" s="1"/>
  <c r="BN29" i="1"/>
  <c r="BP29" i="1"/>
  <c r="Y30" i="1"/>
  <c r="Z35" i="1"/>
  <c r="BN35" i="1"/>
  <c r="BP35" i="1"/>
  <c r="Z37" i="1"/>
  <c r="BN37" i="1"/>
  <c r="Z39" i="1"/>
  <c r="BN39" i="1"/>
  <c r="Y40" i="1"/>
  <c r="Z43" i="1"/>
  <c r="Z44" i="1" s="1"/>
  <c r="BN43" i="1"/>
  <c r="BP43" i="1"/>
  <c r="Y44" i="1"/>
  <c r="Z48" i="1"/>
  <c r="BN48" i="1"/>
  <c r="BP48" i="1"/>
  <c r="Z50" i="1"/>
  <c r="BN50" i="1"/>
  <c r="Z52" i="1"/>
  <c r="BN52" i="1"/>
  <c r="Z54" i="1"/>
  <c r="BN54" i="1"/>
  <c r="Y55" i="1"/>
  <c r="Z58" i="1"/>
  <c r="BN58" i="1"/>
  <c r="BP58" i="1"/>
  <c r="Z60" i="1"/>
  <c r="BN60" i="1"/>
  <c r="Y63" i="1"/>
  <c r="Z66" i="1"/>
  <c r="BN66" i="1"/>
  <c r="BP66" i="1"/>
  <c r="Z72" i="1"/>
  <c r="BN72" i="1"/>
  <c r="BP72" i="1"/>
  <c r="Z74" i="1"/>
  <c r="BN74" i="1"/>
  <c r="Z76" i="1"/>
  <c r="BN76" i="1"/>
  <c r="Z80" i="1"/>
  <c r="BN80" i="1"/>
  <c r="BP80" i="1"/>
  <c r="Z82" i="1"/>
  <c r="BN82" i="1"/>
  <c r="Y83" i="1"/>
  <c r="Z87" i="1"/>
  <c r="BN87" i="1"/>
  <c r="BP87" i="1"/>
  <c r="Z89" i="1"/>
  <c r="BN89" i="1"/>
  <c r="Y90" i="1"/>
  <c r="Z93" i="1"/>
  <c r="BN93" i="1"/>
  <c r="BP93" i="1"/>
  <c r="Z99" i="1"/>
  <c r="BN99" i="1"/>
  <c r="Z101" i="1"/>
  <c r="BN101" i="1"/>
  <c r="Y102" i="1"/>
  <c r="Z106" i="1"/>
  <c r="BN106" i="1"/>
  <c r="BP106" i="1"/>
  <c r="Z108" i="1"/>
  <c r="BN108" i="1"/>
  <c r="Y111" i="1"/>
  <c r="Z114" i="1"/>
  <c r="Z116" i="1" s="1"/>
  <c r="BN114" i="1"/>
  <c r="BP114" i="1"/>
  <c r="Z121" i="1"/>
  <c r="BN121" i="1"/>
  <c r="BP121" i="1"/>
  <c r="Z124" i="1"/>
  <c r="BN124" i="1"/>
  <c r="Z125" i="1"/>
  <c r="BN125" i="1"/>
  <c r="Z127" i="1"/>
  <c r="BN127" i="1"/>
  <c r="Z131" i="1"/>
  <c r="Z133" i="1" s="1"/>
  <c r="BN131" i="1"/>
  <c r="BP131" i="1"/>
  <c r="Y134" i="1"/>
  <c r="G588" i="1"/>
  <c r="Y139" i="1"/>
  <c r="Z138" i="1"/>
  <c r="Z139" i="1" s="1"/>
  <c r="BN138" i="1"/>
  <c r="Y140" i="1"/>
  <c r="Y145" i="1"/>
  <c r="BP142" i="1"/>
  <c r="BN142" i="1"/>
  <c r="Z142" i="1"/>
  <c r="Z144" i="1" s="1"/>
  <c r="Y149" i="1"/>
  <c r="BP159" i="1"/>
  <c r="BN159" i="1"/>
  <c r="Z159" i="1"/>
  <c r="Y166" i="1"/>
  <c r="BP177" i="1"/>
  <c r="BN177" i="1"/>
  <c r="Z177" i="1"/>
  <c r="BP180" i="1"/>
  <c r="BN180" i="1"/>
  <c r="Z180" i="1"/>
  <c r="BP189" i="1"/>
  <c r="BN189" i="1"/>
  <c r="Z189" i="1"/>
  <c r="Z190" i="1" s="1"/>
  <c r="Y191" i="1"/>
  <c r="Y196" i="1"/>
  <c r="BP193" i="1"/>
  <c r="BN193" i="1"/>
  <c r="Z193" i="1"/>
  <c r="Z195" i="1" s="1"/>
  <c r="Y206" i="1"/>
  <c r="BP201" i="1"/>
  <c r="BN201" i="1"/>
  <c r="Z201" i="1"/>
  <c r="BP205" i="1"/>
  <c r="BN205" i="1"/>
  <c r="Z205" i="1"/>
  <c r="Y218" i="1"/>
  <c r="BP209" i="1"/>
  <c r="BN209" i="1"/>
  <c r="Z209" i="1"/>
  <c r="BP213" i="1"/>
  <c r="BN213" i="1"/>
  <c r="Z213" i="1"/>
  <c r="BP217" i="1"/>
  <c r="BN217" i="1"/>
  <c r="Z217" i="1"/>
  <c r="Y219" i="1"/>
  <c r="Y224" i="1"/>
  <c r="BP221" i="1"/>
  <c r="BN221" i="1"/>
  <c r="Z221" i="1"/>
  <c r="Z223" i="1" s="1"/>
  <c r="BP230" i="1"/>
  <c r="BN230" i="1"/>
  <c r="Z230" i="1"/>
  <c r="BP234" i="1"/>
  <c r="BN234" i="1"/>
  <c r="Z234" i="1"/>
  <c r="BP239" i="1"/>
  <c r="BN239" i="1"/>
  <c r="Z239" i="1"/>
  <c r="Y241" i="1"/>
  <c r="L588" i="1"/>
  <c r="Y251" i="1"/>
  <c r="BP244" i="1"/>
  <c r="BN244" i="1"/>
  <c r="Z244" i="1"/>
  <c r="BP248" i="1"/>
  <c r="BN248" i="1"/>
  <c r="Z248" i="1"/>
  <c r="BP267" i="1"/>
  <c r="BN267" i="1"/>
  <c r="Z267" i="1"/>
  <c r="Y271" i="1"/>
  <c r="BP289" i="1"/>
  <c r="BN289" i="1"/>
  <c r="Z289" i="1"/>
  <c r="BP317" i="1"/>
  <c r="BN317" i="1"/>
  <c r="Z317" i="1"/>
  <c r="Y319" i="1"/>
  <c r="Y326" i="1"/>
  <c r="BP321" i="1"/>
  <c r="BN321" i="1"/>
  <c r="Z321" i="1"/>
  <c r="BP325" i="1"/>
  <c r="BN325" i="1"/>
  <c r="Z325" i="1"/>
  <c r="Y327" i="1"/>
  <c r="Y332" i="1"/>
  <c r="BP329" i="1"/>
  <c r="BN329" i="1"/>
  <c r="Z329" i="1"/>
  <c r="Y333" i="1"/>
  <c r="BP343" i="1"/>
  <c r="BN343" i="1"/>
  <c r="Z343" i="1"/>
  <c r="Y345" i="1"/>
  <c r="BP380" i="1"/>
  <c r="BN380" i="1"/>
  <c r="Z380" i="1"/>
  <c r="Y382" i="1"/>
  <c r="BP390" i="1"/>
  <c r="BN390" i="1"/>
  <c r="Z390" i="1"/>
  <c r="BP394" i="1"/>
  <c r="BN394" i="1"/>
  <c r="Z394" i="1"/>
  <c r="Y396" i="1"/>
  <c r="Y401" i="1"/>
  <c r="BP398" i="1"/>
  <c r="BN398" i="1"/>
  <c r="Z398" i="1"/>
  <c r="Y400" i="1"/>
  <c r="F9" i="1"/>
  <c r="J9" i="1"/>
  <c r="Y41" i="1"/>
  <c r="Y56" i="1"/>
  <c r="Y91" i="1"/>
  <c r="Y110" i="1"/>
  <c r="BP148" i="1"/>
  <c r="BN148" i="1"/>
  <c r="Z148" i="1"/>
  <c r="Z149" i="1" s="1"/>
  <c r="Y150" i="1"/>
  <c r="Y154" i="1"/>
  <c r="BP153" i="1"/>
  <c r="BN153" i="1"/>
  <c r="Z153" i="1"/>
  <c r="Z154" i="1" s="1"/>
  <c r="Y155" i="1"/>
  <c r="Y162" i="1"/>
  <c r="BP157" i="1"/>
  <c r="BN157" i="1"/>
  <c r="Z157" i="1"/>
  <c r="Z161" i="1" s="1"/>
  <c r="Y161" i="1"/>
  <c r="BP165" i="1"/>
  <c r="BN165" i="1"/>
  <c r="Z165" i="1"/>
  <c r="Y167" i="1"/>
  <c r="I588" i="1"/>
  <c r="Y172" i="1"/>
  <c r="BP171" i="1"/>
  <c r="BN171" i="1"/>
  <c r="Z171" i="1"/>
  <c r="Z172" i="1" s="1"/>
  <c r="Y173" i="1"/>
  <c r="Y185" i="1"/>
  <c r="BP175" i="1"/>
  <c r="BN175" i="1"/>
  <c r="Z175" i="1"/>
  <c r="BP179" i="1"/>
  <c r="BN179" i="1"/>
  <c r="Z179" i="1"/>
  <c r="BP182" i="1"/>
  <c r="BN182" i="1"/>
  <c r="Z182" i="1"/>
  <c r="BP199" i="1"/>
  <c r="BN199" i="1"/>
  <c r="Z199" i="1"/>
  <c r="BP203" i="1"/>
  <c r="BN203" i="1"/>
  <c r="Z203" i="1"/>
  <c r="BP211" i="1"/>
  <c r="BN211" i="1"/>
  <c r="Z211" i="1"/>
  <c r="BP215" i="1"/>
  <c r="BN215" i="1"/>
  <c r="Z215" i="1"/>
  <c r="BP228" i="1"/>
  <c r="BN228" i="1"/>
  <c r="Z228" i="1"/>
  <c r="BP232" i="1"/>
  <c r="BN232" i="1"/>
  <c r="Z232" i="1"/>
  <c r="BP246" i="1"/>
  <c r="BN246" i="1"/>
  <c r="Z246" i="1"/>
  <c r="Y250" i="1"/>
  <c r="BP260" i="1"/>
  <c r="BN260" i="1"/>
  <c r="Z260" i="1"/>
  <c r="BP269" i="1"/>
  <c r="BN269" i="1"/>
  <c r="Z269" i="1"/>
  <c r="BP305" i="1"/>
  <c r="BN305" i="1"/>
  <c r="Z305" i="1"/>
  <c r="Y311" i="1"/>
  <c r="BP309" i="1"/>
  <c r="BN309" i="1"/>
  <c r="Z309" i="1"/>
  <c r="BP362" i="1"/>
  <c r="BN362" i="1"/>
  <c r="Z362" i="1"/>
  <c r="BP366" i="1"/>
  <c r="BN366" i="1"/>
  <c r="Z366" i="1"/>
  <c r="BP370" i="1"/>
  <c r="BN370" i="1"/>
  <c r="Z370" i="1"/>
  <c r="Y372" i="1"/>
  <c r="Y377" i="1"/>
  <c r="BP374" i="1"/>
  <c r="BN374" i="1"/>
  <c r="Z374" i="1"/>
  <c r="Z376" i="1" s="1"/>
  <c r="Y376" i="1"/>
  <c r="BP407" i="1"/>
  <c r="BN407" i="1"/>
  <c r="Z407" i="1"/>
  <c r="Y409" i="1"/>
  <c r="X588" i="1"/>
  <c r="Y429" i="1"/>
  <c r="BP417" i="1"/>
  <c r="BN417" i="1"/>
  <c r="Z417" i="1"/>
  <c r="Y430" i="1"/>
  <c r="BP419" i="1"/>
  <c r="BN419" i="1"/>
  <c r="Z419" i="1"/>
  <c r="BP423" i="1"/>
  <c r="BN423" i="1"/>
  <c r="Z423" i="1"/>
  <c r="BP426" i="1"/>
  <c r="BN426" i="1"/>
  <c r="Z426" i="1"/>
  <c r="BP439" i="1"/>
  <c r="BN439" i="1"/>
  <c r="Z439" i="1"/>
  <c r="Z440" i="1" s="1"/>
  <c r="Y441" i="1"/>
  <c r="BP444" i="1"/>
  <c r="BN444" i="1"/>
  <c r="Z444" i="1"/>
  <c r="Y447" i="1"/>
  <c r="BP468" i="1"/>
  <c r="BN468" i="1"/>
  <c r="Z468" i="1"/>
  <c r="BP473" i="1"/>
  <c r="BN473" i="1"/>
  <c r="Z473" i="1"/>
  <c r="BP476" i="1"/>
  <c r="BN476" i="1"/>
  <c r="Z476" i="1"/>
  <c r="BP478" i="1"/>
  <c r="BN478" i="1"/>
  <c r="Z478" i="1"/>
  <c r="Y482" i="1"/>
  <c r="Y504" i="1"/>
  <c r="BP492" i="1"/>
  <c r="BN492" i="1"/>
  <c r="Z492" i="1"/>
  <c r="Y505" i="1"/>
  <c r="BP494" i="1"/>
  <c r="BN494" i="1"/>
  <c r="Z494" i="1"/>
  <c r="BP496" i="1"/>
  <c r="BN496" i="1"/>
  <c r="Z496" i="1"/>
  <c r="BP500" i="1"/>
  <c r="BN500" i="1"/>
  <c r="Z500" i="1"/>
  <c r="BP509" i="1"/>
  <c r="BN509" i="1"/>
  <c r="Z509" i="1"/>
  <c r="Y511" i="1"/>
  <c r="Y515" i="1"/>
  <c r="BP513" i="1"/>
  <c r="BN513" i="1"/>
  <c r="Z513" i="1"/>
  <c r="Y516" i="1"/>
  <c r="BP530" i="1"/>
  <c r="BN530" i="1"/>
  <c r="Z530" i="1"/>
  <c r="AC588" i="1"/>
  <c r="BP532" i="1"/>
  <c r="BN532" i="1"/>
  <c r="Z532" i="1"/>
  <c r="BP548" i="1"/>
  <c r="BN548" i="1"/>
  <c r="Z548" i="1"/>
  <c r="BP550" i="1"/>
  <c r="BN550" i="1"/>
  <c r="Z550" i="1"/>
  <c r="BP552" i="1"/>
  <c r="BN552" i="1"/>
  <c r="Z552" i="1"/>
  <c r="Y554" i="1"/>
  <c r="AD588" i="1"/>
  <c r="Y568" i="1"/>
  <c r="BP566" i="1"/>
  <c r="BN566" i="1"/>
  <c r="Z566" i="1"/>
  <c r="Y569" i="1"/>
  <c r="Y588" i="1"/>
  <c r="J588" i="1"/>
  <c r="Y190" i="1"/>
  <c r="K588" i="1"/>
  <c r="Y235" i="1"/>
  <c r="Y256" i="1"/>
  <c r="O588" i="1"/>
  <c r="Y263" i="1"/>
  <c r="P588" i="1"/>
  <c r="Y272" i="1"/>
  <c r="Y277" i="1"/>
  <c r="R588" i="1"/>
  <c r="Y290" i="1"/>
  <c r="Y291" i="1"/>
  <c r="S588" i="1"/>
  <c r="Y295" i="1"/>
  <c r="BP294" i="1"/>
  <c r="BN294" i="1"/>
  <c r="Z294" i="1"/>
  <c r="Z295" i="1" s="1"/>
  <c r="Y296" i="1"/>
  <c r="Y301" i="1"/>
  <c r="BP298" i="1"/>
  <c r="BN298" i="1"/>
  <c r="Z298" i="1"/>
  <c r="BP307" i="1"/>
  <c r="BN307" i="1"/>
  <c r="Z307" i="1"/>
  <c r="BP315" i="1"/>
  <c r="BN315" i="1"/>
  <c r="Z315" i="1"/>
  <c r="Z318" i="1" s="1"/>
  <c r="BP323" i="1"/>
  <c r="BN323" i="1"/>
  <c r="Z323" i="1"/>
  <c r="BP331" i="1"/>
  <c r="BN331" i="1"/>
  <c r="Z331" i="1"/>
  <c r="BP337" i="1"/>
  <c r="BN337" i="1"/>
  <c r="Z337" i="1"/>
  <c r="Y346" i="1"/>
  <c r="BP354" i="1"/>
  <c r="BN354" i="1"/>
  <c r="Z354" i="1"/>
  <c r="Z356" i="1" s="1"/>
  <c r="BP364" i="1"/>
  <c r="BN364" i="1"/>
  <c r="Z364" i="1"/>
  <c r="BP368" i="1"/>
  <c r="BN368" i="1"/>
  <c r="Z368" i="1"/>
  <c r="Y381" i="1"/>
  <c r="BP379" i="1"/>
  <c r="BN379" i="1"/>
  <c r="Z379" i="1"/>
  <c r="Z381" i="1" s="1"/>
  <c r="BP392" i="1"/>
  <c r="BN392" i="1"/>
  <c r="Z392" i="1"/>
  <c r="BP405" i="1"/>
  <c r="BN405" i="1"/>
  <c r="Z405" i="1"/>
  <c r="BP418" i="1"/>
  <c r="BN418" i="1"/>
  <c r="Z418" i="1"/>
  <c r="BP420" i="1"/>
  <c r="BN420" i="1"/>
  <c r="Z420" i="1"/>
  <c r="BP425" i="1"/>
  <c r="BN425" i="1"/>
  <c r="Z425" i="1"/>
  <c r="BP428" i="1"/>
  <c r="BN428" i="1"/>
  <c r="Z428" i="1"/>
  <c r="Y435" i="1"/>
  <c r="BP432" i="1"/>
  <c r="BN432" i="1"/>
  <c r="Z432" i="1"/>
  <c r="Z434" i="1" s="1"/>
  <c r="Y440" i="1"/>
  <c r="BP445" i="1"/>
  <c r="BN445" i="1"/>
  <c r="Z445" i="1"/>
  <c r="T588" i="1"/>
  <c r="Y312" i="1"/>
  <c r="Y351" i="1"/>
  <c r="V588" i="1"/>
  <c r="Y371" i="1"/>
  <c r="W588" i="1"/>
  <c r="Y395" i="1"/>
  <c r="Y448" i="1"/>
  <c r="BP470" i="1"/>
  <c r="BN470" i="1"/>
  <c r="Z470" i="1"/>
  <c r="BP475" i="1"/>
  <c r="BN475" i="1"/>
  <c r="Z475" i="1"/>
  <c r="BP477" i="1"/>
  <c r="BN477" i="1"/>
  <c r="Z477" i="1"/>
  <c r="BP480" i="1"/>
  <c r="BN480" i="1"/>
  <c r="Z480" i="1"/>
  <c r="BP493" i="1"/>
  <c r="BN493" i="1"/>
  <c r="Z493" i="1"/>
  <c r="BP495" i="1"/>
  <c r="BN495" i="1"/>
  <c r="Z495" i="1"/>
  <c r="BP499" i="1"/>
  <c r="BN499" i="1"/>
  <c r="Z499" i="1"/>
  <c r="BP503" i="1"/>
  <c r="BN503" i="1"/>
  <c r="Z503" i="1"/>
  <c r="Y510" i="1"/>
  <c r="BP507" i="1"/>
  <c r="BN507" i="1"/>
  <c r="Z507" i="1"/>
  <c r="Y454" i="1"/>
  <c r="Y459" i="1"/>
  <c r="AB588" i="1"/>
  <c r="Y483" i="1"/>
  <c r="BP514" i="1"/>
  <c r="BN514" i="1"/>
  <c r="Z514" i="1"/>
  <c r="Y534" i="1"/>
  <c r="BP529" i="1"/>
  <c r="BN529" i="1"/>
  <c r="Z529" i="1"/>
  <c r="BP531" i="1"/>
  <c r="BN531" i="1"/>
  <c r="Z531" i="1"/>
  <c r="BP533" i="1"/>
  <c r="BN533" i="1"/>
  <c r="Z533" i="1"/>
  <c r="Y535" i="1"/>
  <c r="Y553" i="1"/>
  <c r="BP547" i="1"/>
  <c r="BN547" i="1"/>
  <c r="Z547" i="1"/>
  <c r="BP549" i="1"/>
  <c r="BN549" i="1"/>
  <c r="Z549" i="1"/>
  <c r="BP551" i="1"/>
  <c r="BN551" i="1"/>
  <c r="Z551" i="1"/>
  <c r="BP567" i="1"/>
  <c r="BN567" i="1"/>
  <c r="Z567" i="1"/>
  <c r="Y576" i="1"/>
  <c r="BP575" i="1"/>
  <c r="BN575" i="1"/>
  <c r="Z575" i="1"/>
  <c r="Z576" i="1" s="1"/>
  <c r="Y577" i="1"/>
  <c r="Z510" i="1" l="1"/>
  <c r="Z408" i="1"/>
  <c r="Z339" i="1"/>
  <c r="Z262" i="1"/>
  <c r="Z235" i="1"/>
  <c r="Z206" i="1"/>
  <c r="Z166" i="1"/>
  <c r="Z400" i="1"/>
  <c r="Z395" i="1"/>
  <c r="Z345" i="1"/>
  <c r="Z290" i="1"/>
  <c r="Z271" i="1"/>
  <c r="Z240" i="1"/>
  <c r="Z68" i="1"/>
  <c r="Z453" i="1"/>
  <c r="Z489" i="1"/>
  <c r="Z311" i="1"/>
  <c r="Y580" i="1"/>
  <c r="Y578" i="1"/>
  <c r="Z526" i="1"/>
  <c r="Z544" i="1"/>
  <c r="Z300" i="1"/>
  <c r="Z482" i="1"/>
  <c r="Z447" i="1"/>
  <c r="Z371" i="1"/>
  <c r="Y579" i="1"/>
  <c r="Z128" i="1"/>
  <c r="Z77" i="1"/>
  <c r="Z26" i="1"/>
  <c r="Y581" i="1"/>
  <c r="Z553" i="1"/>
  <c r="Z568" i="1"/>
  <c r="Z429" i="1"/>
  <c r="X581" i="1"/>
  <c r="Z534" i="1"/>
  <c r="Z515" i="1"/>
  <c r="Z504" i="1"/>
  <c r="Z184" i="1"/>
  <c r="Z332" i="1"/>
  <c r="Z326" i="1"/>
  <c r="Z250" i="1"/>
  <c r="Z218" i="1"/>
  <c r="Z110" i="1"/>
  <c r="Z102" i="1"/>
  <c r="Z90" i="1"/>
  <c r="Z83" i="1"/>
  <c r="Z62" i="1"/>
  <c r="Z55" i="1"/>
  <c r="Z40" i="1"/>
  <c r="Y582" i="1"/>
  <c r="Z583" i="1" l="1"/>
</calcChain>
</file>

<file path=xl/sharedStrings.xml><?xml version="1.0" encoding="utf-8"?>
<sst xmlns="http://schemas.openxmlformats.org/spreadsheetml/2006/main" count="2709" uniqueCount="972">
  <si>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</si>
  <si>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</si>
  <si>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</si>
  <si>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</si>
  <si>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</si>
  <si>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</si>
  <si>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</si>
  <si>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</si>
  <si>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</si>
  <si>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</si>
  <si>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</si>
  <si>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</si>
  <si>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</si>
  <si>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</si>
  <si>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</si>
  <si>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</si>
  <si>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</si>
  <si>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</si>
  <si>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</si>
  <si>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</si>
  <si>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</si>
  <si>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</si>
  <si>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</si>
  <si>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</si>
  <si>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</si>
  <si>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</si>
  <si>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</si>
  <si>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</si>
  <si>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</si>
  <si>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</si>
  <si>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</si>
  <si>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</si>
  <si>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</si>
  <si>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</si>
  <si>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</si>
  <si>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</si>
  <si>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</si>
  <si>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</si>
  <si>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</si>
  <si>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</si>
  <si>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</si>
  <si>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</si>
  <si>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</si>
  <si>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</si>
  <si>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</si>
  <si>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</si>
  <si>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</si>
  <si>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</si>
  <si>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</si>
  <si>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</si>
  <si>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</si>
  <si>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</si>
  <si>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</si>
  <si>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</si>
  <si>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</si>
  <si>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</si>
  <si>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</si>
  <si>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</si>
  <si>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</si>
  <si>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</si>
  <si>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</si>
  <si>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</si>
  <si>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</si>
  <si>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</si>
  <si>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</si>
  <si>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</si>
  <si>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</si>
  <si>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</si>
  <si>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</si>
  <si>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</si>
  <si>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</si>
  <si>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</si>
  <si>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</si>
  <si>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</si>
  <si>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</si>
  <si>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</si>
  <si>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</si>
  <si>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</si>
  <si>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</si>
  <si>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</si>
  <si>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</si>
  <si>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</si>
  <si>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</si>
  <si>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</si>
  <si>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</si>
  <si>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</si>
  <si>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</si>
  <si>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</si>
  <si>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</si>
  <si>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</si>
  <si>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</si>
  <si>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</si>
  <si>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</si>
  <si>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</si>
  <si>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</si>
  <si>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</si>
  <si>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</si>
  <si>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</si>
  <si>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</si>
  <si>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</si>
  <si>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</si>
  <si>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</si>
  <si>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</si>
  <si>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</si>
  <si>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</si>
  <si>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</si>
  <si>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</si>
  <si>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</si>
  <si>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</si>
  <si>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</si>
  <si>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</si>
  <si>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</si>
  <si>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</si>
  <si>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</si>
  <si>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</si>
  <si>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</si>
  <si>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</si>
  <si>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</si>
  <si>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</si>
  <si>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</si>
  <si>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</si>
  <si>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</si>
  <si>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</si>
  <si>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</si>
  <si>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</si>
  <si>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</si>
  <si>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</si>
  <si>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</si>
  <si>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</si>
  <si>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</si>
  <si>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</si>
  <si>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</si>
  <si>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</si>
  <si>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</si>
  <si>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</si>
  <si>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</si>
  <si>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</si>
  <si>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</si>
  <si>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</si>
  <si>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</si>
  <si>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</si>
  <si>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</si>
  <si>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</si>
  <si>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</si>
  <si>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</si>
  <si>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</si>
  <si>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</si>
  <si>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</si>
  <si>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</si>
  <si>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</si>
  <si>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</si>
  <si>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</si>
  <si>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</si>
  <si>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</si>
  <si>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</si>
  <si>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</si>
  <si>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</si>
  <si>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</si>
  <si>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</si>
  <si>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</si>
  <si>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</si>
  <si>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</si>
  <si>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</si>
  <si>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</si>
  <si>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</si>
  <si>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</si>
  <si>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</si>
  <si>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</si>
  <si>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</si>
  <si>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</si>
  <si>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</si>
  <si>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</si>
  <si>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</si>
  <si>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</si>
  <si>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</si>
  <si>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</si>
  <si>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</si>
  <si>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</si>
  <si>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</si>
  <si>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</si>
  <si>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</si>
  <si>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</si>
  <si>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</si>
  <si>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</si>
  <si>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</si>
  <si>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</si>
  <si>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</si>
  <si>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</si>
  <si>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</si>
  <si>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</si>
  <si>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</si>
  <si>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</si>
  <si>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</si>
  <si>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</si>
  <si>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</si>
  <si>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</si>
  <si>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</si>
  <si>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</si>
  <si>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</si>
  <si>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</si>
  <si>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</si>
  <si>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</si>
  <si>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</si>
  <si>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</si>
  <si>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</si>
  <si>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</si>
  <si>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</si>
  <si>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</si>
  <si>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</si>
  <si>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</si>
  <si>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</si>
  <si>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</si>
  <si>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</si>
  <si>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</si>
  <si>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</si>
  <si>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</si>
  <si>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</si>
  <si>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</si>
  <si>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</si>
  <si>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</si>
  <si>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</si>
  <si>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</si>
  <si>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</si>
  <si>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</si>
  <si>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</si>
  <si>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</si>
  <si>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</si>
  <si>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</si>
  <si>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</si>
  <si>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</si>
  <si>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</si>
  <si>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</si>
  <si>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</si>
  <si>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</si>
  <si>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</si>
  <si>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</si>
  <si>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</si>
  <si>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</si>
  <si>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</si>
  <si>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</si>
  <si>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</si>
  <si>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</si>
  <si>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</si>
  <si>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</si>
  <si>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</si>
  <si>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</si>
  <si>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</si>
  <si>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</si>
  <si>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</si>
  <si>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</si>
  <si>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</si>
  <si>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</si>
  <si>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</si>
  <si>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</si>
  <si>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</si>
  <si>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</si>
  <si>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</si>
  <si>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</si>
  <si>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</si>
  <si>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</si>
  <si>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</si>
  <si>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</si>
  <si>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</si>
  <si>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</si>
  <si>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</si>
  <si>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</si>
  <si>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</si>
  <si>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</si>
  <si>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</si>
  <si>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</si>
  <si>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</si>
  <si>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</si>
  <si>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</si>
  <si>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</si>
  <si>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</si>
  <si>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</si>
  <si>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</si>
  <si>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</si>
  <si>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</si>
  <si>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</si>
  <si>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</si>
  <si>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</si>
  <si>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</si>
  <si>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</si>
  <si>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</si>
  <si>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</si>
  <si>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</si>
  <si>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</si>
  <si>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</si>
  <si>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</si>
  <si>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</si>
  <si>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</si>
  <si>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</si>
  <si>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</si>
  <si>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</si>
  <si>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</si>
  <si>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</si>
  <si>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</si>
  <si>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</si>
  <si>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</si>
  <si>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</si>
  <si>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</si>
  <si>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</si>
  <si>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</si>
  <si>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</si>
  <si>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</si>
  <si>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</si>
  <si>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</si>
  <si>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</si>
  <si>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</si>
  <si>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</si>
  <si>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</si>
  <si>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</si>
  <si>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</si>
  <si>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</si>
  <si>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</si>
  <si>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</si>
  <si>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</si>
  <si>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</si>
  <si>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</si>
  <si>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</si>
  <si>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</si>
  <si>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</si>
  <si>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</si>
  <si>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</si>
  <si>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</si>
  <si>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</si>
  <si>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</si>
  <si>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</si>
  <si>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</si>
  <si>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</si>
  <si>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</si>
  <si>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</si>
  <si>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</si>
  <si>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</si>
  <si>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</si>
  <si>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</si>
  <si>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</si>
  <si>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</si>
  <si>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</si>
  <si>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</si>
  <si>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</si>
  <si>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</si>
  <si>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</si>
  <si>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</si>
  <si>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</si>
  <si>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</si>
  <si>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</si>
  <si>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</si>
  <si>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</si>
  <si>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</si>
  <si>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</si>
  <si>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</si>
  <si>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</si>
  <si>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</si>
  <si>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</si>
  <si>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</si>
  <si>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</si>
  <si>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</si>
  <si>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</si>
  <si>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</si>
  <si>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</si>
  <si>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</si>
  <si>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</si>
  <si>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</si>
  <si>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</si>
  <si>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</si>
  <si>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</si>
  <si>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</si>
  <si>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</si>
  <si>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</si>
  <si>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</si>
  <si>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</si>
  <si>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</si>
  <si>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</si>
  <si>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</si>
  <si>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</si>
  <si>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</si>
  <si>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</si>
  <si>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</si>
  <si>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</si>
  <si>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</si>
  <si>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</si>
  <si>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</si>
  <si>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</si>
  <si>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</si>
  <si>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</si>
  <si>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</si>
  <si>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</si>
  <si>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</si>
  <si>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</si>
  <si>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</si>
  <si>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</si>
  <si>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</si>
  <si>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</si>
  <si>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</si>
  <si>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</si>
  <si>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</si>
  <si>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</si>
  <si>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</si>
  <si>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</si>
  <si>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</si>
  <si>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</si>
  <si>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</si>
  <si>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</si>
  <si>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</si>
  <si>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</si>
  <si>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</si>
  <si>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</si>
  <si>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</si>
  <si>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</si>
  <si>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</si>
  <si>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</si>
  <si>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</si>
  <si>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</si>
  <si>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</si>
  <si>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</si>
  <si>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</si>
  <si>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</si>
  <si>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</si>
  <si>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</si>
  <si>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</si>
  <si>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</si>
  <si>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</si>
  <si>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</si>
  <si>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</si>
  <si>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</si>
  <si>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</si>
  <si>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</si>
  <si>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</si>
  <si>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</si>
  <si>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</si>
  <si>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</si>
  <si>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</si>
  <si>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</si>
  <si>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</si>
  <si>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</si>
  <si>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</si>
  <si>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</si>
  <si>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</si>
  <si>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</si>
  <si>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</si>
  <si>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</si>
  <si>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</si>
  <si>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</si>
  <si>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</si>
  <si>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</si>
  <si>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</si>
  <si>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</si>
  <si>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</si>
  <si>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</si>
  <si>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</si>
  <si>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</si>
  <si>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</si>
  <si>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</si>
  <si>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</si>
  <si>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</si>
  <si>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</si>
  <si>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</si>
  <si>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</si>
  <si>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</si>
  <si>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</si>
  <si>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</si>
  <si>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</si>
  <si>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</si>
  <si>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</si>
  <si>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</si>
  <si>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</si>
  <si>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</si>
  <si>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</si>
  <si>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</si>
  <si>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</si>
  <si>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</si>
  <si>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</si>
  <si>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</si>
  <si>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</si>
  <si>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</si>
  <si>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</si>
  <si>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</si>
  <si>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</si>
  <si>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</si>
  <si>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</si>
  <si>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</si>
  <si>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</si>
  <si>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</si>
  <si>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</si>
  <si>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</si>
  <si>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</si>
  <si>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</si>
  <si>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</si>
  <si>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</si>
  <si>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</si>
  <si>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</si>
  <si>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</si>
  <si>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</si>
  <si>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</si>
  <si>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</si>
  <si>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</si>
  <si>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</si>
  <si>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</si>
  <si>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</si>
  <si>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</si>
  <si>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</si>
  <si>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</si>
  <si>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</si>
  <si>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</si>
  <si>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</si>
  <si>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</si>
  <si>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</si>
  <si>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</si>
  <si>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</si>
  <si>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</si>
  <si>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</si>
  <si>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</si>
  <si>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</si>
  <si>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</si>
  <si>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</si>
  <si>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</si>
  <si>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</si>
  <si>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</si>
  <si>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</si>
  <si>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</si>
  <si>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</si>
  <si>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</si>
  <si>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</si>
  <si>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</si>
  <si>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</si>
  <si>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</si>
  <si>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</si>
  <si>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</si>
  <si>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</si>
  <si>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</si>
  <si>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</si>
  <si>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</si>
  <si>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</si>
  <si>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</si>
  <si>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</si>
  <si>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</si>
  <si>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</si>
  <si>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</si>
  <si>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</si>
  <si>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</si>
  <si>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</si>
  <si>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</si>
  <si>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</si>
  <si>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</si>
  <si>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</si>
  <si>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</si>
  <si>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</si>
  <si>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</si>
  <si>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</si>
  <si>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</si>
  <si>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</si>
  <si>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</si>
  <si>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</si>
  <si>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</si>
  <si>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</si>
  <si>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</si>
  <si>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</si>
  <si>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</si>
  <si>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</si>
  <si>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</si>
  <si>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</si>
  <si>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</si>
  <si>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</si>
  <si>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</si>
  <si>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</si>
  <si>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</si>
  <si>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</si>
  <si>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</si>
  <si>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</si>
  <si>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</si>
  <si>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</si>
  <si>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</si>
  <si>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</si>
  <si>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</si>
  <si>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</si>
  <si>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</si>
  <si>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</si>
  <si>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</si>
  <si>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</si>
  <si>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</si>
  <si>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</si>
  <si>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</si>
  <si>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</si>
  <si>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</si>
  <si>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</si>
  <si>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</si>
  <si>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</si>
  <si>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</si>
  <si>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</si>
  <si>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</si>
  <si>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</si>
  <si>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</si>
  <si>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</si>
  <si>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</si>
  <si>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</si>
  <si>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</si>
  <si>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</si>
  <si>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</si>
  <si>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</si>
  <si>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</si>
  <si>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</si>
  <si>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</si>
  <si>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</si>
  <si>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</si>
  <si>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</si>
  <si>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</si>
  <si>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</si>
  <si>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</si>
  <si>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</si>
  <si>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</si>
  <si>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</si>
  <si>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</si>
  <si>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</si>
  <si>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</si>
  <si>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</si>
  <si>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</si>
  <si>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</si>
  <si>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</si>
  <si>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</si>
  <si>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</si>
  <si>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</si>
  <si>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</si>
  <si>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</si>
  <si>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</si>
  <si>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</si>
  <si>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</si>
  <si>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</si>
  <si>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</si>
  <si>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</si>
  <si>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</si>
  <si>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</si>
  <si>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</si>
  <si>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</si>
  <si>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</si>
  <si>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</si>
  <si>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</si>
  <si>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</si>
  <si>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</si>
  <si>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</si>
  <si>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</si>
  <si>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</si>
  <si>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</si>
  <si>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</si>
  <si>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</si>
  <si>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</si>
  <si>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</si>
  <si>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</si>
  <si>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</si>
  <si>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</si>
  <si>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</si>
  <si>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</si>
  <si>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</si>
  <si>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</si>
  <si>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</si>
  <si>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</si>
  <si>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</si>
  <si>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</si>
  <si>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</si>
  <si>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</si>
  <si>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</si>
  <si>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</si>
  <si>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</si>
  <si>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</si>
  <si>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</si>
  <si>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</si>
  <si>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</si>
  <si>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</si>
  <si>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</si>
  <si>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</si>
  <si>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</si>
  <si>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</si>
  <si>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</si>
  <si>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</si>
  <si>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</si>
  <si>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</si>
  <si>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</si>
  <si>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</si>
  <si>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</si>
  <si>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</si>
  <si>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</si>
  <si>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</si>
  <si>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</si>
  <si>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</si>
  <si>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</si>
  <si>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</si>
  <si>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</si>
  <si>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</si>
  <si>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</si>
  <si>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</si>
  <si>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</si>
  <si>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</si>
  <si>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</si>
  <si>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</si>
  <si>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</si>
  <si>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</si>
  <si>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</si>
  <si>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</si>
  <si>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</si>
  <si>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</si>
  <si>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</si>
  <si>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</si>
  <si>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</si>
  <si>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</si>
  <si>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</si>
  <si>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</si>
  <si>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</si>
  <si>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</si>
  <si>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</si>
  <si>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</si>
  <si>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</si>
  <si>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</si>
  <si>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</si>
  <si>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</si>
  <si>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</si>
  <si>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</si>
  <si>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</si>
  <si>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</si>
  <si>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</si>
  <si>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</si>
  <si>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</si>
  <si>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</si>
  <si>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</si>
  <si>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</si>
  <si>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</si>
  <si>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</si>
  <si>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</si>
  <si>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</si>
  <si>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</si>
  <si>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</si>
  <si>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</si>
  <si>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</si>
  <si>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</si>
  <si>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</si>
  <si>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</si>
  <si>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</si>
  <si>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</si>
  <si>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</si>
  <si>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</si>
  <si>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</si>
  <si>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</si>
  <si>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</si>
  <si>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</si>
  <si>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</si>
  <si>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</si>
  <si>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</si>
  <si>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</si>
  <si>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</si>
  <si>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</si>
  <si>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</si>
  <si>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</si>
  <si>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</si>
  <si>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</si>
  <si>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</si>
  <si>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</si>
  <si>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</si>
  <si>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</si>
  <si>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</si>
  <si>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</si>
  <si>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</si>
  <si>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</si>
  <si>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</si>
  <si>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</si>
  <si>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</si>
  <si>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</si>
  <si>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</si>
  <si>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</si>
  <si>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</si>
  <si>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</si>
  <si>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</si>
  <si>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</si>
  <si>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</si>
  <si>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</si>
  <si>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</si>
  <si>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</si>
  <si>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</si>
  <si>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</si>
  <si>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</si>
  <si>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</si>
  <si>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</si>
  <si>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</si>
  <si>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</si>
  <si>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</si>
  <si>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</si>
  <si>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</si>
  <si>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</si>
  <si>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</si>
  <si>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</si>
  <si>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</si>
  <si>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</si>
  <si>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</si>
  <si>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</si>
  <si>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</si>
  <si>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</si>
  <si>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</si>
  <si>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</si>
  <si>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</si>
  <si>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</si>
  <si>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</si>
  <si>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</si>
  <si>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</si>
  <si>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</si>
  <si>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</si>
  <si>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</si>
  <si>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</si>
  <si>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</si>
  <si>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</si>
  <si>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</si>
  <si>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</si>
  <si>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</si>
  <si>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</si>
  <si>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</si>
  <si>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</si>
  <si>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</si>
  <si>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</si>
  <si>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</si>
  <si>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</si>
  <si>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</si>
  <si>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</si>
  <si>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</si>
  <si>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</si>
  <si>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</si>
  <si>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</si>
  <si>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</si>
  <si>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</si>
  <si>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</si>
  <si>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</si>
  <si>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</si>
  <si>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</si>
  <si>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</si>
  <si>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</si>
  <si>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</si>
  <si>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</si>
  <si>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</si>
  <si>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</si>
  <si>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</si>
  <si>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</si>
  <si>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</si>
  <si>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</si>
  <si>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</si>
  <si>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</si>
  <si>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</si>
  <si>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</si>
  <si>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</si>
  <si>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</si>
  <si>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</si>
  <si>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</si>
  <si>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</si>
  <si>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</si>
  <si>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</si>
  <si>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</si>
  <si>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</si>
  <si>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</si>
  <si>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</si>
  <si>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</si>
  <si>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</si>
  <si>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</si>
  <si>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</si>
  <si>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</si>
  <si>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</si>
  <si>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</si>
  <si>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</si>
  <si>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</si>
  <si>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</si>
  <si>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</si>
  <si>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</si>
  <si>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</si>
  <si>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</si>
  <si>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</si>
  <si>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</si>
  <si>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</si>
  <si>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</si>
  <si>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</si>
  <si>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</si>
  <si>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</si>
  <si>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</si>
  <si>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</si>
  <si>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</si>
  <si>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</si>
  <si>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</si>
  <si>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</si>
  <si>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</si>
  <si>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</si>
  <si>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</si>
  <si>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</si>
  <si>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P004991</t>
  </si>
  <si>
    <t>Сосиски «Датские» Весовой п/а ТМ «Зареченские продукты»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</si>
  <si>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</si>
  <si>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</si>
  <si>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</si>
  <si>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</si>
  <si>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</si>
  <si>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</si>
  <si>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</si>
  <si>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</si>
  <si>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</si>
  <si>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</si>
  <si>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</si>
  <si>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</si>
  <si>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</si>
  <si>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</si>
  <si>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</si>
  <si>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P004925</t>
  </si>
  <si>
    <t>Сардельки «Зареченские» Весовой полиамид ТМ «Зареченские продукты»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</si>
  <si>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</si>
  <si>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</si>
  <si>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</si>
  <si>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</si>
  <si>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</si>
  <si>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</si>
  <si>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</si>
  <si>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</si>
  <si>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</si>
  <si>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</si>
  <si>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</si>
  <si>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</si>
  <si>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</si>
  <si>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</si>
  <si>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</si>
  <si>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</si>
  <si>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</si>
  <si>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</si>
  <si>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</si>
  <si>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</si>
  <si>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</si>
  <si>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</si>
  <si>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</si>
  <si>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</si>
  <si>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</si>
  <si>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</si>
  <si>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</si>
  <si>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</si>
  <si>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</si>
  <si>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</si>
  <si>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</si>
  <si>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</si>
  <si>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</si>
  <si>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</si>
  <si>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</si>
  <si>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</si>
  <si>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</si>
  <si>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</si>
  <si>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</si>
  <si>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</si>
  <si>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</si>
  <si>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</si>
  <si>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</si>
  <si>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</si>
  <si>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</si>
  <si>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</si>
  <si>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</si>
  <si>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</si>
  <si>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</si>
  <si>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</si>
  <si>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</si>
  <si>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</si>
  <si>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</si>
  <si>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</si>
  <si>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</si>
  <si>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</si>
  <si>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</si>
  <si>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</si>
  <si>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</si>
  <si>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</si>
  <si>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</si>
  <si>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</si>
  <si>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</si>
  <si>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</si>
  <si>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</si>
  <si>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</si>
  <si>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15 палет отдельно, подписать Луганск,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</si>
</sst>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8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759" t="s">
        <v>0</v>
      </c>
      <c r="E1" s="695"/>
      <c r="F1" s="695"/>
      <c r="G1" s="12" t="s">
        <v>1</v>
      </c>
      <c r="H1" s="759" t="s">
        <v>2</v>
      </c>
      <c r="I1" s="695"/>
      <c r="J1" s="695"/>
      <c r="K1" s="695"/>
      <c r="L1" s="695"/>
      <c r="M1" s="695"/>
      <c r="N1" s="695"/>
      <c r="O1" s="695"/>
      <c r="P1" s="695"/>
      <c r="Q1" s="695"/>
      <c r="R1" s="694" t="s">
        <v>3</v>
      </c>
      <c r="S1" s="695"/>
      <c r="T1" s="69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76"/>
      <c r="R2" s="676"/>
      <c r="S2" s="676"/>
      <c r="T2" s="676"/>
      <c r="U2" s="676"/>
      <c r="V2" s="676"/>
      <c r="W2" s="676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76"/>
      <c r="Q3" s="676"/>
      <c r="R3" s="676"/>
      <c r="S3" s="676"/>
      <c r="T3" s="676"/>
      <c r="U3" s="676"/>
      <c r="V3" s="676"/>
      <c r="W3" s="676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801" t="s">
        <v>8</v>
      </c>
      <c r="B5" s="769"/>
      <c r="C5" s="770"/>
      <c r="D5" s="760"/>
      <c r="E5" s="761"/>
      <c r="F5" s="1015" t="s">
        <v>9</v>
      </c>
      <c r="G5" s="770"/>
      <c r="H5" s="760" t="s">
        <v>971</v>
      </c>
      <c r="I5" s="952"/>
      <c r="J5" s="952"/>
      <c r="K5" s="952"/>
      <c r="L5" s="952"/>
      <c r="M5" s="761"/>
      <c r="N5" s="58"/>
      <c r="P5" s="24" t="s">
        <v>10</v>
      </c>
      <c r="Q5" s="1026">
        <v>45746</v>
      </c>
      <c r="R5" s="800"/>
      <c r="T5" s="853" t="s">
        <v>11</v>
      </c>
      <c r="U5" s="847"/>
      <c r="V5" s="855" t="s">
        <v>12</v>
      </c>
      <c r="W5" s="800"/>
      <c r="AB5" s="51"/>
      <c r="AC5" s="51"/>
      <c r="AD5" s="51"/>
      <c r="AE5" s="51"/>
    </row>
    <row r="6" spans="1:32" s="663" customFormat="1" ht="24" customHeight="1" x14ac:dyDescent="0.2">
      <c r="A6" s="801" t="s">
        <v>13</v>
      </c>
      <c r="B6" s="769"/>
      <c r="C6" s="770"/>
      <c r="D6" s="957" t="s">
        <v>14</v>
      </c>
      <c r="E6" s="958"/>
      <c r="F6" s="958"/>
      <c r="G6" s="958"/>
      <c r="H6" s="958"/>
      <c r="I6" s="958"/>
      <c r="J6" s="958"/>
      <c r="K6" s="958"/>
      <c r="L6" s="958"/>
      <c r="M6" s="800"/>
      <c r="N6" s="59"/>
      <c r="P6" s="24" t="s">
        <v>15</v>
      </c>
      <c r="Q6" s="1036" t="str">
        <f>IF(Q5=0," ",CHOOSE(WEEKDAY(Q5,2),"Понедельник","Вторник","Среда","Четверг","Пятница","Суббота","Воскресенье"))</f>
        <v>Воскресенье</v>
      </c>
      <c r="R6" s="674"/>
      <c r="T6" s="863" t="s">
        <v>16</v>
      </c>
      <c r="U6" s="847"/>
      <c r="V6" s="935" t="s">
        <v>17</v>
      </c>
      <c r="W6" s="705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765" t="str">
        <f>IFERROR(VLOOKUP(DeliveryAddress,Table,3,0),1)</f>
        <v>4</v>
      </c>
      <c r="E7" s="766"/>
      <c r="F7" s="766"/>
      <c r="G7" s="766"/>
      <c r="H7" s="766"/>
      <c r="I7" s="766"/>
      <c r="J7" s="766"/>
      <c r="K7" s="766"/>
      <c r="L7" s="766"/>
      <c r="M7" s="767"/>
      <c r="N7" s="60"/>
      <c r="P7" s="24"/>
      <c r="Q7" s="42"/>
      <c r="R7" s="42"/>
      <c r="T7" s="676"/>
      <c r="U7" s="847"/>
      <c r="V7" s="936"/>
      <c r="W7" s="937"/>
      <c r="AB7" s="51"/>
      <c r="AC7" s="51"/>
      <c r="AD7" s="51"/>
      <c r="AE7" s="51"/>
    </row>
    <row r="8" spans="1:32" s="663" customFormat="1" ht="25.5" customHeight="1" x14ac:dyDescent="0.2">
      <c r="A8" s="1039" t="s">
        <v>18</v>
      </c>
      <c r="B8" s="688"/>
      <c r="C8" s="689"/>
      <c r="D8" s="762"/>
      <c r="E8" s="763"/>
      <c r="F8" s="763"/>
      <c r="G8" s="763"/>
      <c r="H8" s="763"/>
      <c r="I8" s="763"/>
      <c r="J8" s="763"/>
      <c r="K8" s="763"/>
      <c r="L8" s="763"/>
      <c r="M8" s="764"/>
      <c r="N8" s="61"/>
      <c r="P8" s="24" t="s">
        <v>19</v>
      </c>
      <c r="Q8" s="807">
        <v>0.5</v>
      </c>
      <c r="R8" s="767"/>
      <c r="T8" s="676"/>
      <c r="U8" s="847"/>
      <c r="V8" s="936"/>
      <c r="W8" s="937"/>
      <c r="AB8" s="51"/>
      <c r="AC8" s="51"/>
      <c r="AD8" s="51"/>
      <c r="AE8" s="51"/>
    </row>
    <row r="9" spans="1:32" s="663" customFormat="1" ht="39.950000000000003" customHeight="1" x14ac:dyDescent="0.2">
      <c r="A9" s="8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6"/>
      <c r="C9" s="676"/>
      <c r="D9" s="820"/>
      <c r="E9" s="691"/>
      <c r="F9" s="8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6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61"/>
      <c r="P9" s="26" t="s">
        <v>20</v>
      </c>
      <c r="Q9" s="796"/>
      <c r="R9" s="797"/>
      <c r="T9" s="676"/>
      <c r="U9" s="847"/>
      <c r="V9" s="938"/>
      <c r="W9" s="939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8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6"/>
      <c r="C10" s="676"/>
      <c r="D10" s="820"/>
      <c r="E10" s="691"/>
      <c r="F10" s="8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6"/>
      <c r="H10" s="922" t="str">
        <f>IFERROR(VLOOKUP($D$10,Proxy,2,FALSE),"")</f>
        <v/>
      </c>
      <c r="I10" s="676"/>
      <c r="J10" s="676"/>
      <c r="K10" s="676"/>
      <c r="L10" s="676"/>
      <c r="M10" s="676"/>
      <c r="N10" s="662"/>
      <c r="P10" s="26" t="s">
        <v>21</v>
      </c>
      <c r="Q10" s="864"/>
      <c r="R10" s="865"/>
      <c r="U10" s="24" t="s">
        <v>22</v>
      </c>
      <c r="V10" s="704" t="s">
        <v>23</v>
      </c>
      <c r="W10" s="705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99"/>
      <c r="R11" s="800"/>
      <c r="U11" s="24" t="s">
        <v>26</v>
      </c>
      <c r="V11" s="1016" t="s">
        <v>27</v>
      </c>
      <c r="W11" s="797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44" t="s">
        <v>28</v>
      </c>
      <c r="B12" s="769"/>
      <c r="C12" s="769"/>
      <c r="D12" s="769"/>
      <c r="E12" s="769"/>
      <c r="F12" s="769"/>
      <c r="G12" s="769"/>
      <c r="H12" s="769"/>
      <c r="I12" s="769"/>
      <c r="J12" s="769"/>
      <c r="K12" s="769"/>
      <c r="L12" s="769"/>
      <c r="M12" s="770"/>
      <c r="N12" s="62"/>
      <c r="P12" s="24" t="s">
        <v>29</v>
      </c>
      <c r="Q12" s="807"/>
      <c r="R12" s="767"/>
      <c r="S12" s="23"/>
      <c r="U12" s="24"/>
      <c r="V12" s="695"/>
      <c r="W12" s="676"/>
      <c r="AB12" s="51"/>
      <c r="AC12" s="51"/>
      <c r="AD12" s="51"/>
      <c r="AE12" s="51"/>
    </row>
    <row r="13" spans="1:32" s="663" customFormat="1" ht="23.25" customHeight="1" x14ac:dyDescent="0.2">
      <c r="A13" s="844" t="s">
        <v>30</v>
      </c>
      <c r="B13" s="769"/>
      <c r="C13" s="769"/>
      <c r="D13" s="769"/>
      <c r="E13" s="769"/>
      <c r="F13" s="769"/>
      <c r="G13" s="769"/>
      <c r="H13" s="769"/>
      <c r="I13" s="769"/>
      <c r="J13" s="769"/>
      <c r="K13" s="769"/>
      <c r="L13" s="769"/>
      <c r="M13" s="770"/>
      <c r="N13" s="62"/>
      <c r="O13" s="26"/>
      <c r="P13" s="26" t="s">
        <v>31</v>
      </c>
      <c r="Q13" s="1016"/>
      <c r="R13" s="79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44" t="s">
        <v>32</v>
      </c>
      <c r="B14" s="769"/>
      <c r="C14" s="769"/>
      <c r="D14" s="769"/>
      <c r="E14" s="769"/>
      <c r="F14" s="769"/>
      <c r="G14" s="769"/>
      <c r="H14" s="769"/>
      <c r="I14" s="769"/>
      <c r="J14" s="769"/>
      <c r="K14" s="769"/>
      <c r="L14" s="769"/>
      <c r="M14" s="77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83" t="s">
        <v>33</v>
      </c>
      <c r="B15" s="769"/>
      <c r="C15" s="769"/>
      <c r="D15" s="769"/>
      <c r="E15" s="769"/>
      <c r="F15" s="769"/>
      <c r="G15" s="769"/>
      <c r="H15" s="769"/>
      <c r="I15" s="769"/>
      <c r="J15" s="769"/>
      <c r="K15" s="769"/>
      <c r="L15" s="769"/>
      <c r="M15" s="770"/>
      <c r="N15" s="63"/>
      <c r="P15" s="832" t="s">
        <v>34</v>
      </c>
      <c r="Q15" s="695"/>
      <c r="R15" s="695"/>
      <c r="S15" s="695"/>
      <c r="T15" s="69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3"/>
      <c r="Q16" s="833"/>
      <c r="R16" s="833"/>
      <c r="S16" s="833"/>
      <c r="T16" s="8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35</v>
      </c>
      <c r="B17" s="712" t="s">
        <v>36</v>
      </c>
      <c r="C17" s="816" t="s">
        <v>37</v>
      </c>
      <c r="D17" s="712" t="s">
        <v>38</v>
      </c>
      <c r="E17" s="775"/>
      <c r="F17" s="712" t="s">
        <v>39</v>
      </c>
      <c r="G17" s="712" t="s">
        <v>40</v>
      </c>
      <c r="H17" s="712" t="s">
        <v>41</v>
      </c>
      <c r="I17" s="712" t="s">
        <v>42</v>
      </c>
      <c r="J17" s="712" t="s">
        <v>43</v>
      </c>
      <c r="K17" s="712" t="s">
        <v>44</v>
      </c>
      <c r="L17" s="712" t="s">
        <v>45</v>
      </c>
      <c r="M17" s="712" t="s">
        <v>46</v>
      </c>
      <c r="N17" s="712" t="s">
        <v>47</v>
      </c>
      <c r="O17" s="712" t="s">
        <v>48</v>
      </c>
      <c r="P17" s="712" t="s">
        <v>49</v>
      </c>
      <c r="Q17" s="774"/>
      <c r="R17" s="774"/>
      <c r="S17" s="774"/>
      <c r="T17" s="775"/>
      <c r="U17" s="1047" t="s">
        <v>50</v>
      </c>
      <c r="V17" s="770"/>
      <c r="W17" s="712" t="s">
        <v>51</v>
      </c>
      <c r="X17" s="712" t="s">
        <v>52</v>
      </c>
      <c r="Y17" s="1048" t="s">
        <v>53</v>
      </c>
      <c r="Z17" s="948" t="s">
        <v>54</v>
      </c>
      <c r="AA17" s="919" t="s">
        <v>55</v>
      </c>
      <c r="AB17" s="919" t="s">
        <v>56</v>
      </c>
      <c r="AC17" s="919" t="s">
        <v>57</v>
      </c>
      <c r="AD17" s="919" t="s">
        <v>58</v>
      </c>
      <c r="AE17" s="1010"/>
      <c r="AF17" s="1011"/>
      <c r="AG17" s="66"/>
      <c r="BD17" s="65" t="s">
        <v>59</v>
      </c>
    </row>
    <row r="18" spans="1:68" ht="14.25" customHeight="1" x14ac:dyDescent="0.2">
      <c r="A18" s="713"/>
      <c r="B18" s="713"/>
      <c r="C18" s="713"/>
      <c r="D18" s="776"/>
      <c r="E18" s="778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76"/>
      <c r="Q18" s="777"/>
      <c r="R18" s="777"/>
      <c r="S18" s="777"/>
      <c r="T18" s="778"/>
      <c r="U18" s="67" t="s">
        <v>60</v>
      </c>
      <c r="V18" s="67" t="s">
        <v>61</v>
      </c>
      <c r="W18" s="713"/>
      <c r="X18" s="713"/>
      <c r="Y18" s="1049"/>
      <c r="Z18" s="949"/>
      <c r="AA18" s="920"/>
      <c r="AB18" s="920"/>
      <c r="AC18" s="920"/>
      <c r="AD18" s="1012"/>
      <c r="AE18" s="1013"/>
      <c r="AF18" s="1014"/>
      <c r="AG18" s="66"/>
      <c r="BD18" s="65"/>
    </row>
    <row r="19" spans="1:68" ht="27.75" hidden="1" customHeight="1" x14ac:dyDescent="0.2">
      <c r="A19" s="714" t="s">
        <v>62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hidden="1" customHeight="1" x14ac:dyDescent="0.25">
      <c r="A20" s="703" t="s">
        <v>62</v>
      </c>
      <c r="B20" s="676"/>
      <c r="C20" s="676"/>
      <c r="D20" s="676"/>
      <c r="E20" s="676"/>
      <c r="F20" s="676"/>
      <c r="G20" s="676"/>
      <c r="H20" s="676"/>
      <c r="I20" s="676"/>
      <c r="J20" s="676"/>
      <c r="K20" s="676"/>
      <c r="L20" s="676"/>
      <c r="M20" s="676"/>
      <c r="N20" s="676"/>
      <c r="O20" s="676"/>
      <c r="P20" s="676"/>
      <c r="Q20" s="676"/>
      <c r="R20" s="676"/>
      <c r="S20" s="676"/>
      <c r="T20" s="676"/>
      <c r="U20" s="676"/>
      <c r="V20" s="676"/>
      <c r="W20" s="676"/>
      <c r="X20" s="676"/>
      <c r="Y20" s="676"/>
      <c r="Z20" s="676"/>
      <c r="AA20" s="664"/>
      <c r="AB20" s="664"/>
      <c r="AC20" s="664"/>
    </row>
    <row r="21" spans="1:68" ht="14.25" hidden="1" customHeight="1" x14ac:dyDescent="0.25">
      <c r="A21" s="675" t="s">
        <v>63</v>
      </c>
      <c r="B21" s="676"/>
      <c r="C21" s="676"/>
      <c r="D21" s="676"/>
      <c r="E21" s="676"/>
      <c r="F21" s="676"/>
      <c r="G21" s="676"/>
      <c r="H21" s="676"/>
      <c r="I21" s="676"/>
      <c r="J21" s="676"/>
      <c r="K21" s="676"/>
      <c r="L21" s="676"/>
      <c r="M21" s="676"/>
      <c r="N21" s="676"/>
      <c r="O21" s="676"/>
      <c r="P21" s="676"/>
      <c r="Q21" s="676"/>
      <c r="R21" s="676"/>
      <c r="S21" s="676"/>
      <c r="T21" s="676"/>
      <c r="U21" s="676"/>
      <c r="V21" s="676"/>
      <c r="W21" s="676"/>
      <c r="X21" s="676"/>
      <c r="Y21" s="676"/>
      <c r="Z21" s="676"/>
      <c r="AA21" s="665"/>
      <c r="AB21" s="665"/>
      <c r="AC21" s="665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673">
        <v>4680115885912</v>
      </c>
      <c r="E22" s="674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4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8"/>
      <c r="R22" s="678"/>
      <c r="S22" s="678"/>
      <c r="T22" s="679"/>
      <c r="U22" s="34"/>
      <c r="V22" s="34"/>
      <c r="W22" s="35" t="s">
        <v>68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673">
        <v>4607091388237</v>
      </c>
      <c r="E23" s="674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3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8"/>
      <c r="R23" s="678"/>
      <c r="S23" s="678"/>
      <c r="T23" s="679"/>
      <c r="U23" s="34"/>
      <c r="V23" s="34"/>
      <c r="W23" s="35" t="s">
        <v>68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673">
        <v>4680115885905</v>
      </c>
      <c r="E24" s="674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9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8"/>
      <c r="R24" s="678"/>
      <c r="S24" s="678"/>
      <c r="T24" s="679"/>
      <c r="U24" s="34"/>
      <c r="V24" s="34"/>
      <c r="W24" s="35" t="s">
        <v>68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673">
        <v>4607091388244</v>
      </c>
      <c r="E25" s="674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8"/>
      <c r="R25" s="678"/>
      <c r="S25" s="678"/>
      <c r="T25" s="679"/>
      <c r="U25" s="34"/>
      <c r="V25" s="34"/>
      <c r="W25" s="35" t="s">
        <v>68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685"/>
      <c r="B26" s="676"/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686"/>
      <c r="P26" s="687" t="s">
        <v>79</v>
      </c>
      <c r="Q26" s="688"/>
      <c r="R26" s="688"/>
      <c r="S26" s="688"/>
      <c r="T26" s="688"/>
      <c r="U26" s="688"/>
      <c r="V26" s="689"/>
      <c r="W26" s="37" t="s">
        <v>80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hidden="1" x14ac:dyDescent="0.2">
      <c r="A27" s="676"/>
      <c r="B27" s="676"/>
      <c r="C27" s="676"/>
      <c r="D27" s="676"/>
      <c r="E27" s="676"/>
      <c r="F27" s="676"/>
      <c r="G27" s="676"/>
      <c r="H27" s="676"/>
      <c r="I27" s="676"/>
      <c r="J27" s="676"/>
      <c r="K27" s="676"/>
      <c r="L27" s="676"/>
      <c r="M27" s="676"/>
      <c r="N27" s="676"/>
      <c r="O27" s="686"/>
      <c r="P27" s="687" t="s">
        <v>79</v>
      </c>
      <c r="Q27" s="688"/>
      <c r="R27" s="688"/>
      <c r="S27" s="688"/>
      <c r="T27" s="688"/>
      <c r="U27" s="688"/>
      <c r="V27" s="689"/>
      <c r="W27" s="37" t="s">
        <v>68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hidden="1" customHeight="1" x14ac:dyDescent="0.25">
      <c r="A28" s="675" t="s">
        <v>81</v>
      </c>
      <c r="B28" s="676"/>
      <c r="C28" s="676"/>
      <c r="D28" s="676"/>
      <c r="E28" s="676"/>
      <c r="F28" s="676"/>
      <c r="G28" s="676"/>
      <c r="H28" s="676"/>
      <c r="I28" s="676"/>
      <c r="J28" s="676"/>
      <c r="K28" s="676"/>
      <c r="L28" s="676"/>
      <c r="M28" s="676"/>
      <c r="N28" s="676"/>
      <c r="O28" s="676"/>
      <c r="P28" s="676"/>
      <c r="Q28" s="676"/>
      <c r="R28" s="676"/>
      <c r="S28" s="676"/>
      <c r="T28" s="676"/>
      <c r="U28" s="676"/>
      <c r="V28" s="676"/>
      <c r="W28" s="676"/>
      <c r="X28" s="676"/>
      <c r="Y28" s="676"/>
      <c r="Z28" s="676"/>
      <c r="AA28" s="665"/>
      <c r="AB28" s="665"/>
      <c r="AC28" s="665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673">
        <v>4607091388503</v>
      </c>
      <c r="E29" s="674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8"/>
      <c r="R29" s="678"/>
      <c r="S29" s="678"/>
      <c r="T29" s="679"/>
      <c r="U29" s="34"/>
      <c r="V29" s="34"/>
      <c r="W29" s="35" t="s">
        <v>68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685"/>
      <c r="B30" s="676"/>
      <c r="C30" s="676"/>
      <c r="D30" s="676"/>
      <c r="E30" s="676"/>
      <c r="F30" s="676"/>
      <c r="G30" s="676"/>
      <c r="H30" s="676"/>
      <c r="I30" s="676"/>
      <c r="J30" s="676"/>
      <c r="K30" s="676"/>
      <c r="L30" s="676"/>
      <c r="M30" s="676"/>
      <c r="N30" s="676"/>
      <c r="O30" s="686"/>
      <c r="P30" s="687" t="s">
        <v>79</v>
      </c>
      <c r="Q30" s="688"/>
      <c r="R30" s="688"/>
      <c r="S30" s="688"/>
      <c r="T30" s="688"/>
      <c r="U30" s="688"/>
      <c r="V30" s="689"/>
      <c r="W30" s="37" t="s">
        <v>80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hidden="1" x14ac:dyDescent="0.2">
      <c r="A31" s="676"/>
      <c r="B31" s="676"/>
      <c r="C31" s="676"/>
      <c r="D31" s="676"/>
      <c r="E31" s="676"/>
      <c r="F31" s="676"/>
      <c r="G31" s="676"/>
      <c r="H31" s="676"/>
      <c r="I31" s="676"/>
      <c r="J31" s="676"/>
      <c r="K31" s="676"/>
      <c r="L31" s="676"/>
      <c r="M31" s="676"/>
      <c r="N31" s="676"/>
      <c r="O31" s="686"/>
      <c r="P31" s="687" t="s">
        <v>79</v>
      </c>
      <c r="Q31" s="688"/>
      <c r="R31" s="688"/>
      <c r="S31" s="688"/>
      <c r="T31" s="688"/>
      <c r="U31" s="688"/>
      <c r="V31" s="689"/>
      <c r="W31" s="37" t="s">
        <v>68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hidden="1" customHeight="1" x14ac:dyDescent="0.2">
      <c r="A32" s="714" t="s">
        <v>87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hidden="1" customHeight="1" x14ac:dyDescent="0.25">
      <c r="A33" s="703" t="s">
        <v>88</v>
      </c>
      <c r="B33" s="676"/>
      <c r="C33" s="676"/>
      <c r="D33" s="676"/>
      <c r="E33" s="676"/>
      <c r="F33" s="676"/>
      <c r="G33" s="676"/>
      <c r="H33" s="676"/>
      <c r="I33" s="676"/>
      <c r="J33" s="676"/>
      <c r="K33" s="676"/>
      <c r="L33" s="676"/>
      <c r="M33" s="676"/>
      <c r="N33" s="676"/>
      <c r="O33" s="676"/>
      <c r="P33" s="676"/>
      <c r="Q33" s="676"/>
      <c r="R33" s="676"/>
      <c r="S33" s="676"/>
      <c r="T33" s="676"/>
      <c r="U33" s="676"/>
      <c r="V33" s="676"/>
      <c r="W33" s="676"/>
      <c r="X33" s="676"/>
      <c r="Y33" s="676"/>
      <c r="Z33" s="676"/>
      <c r="AA33" s="664"/>
      <c r="AB33" s="664"/>
      <c r="AC33" s="664"/>
    </row>
    <row r="34" spans="1:68" ht="14.25" hidden="1" customHeight="1" x14ac:dyDescent="0.25">
      <c r="A34" s="675" t="s">
        <v>89</v>
      </c>
      <c r="B34" s="676"/>
      <c r="C34" s="676"/>
      <c r="D34" s="676"/>
      <c r="E34" s="676"/>
      <c r="F34" s="676"/>
      <c r="G34" s="676"/>
      <c r="H34" s="676"/>
      <c r="I34" s="676"/>
      <c r="J34" s="676"/>
      <c r="K34" s="676"/>
      <c r="L34" s="676"/>
      <c r="M34" s="676"/>
      <c r="N34" s="676"/>
      <c r="O34" s="676"/>
      <c r="P34" s="676"/>
      <c r="Q34" s="676"/>
      <c r="R34" s="676"/>
      <c r="S34" s="676"/>
      <c r="T34" s="676"/>
      <c r="U34" s="676"/>
      <c r="V34" s="676"/>
      <c r="W34" s="676"/>
      <c r="X34" s="676"/>
      <c r="Y34" s="676"/>
      <c r="Z34" s="676"/>
      <c r="AA34" s="665"/>
      <c r="AB34" s="665"/>
      <c r="AC34" s="665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673">
        <v>4607091385670</v>
      </c>
      <c r="E35" s="674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8"/>
      <c r="R35" s="678"/>
      <c r="S35" s="678"/>
      <c r="T35" s="679"/>
      <c r="U35" s="34"/>
      <c r="V35" s="34"/>
      <c r="W35" s="35" t="s">
        <v>68</v>
      </c>
      <c r="X35" s="669">
        <v>800</v>
      </c>
      <c r="Y35" s="670">
        <f>IFERROR(IF(X35="",0,CEILING((X35/$H35),1)*$H35),"")</f>
        <v>810</v>
      </c>
      <c r="Z35" s="36">
        <f>IFERROR(IF(Y35=0,"",ROUNDUP(Y35/H35,0)*0.01898),"")</f>
        <v>1.4235</v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832.22222222222217</v>
      </c>
      <c r="BN35" s="64">
        <f>IFERROR(Y35*I35/H35,"0")</f>
        <v>842.625</v>
      </c>
      <c r="BO35" s="64">
        <f>IFERROR(1/J35*(X35/H35),"0")</f>
        <v>1.1574074074074074</v>
      </c>
      <c r="BP35" s="64">
        <f>IFERROR(1/J35*(Y35/H35),"0")</f>
        <v>1.171875</v>
      </c>
    </row>
    <row r="36" spans="1:68" ht="16.5" customHeight="1" x14ac:dyDescent="0.25">
      <c r="A36" s="54" t="s">
        <v>95</v>
      </c>
      <c r="B36" s="54" t="s">
        <v>96</v>
      </c>
      <c r="C36" s="31">
        <v>4301011625</v>
      </c>
      <c r="D36" s="673">
        <v>4680115883956</v>
      </c>
      <c r="E36" s="674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98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8"/>
      <c r="R36" s="678"/>
      <c r="S36" s="678"/>
      <c r="T36" s="679"/>
      <c r="U36" s="34"/>
      <c r="V36" s="34"/>
      <c r="W36" s="35" t="s">
        <v>68</v>
      </c>
      <c r="X36" s="669">
        <v>144</v>
      </c>
      <c r="Y36" s="670">
        <f>IFERROR(IF(X36="",0,CEILING((X36/$H36),1)*$H36),"")</f>
        <v>145.6</v>
      </c>
      <c r="Z36" s="36">
        <f>IFERROR(IF(Y36=0,"",ROUNDUP(Y36/H36,0)*0.01898),"")</f>
        <v>0.24674000000000001</v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149.59285714285716</v>
      </c>
      <c r="BN36" s="64">
        <f>IFERROR(Y36*I36/H36,"0")</f>
        <v>151.255</v>
      </c>
      <c r="BO36" s="64">
        <f>IFERROR(1/J36*(X36/H36),"0")</f>
        <v>0.20089285714285715</v>
      </c>
      <c r="BP36" s="64">
        <f>IFERROR(1/J36*(Y36/H36),"0")</f>
        <v>0.203125</v>
      </c>
    </row>
    <row r="37" spans="1:68" ht="27" hidden="1" customHeight="1" x14ac:dyDescent="0.25">
      <c r="A37" s="54" t="s">
        <v>98</v>
      </c>
      <c r="B37" s="54" t="s">
        <v>99</v>
      </c>
      <c r="C37" s="31">
        <v>4301011382</v>
      </c>
      <c r="D37" s="673">
        <v>4607091385687</v>
      </c>
      <c r="E37" s="674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8"/>
      <c r="R37" s="678"/>
      <c r="S37" s="678"/>
      <c r="T37" s="679"/>
      <c r="U37" s="34"/>
      <c r="V37" s="34"/>
      <c r="W37" s="35" t="s">
        <v>68</v>
      </c>
      <c r="X37" s="669">
        <v>0</v>
      </c>
      <c r="Y37" s="670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4301011565</v>
      </c>
      <c r="D38" s="673">
        <v>4680115882539</v>
      </c>
      <c r="E38" s="674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8"/>
      <c r="R38" s="678"/>
      <c r="S38" s="678"/>
      <c r="T38" s="679"/>
      <c r="U38" s="34"/>
      <c r="V38" s="34"/>
      <c r="W38" s="35" t="s">
        <v>68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4301011624</v>
      </c>
      <c r="D39" s="673">
        <v>4680115883949</v>
      </c>
      <c r="E39" s="674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79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8"/>
      <c r="R39" s="678"/>
      <c r="S39" s="678"/>
      <c r="T39" s="679"/>
      <c r="U39" s="34"/>
      <c r="V39" s="34"/>
      <c r="W39" s="35" t="s">
        <v>68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685"/>
      <c r="B40" s="676"/>
      <c r="C40" s="676"/>
      <c r="D40" s="676"/>
      <c r="E40" s="676"/>
      <c r="F40" s="676"/>
      <c r="G40" s="676"/>
      <c r="H40" s="676"/>
      <c r="I40" s="676"/>
      <c r="J40" s="676"/>
      <c r="K40" s="676"/>
      <c r="L40" s="676"/>
      <c r="M40" s="676"/>
      <c r="N40" s="676"/>
      <c r="O40" s="686"/>
      <c r="P40" s="687" t="s">
        <v>79</v>
      </c>
      <c r="Q40" s="688"/>
      <c r="R40" s="688"/>
      <c r="S40" s="688"/>
      <c r="T40" s="688"/>
      <c r="U40" s="688"/>
      <c r="V40" s="689"/>
      <c r="W40" s="37" t="s">
        <v>80</v>
      </c>
      <c r="X40" s="671">
        <f>IFERROR(X35/H35,"0")+IFERROR(X36/H36,"0")+IFERROR(X37/H37,"0")+IFERROR(X38/H38,"0")+IFERROR(X39/H39,"0")</f>
        <v>86.931216931216937</v>
      </c>
      <c r="Y40" s="671">
        <f>IFERROR(Y35/H35,"0")+IFERROR(Y36/H36,"0")+IFERROR(Y37/H37,"0")+IFERROR(Y38/H38,"0")+IFERROR(Y39/H39,"0")</f>
        <v>88</v>
      </c>
      <c r="Z40" s="671">
        <f>IFERROR(IF(Z35="",0,Z35),"0")+IFERROR(IF(Z36="",0,Z36),"0")+IFERROR(IF(Z37="",0,Z37),"0")+IFERROR(IF(Z38="",0,Z38),"0")+IFERROR(IF(Z39="",0,Z39),"0")</f>
        <v>1.6702399999999999</v>
      </c>
      <c r="AA40" s="672"/>
      <c r="AB40" s="672"/>
      <c r="AC40" s="672"/>
    </row>
    <row r="41" spans="1:68" x14ac:dyDescent="0.2">
      <c r="A41" s="676"/>
      <c r="B41" s="676"/>
      <c r="C41" s="676"/>
      <c r="D41" s="676"/>
      <c r="E41" s="676"/>
      <c r="F41" s="676"/>
      <c r="G41" s="676"/>
      <c r="H41" s="676"/>
      <c r="I41" s="676"/>
      <c r="J41" s="676"/>
      <c r="K41" s="676"/>
      <c r="L41" s="676"/>
      <c r="M41" s="676"/>
      <c r="N41" s="676"/>
      <c r="O41" s="686"/>
      <c r="P41" s="687" t="s">
        <v>79</v>
      </c>
      <c r="Q41" s="688"/>
      <c r="R41" s="688"/>
      <c r="S41" s="688"/>
      <c r="T41" s="688"/>
      <c r="U41" s="688"/>
      <c r="V41" s="689"/>
      <c r="W41" s="37" t="s">
        <v>68</v>
      </c>
      <c r="X41" s="671">
        <f>IFERROR(SUM(X35:X39),"0")</f>
        <v>944</v>
      </c>
      <c r="Y41" s="671">
        <f>IFERROR(SUM(Y35:Y39),"0")</f>
        <v>955.6</v>
      </c>
      <c r="Z41" s="37"/>
      <c r="AA41" s="672"/>
      <c r="AB41" s="672"/>
      <c r="AC41" s="672"/>
    </row>
    <row r="42" spans="1:68" ht="14.25" hidden="1" customHeight="1" x14ac:dyDescent="0.25">
      <c r="A42" s="675" t="s">
        <v>63</v>
      </c>
      <c r="B42" s="676"/>
      <c r="C42" s="676"/>
      <c r="D42" s="676"/>
      <c r="E42" s="676"/>
      <c r="F42" s="676"/>
      <c r="G42" s="676"/>
      <c r="H42" s="676"/>
      <c r="I42" s="676"/>
      <c r="J42" s="676"/>
      <c r="K42" s="676"/>
      <c r="L42" s="676"/>
      <c r="M42" s="676"/>
      <c r="N42" s="676"/>
      <c r="O42" s="676"/>
      <c r="P42" s="676"/>
      <c r="Q42" s="676"/>
      <c r="R42" s="676"/>
      <c r="S42" s="676"/>
      <c r="T42" s="676"/>
      <c r="U42" s="676"/>
      <c r="V42" s="676"/>
      <c r="W42" s="676"/>
      <c r="X42" s="676"/>
      <c r="Y42" s="676"/>
      <c r="Z42" s="676"/>
      <c r="AA42" s="665"/>
      <c r="AB42" s="665"/>
      <c r="AC42" s="665"/>
    </row>
    <row r="43" spans="1:68" ht="16.5" hidden="1" customHeight="1" x14ac:dyDescent="0.25">
      <c r="A43" s="54" t="s">
        <v>106</v>
      </c>
      <c r="B43" s="54" t="s">
        <v>107</v>
      </c>
      <c r="C43" s="31">
        <v>4301051820</v>
      </c>
      <c r="D43" s="673">
        <v>4680115884915</v>
      </c>
      <c r="E43" s="674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66</v>
      </c>
      <c r="L43" s="32"/>
      <c r="M43" s="33" t="s">
        <v>101</v>
      </c>
      <c r="N43" s="33"/>
      <c r="O43" s="32">
        <v>40</v>
      </c>
      <c r="P43" s="84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8"/>
      <c r="R43" s="678"/>
      <c r="S43" s="678"/>
      <c r="T43" s="679"/>
      <c r="U43" s="34"/>
      <c r="V43" s="34"/>
      <c r="W43" s="35" t="s">
        <v>68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685"/>
      <c r="B44" s="676"/>
      <c r="C44" s="676"/>
      <c r="D44" s="676"/>
      <c r="E44" s="676"/>
      <c r="F44" s="676"/>
      <c r="G44" s="676"/>
      <c r="H44" s="676"/>
      <c r="I44" s="676"/>
      <c r="J44" s="676"/>
      <c r="K44" s="676"/>
      <c r="L44" s="676"/>
      <c r="M44" s="676"/>
      <c r="N44" s="676"/>
      <c r="O44" s="686"/>
      <c r="P44" s="687" t="s">
        <v>79</v>
      </c>
      <c r="Q44" s="688"/>
      <c r="R44" s="688"/>
      <c r="S44" s="688"/>
      <c r="T44" s="688"/>
      <c r="U44" s="688"/>
      <c r="V44" s="689"/>
      <c r="W44" s="37" t="s">
        <v>80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hidden="1" x14ac:dyDescent="0.2">
      <c r="A45" s="676"/>
      <c r="B45" s="676"/>
      <c r="C45" s="676"/>
      <c r="D45" s="676"/>
      <c r="E45" s="676"/>
      <c r="F45" s="676"/>
      <c r="G45" s="676"/>
      <c r="H45" s="676"/>
      <c r="I45" s="676"/>
      <c r="J45" s="676"/>
      <c r="K45" s="676"/>
      <c r="L45" s="676"/>
      <c r="M45" s="676"/>
      <c r="N45" s="676"/>
      <c r="O45" s="686"/>
      <c r="P45" s="687" t="s">
        <v>79</v>
      </c>
      <c r="Q45" s="688"/>
      <c r="R45" s="688"/>
      <c r="S45" s="688"/>
      <c r="T45" s="688"/>
      <c r="U45" s="688"/>
      <c r="V45" s="689"/>
      <c r="W45" s="37" t="s">
        <v>68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hidden="1" customHeight="1" x14ac:dyDescent="0.25">
      <c r="A46" s="703" t="s">
        <v>109</v>
      </c>
      <c r="B46" s="676"/>
      <c r="C46" s="676"/>
      <c r="D46" s="676"/>
      <c r="E46" s="676"/>
      <c r="F46" s="676"/>
      <c r="G46" s="676"/>
      <c r="H46" s="676"/>
      <c r="I46" s="676"/>
      <c r="J46" s="676"/>
      <c r="K46" s="676"/>
      <c r="L46" s="676"/>
      <c r="M46" s="676"/>
      <c r="N46" s="676"/>
      <c r="O46" s="676"/>
      <c r="P46" s="676"/>
      <c r="Q46" s="676"/>
      <c r="R46" s="676"/>
      <c r="S46" s="676"/>
      <c r="T46" s="676"/>
      <c r="U46" s="676"/>
      <c r="V46" s="676"/>
      <c r="W46" s="676"/>
      <c r="X46" s="676"/>
      <c r="Y46" s="676"/>
      <c r="Z46" s="676"/>
      <c r="AA46" s="664"/>
      <c r="AB46" s="664"/>
      <c r="AC46" s="664"/>
    </row>
    <row r="47" spans="1:68" ht="14.25" hidden="1" customHeight="1" x14ac:dyDescent="0.25">
      <c r="A47" s="675" t="s">
        <v>89</v>
      </c>
      <c r="B47" s="676"/>
      <c r="C47" s="676"/>
      <c r="D47" s="676"/>
      <c r="E47" s="676"/>
      <c r="F47" s="676"/>
      <c r="G47" s="676"/>
      <c r="H47" s="676"/>
      <c r="I47" s="676"/>
      <c r="J47" s="676"/>
      <c r="K47" s="676"/>
      <c r="L47" s="676"/>
      <c r="M47" s="676"/>
      <c r="N47" s="676"/>
      <c r="O47" s="676"/>
      <c r="P47" s="676"/>
      <c r="Q47" s="676"/>
      <c r="R47" s="676"/>
      <c r="S47" s="676"/>
      <c r="T47" s="676"/>
      <c r="U47" s="676"/>
      <c r="V47" s="676"/>
      <c r="W47" s="676"/>
      <c r="X47" s="676"/>
      <c r="Y47" s="676"/>
      <c r="Z47" s="676"/>
      <c r="AA47" s="665"/>
      <c r="AB47" s="665"/>
      <c r="AC47" s="665"/>
    </row>
    <row r="48" spans="1:68" ht="27" hidden="1" customHeight="1" x14ac:dyDescent="0.25">
      <c r="A48" s="54" t="s">
        <v>110</v>
      </c>
      <c r="B48" s="54" t="s">
        <v>111</v>
      </c>
      <c r="C48" s="31">
        <v>4301012030</v>
      </c>
      <c r="D48" s="673">
        <v>4680115885882</v>
      </c>
      <c r="E48" s="674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92</v>
      </c>
      <c r="L48" s="32"/>
      <c r="M48" s="33" t="s">
        <v>101</v>
      </c>
      <c r="N48" s="33"/>
      <c r="O48" s="32">
        <v>50</v>
      </c>
      <c r="P48" s="9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8"/>
      <c r="R48" s="678"/>
      <c r="S48" s="678"/>
      <c r="T48" s="679"/>
      <c r="U48" s="34"/>
      <c r="V48" s="34"/>
      <c r="W48" s="35" t="s">
        <v>68</v>
      </c>
      <c r="X48" s="669">
        <v>0</v>
      </c>
      <c r="Y48" s="670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112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113</v>
      </c>
      <c r="B49" s="54" t="s">
        <v>114</v>
      </c>
      <c r="C49" s="31">
        <v>4301011816</v>
      </c>
      <c r="D49" s="673">
        <v>4680115881426</v>
      </c>
      <c r="E49" s="674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92</v>
      </c>
      <c r="L49" s="32"/>
      <c r="M49" s="33" t="s">
        <v>93</v>
      </c>
      <c r="N49" s="33"/>
      <c r="O49" s="32">
        <v>50</v>
      </c>
      <c r="P49" s="9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8"/>
      <c r="R49" s="678"/>
      <c r="S49" s="678"/>
      <c r="T49" s="679"/>
      <c r="U49" s="34"/>
      <c r="V49" s="34"/>
      <c r="W49" s="35" t="s">
        <v>68</v>
      </c>
      <c r="X49" s="669">
        <v>12</v>
      </c>
      <c r="Y49" s="670">
        <f t="shared" si="0"/>
        <v>21.6</v>
      </c>
      <c r="Z49" s="36">
        <f>IFERROR(IF(Y49=0,"",ROUNDUP(Y49/H49,0)*0.01898),"")</f>
        <v>3.7960000000000001E-2</v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si="1"/>
        <v>12.483333333333333</v>
      </c>
      <c r="BN49" s="64">
        <f t="shared" si="2"/>
        <v>22.47</v>
      </c>
      <c r="BO49" s="64">
        <f t="shared" si="3"/>
        <v>1.7361111111111108E-2</v>
      </c>
      <c r="BP49" s="64">
        <f t="shared" si="4"/>
        <v>3.125E-2</v>
      </c>
    </row>
    <row r="50" spans="1:68" ht="27" hidden="1" customHeight="1" x14ac:dyDescent="0.25">
      <c r="A50" s="54" t="s">
        <v>116</v>
      </c>
      <c r="B50" s="54" t="s">
        <v>117</v>
      </c>
      <c r="C50" s="31">
        <v>4301011386</v>
      </c>
      <c r="D50" s="673">
        <v>4680115880283</v>
      </c>
      <c r="E50" s="674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100</v>
      </c>
      <c r="L50" s="32"/>
      <c r="M50" s="33" t="s">
        <v>93</v>
      </c>
      <c r="N50" s="33"/>
      <c r="O50" s="32">
        <v>45</v>
      </c>
      <c r="P50" s="78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8"/>
      <c r="R50" s="678"/>
      <c r="S50" s="678"/>
      <c r="T50" s="679"/>
      <c r="U50" s="34"/>
      <c r="V50" s="34"/>
      <c r="W50" s="35" t="s">
        <v>68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119</v>
      </c>
      <c r="B51" s="54" t="s">
        <v>120</v>
      </c>
      <c r="C51" s="31">
        <v>4301011432</v>
      </c>
      <c r="D51" s="673">
        <v>4680115882720</v>
      </c>
      <c r="E51" s="674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90</v>
      </c>
      <c r="P51" s="87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8"/>
      <c r="R51" s="678"/>
      <c r="S51" s="678"/>
      <c r="T51" s="679"/>
      <c r="U51" s="34"/>
      <c r="V51" s="34"/>
      <c r="W51" s="35" t="s">
        <v>68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customHeight="1" x14ac:dyDescent="0.25">
      <c r="A52" s="54" t="s">
        <v>122</v>
      </c>
      <c r="B52" s="54" t="s">
        <v>123</v>
      </c>
      <c r="C52" s="31">
        <v>4301011806</v>
      </c>
      <c r="D52" s="673">
        <v>4680115881525</v>
      </c>
      <c r="E52" s="674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50</v>
      </c>
      <c r="P52" s="8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8"/>
      <c r="R52" s="678"/>
      <c r="S52" s="678"/>
      <c r="T52" s="679"/>
      <c r="U52" s="34"/>
      <c r="V52" s="34"/>
      <c r="W52" s="35" t="s">
        <v>68</v>
      </c>
      <c r="X52" s="669">
        <v>80</v>
      </c>
      <c r="Y52" s="670">
        <f t="shared" si="0"/>
        <v>80</v>
      </c>
      <c r="Z52" s="36">
        <f>IFERROR(IF(Y52=0,"",ROUNDUP(Y52/H52,0)*0.00902),"")</f>
        <v>0.1804</v>
      </c>
      <c r="AA52" s="56"/>
      <c r="AB52" s="57"/>
      <c r="AC52" s="99" t="s">
        <v>115</v>
      </c>
      <c r="AG52" s="64"/>
      <c r="AJ52" s="68"/>
      <c r="AK52" s="68">
        <v>0</v>
      </c>
      <c r="BB52" s="100" t="s">
        <v>1</v>
      </c>
      <c r="BM52" s="64">
        <f t="shared" si="1"/>
        <v>84.2</v>
      </c>
      <c r="BN52" s="64">
        <f t="shared" si="2"/>
        <v>84.2</v>
      </c>
      <c r="BO52" s="64">
        <f t="shared" si="3"/>
        <v>0.15151515151515152</v>
      </c>
      <c r="BP52" s="64">
        <f t="shared" si="4"/>
        <v>0.15151515151515152</v>
      </c>
    </row>
    <row r="53" spans="1:68" ht="27" hidden="1" customHeight="1" x14ac:dyDescent="0.25">
      <c r="A53" s="54" t="s">
        <v>124</v>
      </c>
      <c r="B53" s="54" t="s">
        <v>125</v>
      </c>
      <c r="C53" s="31">
        <v>4301011589</v>
      </c>
      <c r="D53" s="673">
        <v>4680115885899</v>
      </c>
      <c r="E53" s="674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66</v>
      </c>
      <c r="L53" s="32"/>
      <c r="M53" s="33" t="s">
        <v>126</v>
      </c>
      <c r="N53" s="33"/>
      <c r="O53" s="32">
        <v>50</v>
      </c>
      <c r="P53" s="82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8"/>
      <c r="R53" s="678"/>
      <c r="S53" s="678"/>
      <c r="T53" s="679"/>
      <c r="U53" s="34"/>
      <c r="V53" s="34"/>
      <c r="W53" s="35" t="s">
        <v>68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4301011801</v>
      </c>
      <c r="D54" s="673">
        <v>4680115881419</v>
      </c>
      <c r="E54" s="674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100</v>
      </c>
      <c r="L54" s="32"/>
      <c r="M54" s="33" t="s">
        <v>93</v>
      </c>
      <c r="N54" s="33"/>
      <c r="O54" s="32">
        <v>50</v>
      </c>
      <c r="P54" s="100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8"/>
      <c r="R54" s="678"/>
      <c r="S54" s="678"/>
      <c r="T54" s="679"/>
      <c r="U54" s="34"/>
      <c r="V54" s="34"/>
      <c r="W54" s="35" t="s">
        <v>68</v>
      </c>
      <c r="X54" s="669">
        <v>0</v>
      </c>
      <c r="Y54" s="670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x14ac:dyDescent="0.2">
      <c r="A55" s="685"/>
      <c r="B55" s="676"/>
      <c r="C55" s="676"/>
      <c r="D55" s="676"/>
      <c r="E55" s="676"/>
      <c r="F55" s="676"/>
      <c r="G55" s="676"/>
      <c r="H55" s="676"/>
      <c r="I55" s="676"/>
      <c r="J55" s="676"/>
      <c r="K55" s="676"/>
      <c r="L55" s="676"/>
      <c r="M55" s="676"/>
      <c r="N55" s="676"/>
      <c r="O55" s="686"/>
      <c r="P55" s="687" t="s">
        <v>79</v>
      </c>
      <c r="Q55" s="688"/>
      <c r="R55" s="688"/>
      <c r="S55" s="688"/>
      <c r="T55" s="688"/>
      <c r="U55" s="688"/>
      <c r="V55" s="689"/>
      <c r="W55" s="37" t="s">
        <v>80</v>
      </c>
      <c r="X55" s="671">
        <f>IFERROR(X48/H48,"0")+IFERROR(X49/H49,"0")+IFERROR(X50/H50,"0")+IFERROR(X51/H51,"0")+IFERROR(X52/H52,"0")+IFERROR(X53/H53,"0")+IFERROR(X54/H54,"0")</f>
        <v>21.111111111111111</v>
      </c>
      <c r="Y55" s="671">
        <f>IFERROR(Y48/H48,"0")+IFERROR(Y49/H49,"0")+IFERROR(Y50/H50,"0")+IFERROR(Y51/H51,"0")+IFERROR(Y52/H52,"0")+IFERROR(Y53/H53,"0")+IFERROR(Y54/H54,"0")</f>
        <v>22</v>
      </c>
      <c r="Z55" s="671">
        <f>IFERROR(IF(Z48="",0,Z48),"0")+IFERROR(IF(Z49="",0,Z49),"0")+IFERROR(IF(Z50="",0,Z50),"0")+IFERROR(IF(Z51="",0,Z51),"0")+IFERROR(IF(Z52="",0,Z52),"0")+IFERROR(IF(Z53="",0,Z53),"0")+IFERROR(IF(Z54="",0,Z54),"0")</f>
        <v>0.21836</v>
      </c>
      <c r="AA55" s="672"/>
      <c r="AB55" s="672"/>
      <c r="AC55" s="672"/>
    </row>
    <row r="56" spans="1:68" x14ac:dyDescent="0.2">
      <c r="A56" s="676"/>
      <c r="B56" s="676"/>
      <c r="C56" s="676"/>
      <c r="D56" s="676"/>
      <c r="E56" s="676"/>
      <c r="F56" s="676"/>
      <c r="G56" s="676"/>
      <c r="H56" s="676"/>
      <c r="I56" s="676"/>
      <c r="J56" s="676"/>
      <c r="K56" s="676"/>
      <c r="L56" s="676"/>
      <c r="M56" s="676"/>
      <c r="N56" s="676"/>
      <c r="O56" s="686"/>
      <c r="P56" s="687" t="s">
        <v>79</v>
      </c>
      <c r="Q56" s="688"/>
      <c r="R56" s="688"/>
      <c r="S56" s="688"/>
      <c r="T56" s="688"/>
      <c r="U56" s="688"/>
      <c r="V56" s="689"/>
      <c r="W56" s="37" t="s">
        <v>68</v>
      </c>
      <c r="X56" s="671">
        <f>IFERROR(SUM(X48:X54),"0")</f>
        <v>92</v>
      </c>
      <c r="Y56" s="671">
        <f>IFERROR(SUM(Y48:Y54),"0")</f>
        <v>101.6</v>
      </c>
      <c r="Z56" s="37"/>
      <c r="AA56" s="672"/>
      <c r="AB56" s="672"/>
      <c r="AC56" s="672"/>
    </row>
    <row r="57" spans="1:68" ht="14.25" hidden="1" customHeight="1" x14ac:dyDescent="0.25">
      <c r="A57" s="675" t="s">
        <v>130</v>
      </c>
      <c r="B57" s="676"/>
      <c r="C57" s="676"/>
      <c r="D57" s="676"/>
      <c r="E57" s="676"/>
      <c r="F57" s="676"/>
      <c r="G57" s="676"/>
      <c r="H57" s="676"/>
      <c r="I57" s="676"/>
      <c r="J57" s="676"/>
      <c r="K57" s="676"/>
      <c r="L57" s="676"/>
      <c r="M57" s="676"/>
      <c r="N57" s="676"/>
      <c r="O57" s="676"/>
      <c r="P57" s="676"/>
      <c r="Q57" s="676"/>
      <c r="R57" s="676"/>
      <c r="S57" s="676"/>
      <c r="T57" s="676"/>
      <c r="U57" s="676"/>
      <c r="V57" s="676"/>
      <c r="W57" s="676"/>
      <c r="X57" s="676"/>
      <c r="Y57" s="676"/>
      <c r="Z57" s="676"/>
      <c r="AA57" s="665"/>
      <c r="AB57" s="665"/>
      <c r="AC57" s="665"/>
    </row>
    <row r="58" spans="1:68" ht="27" customHeight="1" x14ac:dyDescent="0.25">
      <c r="A58" s="54" t="s">
        <v>131</v>
      </c>
      <c r="B58" s="54" t="s">
        <v>132</v>
      </c>
      <c r="C58" s="31">
        <v>4301020298</v>
      </c>
      <c r="D58" s="673">
        <v>4680115881440</v>
      </c>
      <c r="E58" s="674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92</v>
      </c>
      <c r="L58" s="32"/>
      <c r="M58" s="33" t="s">
        <v>93</v>
      </c>
      <c r="N58" s="33"/>
      <c r="O58" s="32">
        <v>50</v>
      </c>
      <c r="P58" s="10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8"/>
      <c r="R58" s="678"/>
      <c r="S58" s="678"/>
      <c r="T58" s="679"/>
      <c r="U58" s="34"/>
      <c r="V58" s="34"/>
      <c r="W58" s="35" t="s">
        <v>68</v>
      </c>
      <c r="X58" s="669">
        <v>214</v>
      </c>
      <c r="Y58" s="670">
        <f>IFERROR(IF(X58="",0,CEILING((X58/$H58),1)*$H58),"")</f>
        <v>216</v>
      </c>
      <c r="Z58" s="36">
        <f>IFERROR(IF(Y58=0,"",ROUNDUP(Y58/H58,0)*0.01898),"")</f>
        <v>0.37959999999999999</v>
      </c>
      <c r="AA58" s="56"/>
      <c r="AB58" s="57"/>
      <c r="AC58" s="105" t="s">
        <v>133</v>
      </c>
      <c r="AG58" s="64"/>
      <c r="AJ58" s="68"/>
      <c r="AK58" s="68">
        <v>0</v>
      </c>
      <c r="BB58" s="106" t="s">
        <v>1</v>
      </c>
      <c r="BM58" s="64">
        <f>IFERROR(X58*I58/H58,"0")</f>
        <v>222.61944444444444</v>
      </c>
      <c r="BN58" s="64">
        <f>IFERROR(Y58*I58/H58,"0")</f>
        <v>224.69999999999996</v>
      </c>
      <c r="BO58" s="64">
        <f>IFERROR(1/J58*(X58/H58),"0")</f>
        <v>0.30960648148148145</v>
      </c>
      <c r="BP58" s="64">
        <f>IFERROR(1/J58*(Y58/H58),"0")</f>
        <v>0.3125</v>
      </c>
    </row>
    <row r="59" spans="1:68" ht="27" hidden="1" customHeight="1" x14ac:dyDescent="0.25">
      <c r="A59" s="54" t="s">
        <v>134</v>
      </c>
      <c r="B59" s="54" t="s">
        <v>135</v>
      </c>
      <c r="C59" s="31">
        <v>4301020228</v>
      </c>
      <c r="D59" s="673">
        <v>4680115882751</v>
      </c>
      <c r="E59" s="674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100</v>
      </c>
      <c r="L59" s="32"/>
      <c r="M59" s="33" t="s">
        <v>93</v>
      </c>
      <c r="N59" s="33"/>
      <c r="O59" s="32">
        <v>90</v>
      </c>
      <c r="P59" s="97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8"/>
      <c r="R59" s="678"/>
      <c r="S59" s="678"/>
      <c r="T59" s="679"/>
      <c r="U59" s="34"/>
      <c r="V59" s="34"/>
      <c r="W59" s="35" t="s">
        <v>68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137</v>
      </c>
      <c r="B60" s="54" t="s">
        <v>138</v>
      </c>
      <c r="C60" s="31">
        <v>4301020358</v>
      </c>
      <c r="D60" s="673">
        <v>4680115885950</v>
      </c>
      <c r="E60" s="674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66</v>
      </c>
      <c r="L60" s="32"/>
      <c r="M60" s="33" t="s">
        <v>101</v>
      </c>
      <c r="N60" s="33"/>
      <c r="O60" s="32">
        <v>50</v>
      </c>
      <c r="P60" s="104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8"/>
      <c r="R60" s="678"/>
      <c r="S60" s="678"/>
      <c r="T60" s="679"/>
      <c r="U60" s="34"/>
      <c r="V60" s="34"/>
      <c r="W60" s="35" t="s">
        <v>68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139</v>
      </c>
      <c r="B61" s="54" t="s">
        <v>140</v>
      </c>
      <c r="C61" s="31">
        <v>4301020296</v>
      </c>
      <c r="D61" s="673">
        <v>4680115881433</v>
      </c>
      <c r="E61" s="674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66</v>
      </c>
      <c r="L61" s="32"/>
      <c r="M61" s="33" t="s">
        <v>93</v>
      </c>
      <c r="N61" s="33"/>
      <c r="O61" s="32">
        <v>50</v>
      </c>
      <c r="P61" s="97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8"/>
      <c r="R61" s="678"/>
      <c r="S61" s="678"/>
      <c r="T61" s="679"/>
      <c r="U61" s="34"/>
      <c r="V61" s="34"/>
      <c r="W61" s="35" t="s">
        <v>68</v>
      </c>
      <c r="X61" s="669">
        <v>0</v>
      </c>
      <c r="Y61" s="670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133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85"/>
      <c r="B62" s="676"/>
      <c r="C62" s="676"/>
      <c r="D62" s="676"/>
      <c r="E62" s="676"/>
      <c r="F62" s="676"/>
      <c r="G62" s="676"/>
      <c r="H62" s="676"/>
      <c r="I62" s="676"/>
      <c r="J62" s="676"/>
      <c r="K62" s="676"/>
      <c r="L62" s="676"/>
      <c r="M62" s="676"/>
      <c r="N62" s="676"/>
      <c r="O62" s="686"/>
      <c r="P62" s="687" t="s">
        <v>79</v>
      </c>
      <c r="Q62" s="688"/>
      <c r="R62" s="688"/>
      <c r="S62" s="688"/>
      <c r="T62" s="688"/>
      <c r="U62" s="688"/>
      <c r="V62" s="689"/>
      <c r="W62" s="37" t="s">
        <v>80</v>
      </c>
      <c r="X62" s="671">
        <f>IFERROR(X58/H58,"0")+IFERROR(X59/H59,"0")+IFERROR(X60/H60,"0")+IFERROR(X61/H61,"0")</f>
        <v>19.814814814814813</v>
      </c>
      <c r="Y62" s="671">
        <f>IFERROR(Y58/H58,"0")+IFERROR(Y59/H59,"0")+IFERROR(Y60/H60,"0")+IFERROR(Y61/H61,"0")</f>
        <v>20</v>
      </c>
      <c r="Z62" s="671">
        <f>IFERROR(IF(Z58="",0,Z58),"0")+IFERROR(IF(Z59="",0,Z59),"0")+IFERROR(IF(Z60="",0,Z60),"0")+IFERROR(IF(Z61="",0,Z61),"0")</f>
        <v>0.37959999999999999</v>
      </c>
      <c r="AA62" s="672"/>
      <c r="AB62" s="672"/>
      <c r="AC62" s="672"/>
    </row>
    <row r="63" spans="1:68" x14ac:dyDescent="0.2">
      <c r="A63" s="676"/>
      <c r="B63" s="676"/>
      <c r="C63" s="676"/>
      <c r="D63" s="676"/>
      <c r="E63" s="676"/>
      <c r="F63" s="676"/>
      <c r="G63" s="676"/>
      <c r="H63" s="676"/>
      <c r="I63" s="676"/>
      <c r="J63" s="676"/>
      <c r="K63" s="676"/>
      <c r="L63" s="676"/>
      <c r="M63" s="676"/>
      <c r="N63" s="676"/>
      <c r="O63" s="686"/>
      <c r="P63" s="687" t="s">
        <v>79</v>
      </c>
      <c r="Q63" s="688"/>
      <c r="R63" s="688"/>
      <c r="S63" s="688"/>
      <c r="T63" s="688"/>
      <c r="U63" s="688"/>
      <c r="V63" s="689"/>
      <c r="W63" s="37" t="s">
        <v>68</v>
      </c>
      <c r="X63" s="671">
        <f>IFERROR(SUM(X58:X61),"0")</f>
        <v>214</v>
      </c>
      <c r="Y63" s="671">
        <f>IFERROR(SUM(Y58:Y61),"0")</f>
        <v>216</v>
      </c>
      <c r="Z63" s="37"/>
      <c r="AA63" s="672"/>
      <c r="AB63" s="672"/>
      <c r="AC63" s="672"/>
    </row>
    <row r="64" spans="1:68" ht="14.25" hidden="1" customHeight="1" x14ac:dyDescent="0.25">
      <c r="A64" s="675" t="s">
        <v>141</v>
      </c>
      <c r="B64" s="676"/>
      <c r="C64" s="676"/>
      <c r="D64" s="676"/>
      <c r="E64" s="676"/>
      <c r="F64" s="676"/>
      <c r="G64" s="676"/>
      <c r="H64" s="676"/>
      <c r="I64" s="676"/>
      <c r="J64" s="676"/>
      <c r="K64" s="676"/>
      <c r="L64" s="676"/>
      <c r="M64" s="676"/>
      <c r="N64" s="676"/>
      <c r="O64" s="676"/>
      <c r="P64" s="676"/>
      <c r="Q64" s="676"/>
      <c r="R64" s="676"/>
      <c r="S64" s="676"/>
      <c r="T64" s="676"/>
      <c r="U64" s="676"/>
      <c r="V64" s="676"/>
      <c r="W64" s="676"/>
      <c r="X64" s="676"/>
      <c r="Y64" s="676"/>
      <c r="Z64" s="676"/>
      <c r="AA64" s="665"/>
      <c r="AB64" s="665"/>
      <c r="AC64" s="665"/>
    </row>
    <row r="65" spans="1:68" ht="27" hidden="1" customHeight="1" x14ac:dyDescent="0.25">
      <c r="A65" s="54" t="s">
        <v>142</v>
      </c>
      <c r="B65" s="54" t="s">
        <v>143</v>
      </c>
      <c r="C65" s="31">
        <v>4301031243</v>
      </c>
      <c r="D65" s="673">
        <v>4680115885073</v>
      </c>
      <c r="E65" s="674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144</v>
      </c>
      <c r="L65" s="32"/>
      <c r="M65" s="33" t="s">
        <v>67</v>
      </c>
      <c r="N65" s="33"/>
      <c r="O65" s="32">
        <v>40</v>
      </c>
      <c r="P65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8"/>
      <c r="R65" s="678"/>
      <c r="S65" s="678"/>
      <c r="T65" s="679"/>
      <c r="U65" s="34"/>
      <c r="V65" s="34"/>
      <c r="W65" s="35" t="s">
        <v>68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145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146</v>
      </c>
      <c r="B66" s="54" t="s">
        <v>147</v>
      </c>
      <c r="C66" s="31">
        <v>4301031241</v>
      </c>
      <c r="D66" s="673">
        <v>4680115885059</v>
      </c>
      <c r="E66" s="674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144</v>
      </c>
      <c r="L66" s="32"/>
      <c r="M66" s="33" t="s">
        <v>67</v>
      </c>
      <c r="N66" s="33"/>
      <c r="O66" s="32">
        <v>40</v>
      </c>
      <c r="P66" s="8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8"/>
      <c r="R66" s="678"/>
      <c r="S66" s="678"/>
      <c r="T66" s="679"/>
      <c r="U66" s="34"/>
      <c r="V66" s="34"/>
      <c r="W66" s="35" t="s">
        <v>68</v>
      </c>
      <c r="X66" s="669">
        <v>0</v>
      </c>
      <c r="Y66" s="670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149</v>
      </c>
      <c r="B67" s="54" t="s">
        <v>150</v>
      </c>
      <c r="C67" s="31">
        <v>4301031316</v>
      </c>
      <c r="D67" s="673">
        <v>4680115885097</v>
      </c>
      <c r="E67" s="674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144</v>
      </c>
      <c r="L67" s="32"/>
      <c r="M67" s="33" t="s">
        <v>67</v>
      </c>
      <c r="N67" s="33"/>
      <c r="O67" s="32">
        <v>40</v>
      </c>
      <c r="P67" s="10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8"/>
      <c r="R67" s="678"/>
      <c r="S67" s="678"/>
      <c r="T67" s="679"/>
      <c r="U67" s="34"/>
      <c r="V67" s="34"/>
      <c r="W67" s="35" t="s">
        <v>68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85"/>
      <c r="B68" s="676"/>
      <c r="C68" s="676"/>
      <c r="D68" s="676"/>
      <c r="E68" s="676"/>
      <c r="F68" s="676"/>
      <c r="G68" s="676"/>
      <c r="H68" s="676"/>
      <c r="I68" s="676"/>
      <c r="J68" s="676"/>
      <c r="K68" s="676"/>
      <c r="L68" s="676"/>
      <c r="M68" s="676"/>
      <c r="N68" s="676"/>
      <c r="O68" s="686"/>
      <c r="P68" s="687" t="s">
        <v>79</v>
      </c>
      <c r="Q68" s="688"/>
      <c r="R68" s="688"/>
      <c r="S68" s="688"/>
      <c r="T68" s="688"/>
      <c r="U68" s="688"/>
      <c r="V68" s="689"/>
      <c r="W68" s="37" t="s">
        <v>80</v>
      </c>
      <c r="X68" s="671">
        <f>IFERROR(X65/H65,"0")+IFERROR(X66/H66,"0")+IFERROR(X67/H67,"0")</f>
        <v>0</v>
      </c>
      <c r="Y68" s="671">
        <f>IFERROR(Y65/H65,"0")+IFERROR(Y66/H66,"0")+IFERROR(Y67/H67,"0")</f>
        <v>0</v>
      </c>
      <c r="Z68" s="671">
        <f>IFERROR(IF(Z65="",0,Z65),"0")+IFERROR(IF(Z66="",0,Z66),"0")+IFERROR(IF(Z67="",0,Z67),"0")</f>
        <v>0</v>
      </c>
      <c r="AA68" s="672"/>
      <c r="AB68" s="672"/>
      <c r="AC68" s="672"/>
    </row>
    <row r="69" spans="1:68" hidden="1" x14ac:dyDescent="0.2">
      <c r="A69" s="676"/>
      <c r="B69" s="676"/>
      <c r="C69" s="676"/>
      <c r="D69" s="676"/>
      <c r="E69" s="676"/>
      <c r="F69" s="676"/>
      <c r="G69" s="676"/>
      <c r="H69" s="676"/>
      <c r="I69" s="676"/>
      <c r="J69" s="676"/>
      <c r="K69" s="676"/>
      <c r="L69" s="676"/>
      <c r="M69" s="676"/>
      <c r="N69" s="676"/>
      <c r="O69" s="686"/>
      <c r="P69" s="687" t="s">
        <v>79</v>
      </c>
      <c r="Q69" s="688"/>
      <c r="R69" s="688"/>
      <c r="S69" s="688"/>
      <c r="T69" s="688"/>
      <c r="U69" s="688"/>
      <c r="V69" s="689"/>
      <c r="W69" s="37" t="s">
        <v>68</v>
      </c>
      <c r="X69" s="671">
        <f>IFERROR(SUM(X65:X67),"0")</f>
        <v>0</v>
      </c>
      <c r="Y69" s="671">
        <f>IFERROR(SUM(Y65:Y67),"0")</f>
        <v>0</v>
      </c>
      <c r="Z69" s="37"/>
      <c r="AA69" s="672"/>
      <c r="AB69" s="672"/>
      <c r="AC69" s="672"/>
    </row>
    <row r="70" spans="1:68" ht="14.25" hidden="1" customHeight="1" x14ac:dyDescent="0.25">
      <c r="A70" s="675" t="s">
        <v>63</v>
      </c>
      <c r="B70" s="676"/>
      <c r="C70" s="676"/>
      <c r="D70" s="676"/>
      <c r="E70" s="676"/>
      <c r="F70" s="676"/>
      <c r="G70" s="676"/>
      <c r="H70" s="676"/>
      <c r="I70" s="676"/>
      <c r="J70" s="676"/>
      <c r="K70" s="676"/>
      <c r="L70" s="676"/>
      <c r="M70" s="676"/>
      <c r="N70" s="676"/>
      <c r="O70" s="676"/>
      <c r="P70" s="676"/>
      <c r="Q70" s="676"/>
      <c r="R70" s="676"/>
      <c r="S70" s="676"/>
      <c r="T70" s="676"/>
      <c r="U70" s="676"/>
      <c r="V70" s="676"/>
      <c r="W70" s="676"/>
      <c r="X70" s="676"/>
      <c r="Y70" s="676"/>
      <c r="Z70" s="676"/>
      <c r="AA70" s="665"/>
      <c r="AB70" s="665"/>
      <c r="AC70" s="665"/>
    </row>
    <row r="71" spans="1:68" ht="16.5" hidden="1" customHeight="1" x14ac:dyDescent="0.25">
      <c r="A71" s="54" t="s">
        <v>152</v>
      </c>
      <c r="B71" s="54" t="s">
        <v>153</v>
      </c>
      <c r="C71" s="31">
        <v>4301051838</v>
      </c>
      <c r="D71" s="673">
        <v>4680115881891</v>
      </c>
      <c r="E71" s="674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92</v>
      </c>
      <c r="L71" s="32"/>
      <c r="M71" s="33" t="s">
        <v>101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8"/>
      <c r="R71" s="678"/>
      <c r="S71" s="678"/>
      <c r="T71" s="679"/>
      <c r="U71" s="34"/>
      <c r="V71" s="34"/>
      <c r="W71" s="35" t="s">
        <v>68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154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customHeight="1" x14ac:dyDescent="0.25">
      <c r="A72" s="54" t="s">
        <v>155</v>
      </c>
      <c r="B72" s="54" t="s">
        <v>156</v>
      </c>
      <c r="C72" s="31">
        <v>4301051846</v>
      </c>
      <c r="D72" s="673">
        <v>4680115885769</v>
      </c>
      <c r="E72" s="674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92</v>
      </c>
      <c r="L72" s="32"/>
      <c r="M72" s="33" t="s">
        <v>101</v>
      </c>
      <c r="N72" s="33"/>
      <c r="O72" s="32">
        <v>45</v>
      </c>
      <c r="P72" s="102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8"/>
      <c r="R72" s="678"/>
      <c r="S72" s="678"/>
      <c r="T72" s="679"/>
      <c r="U72" s="34"/>
      <c r="V72" s="34"/>
      <c r="W72" s="35" t="s">
        <v>68</v>
      </c>
      <c r="X72" s="669">
        <v>14</v>
      </c>
      <c r="Y72" s="670">
        <f t="shared" si="5"/>
        <v>16.8</v>
      </c>
      <c r="Z72" s="36">
        <f>IFERROR(IF(Y72=0,"",ROUNDUP(Y72/H72,0)*0.01898),"")</f>
        <v>3.7960000000000001E-2</v>
      </c>
      <c r="AA72" s="56"/>
      <c r="AB72" s="57"/>
      <c r="AC72" s="121" t="s">
        <v>157</v>
      </c>
      <c r="AG72" s="64"/>
      <c r="AJ72" s="68"/>
      <c r="AK72" s="68">
        <v>0</v>
      </c>
      <c r="BB72" s="122" t="s">
        <v>1</v>
      </c>
      <c r="BM72" s="64">
        <f t="shared" si="6"/>
        <v>14.725000000000001</v>
      </c>
      <c r="BN72" s="64">
        <f t="shared" si="7"/>
        <v>17.670000000000002</v>
      </c>
      <c r="BO72" s="64">
        <f t="shared" si="8"/>
        <v>2.6041666666666664E-2</v>
      </c>
      <c r="BP72" s="64">
        <f t="shared" si="9"/>
        <v>3.125E-2</v>
      </c>
    </row>
    <row r="73" spans="1:68" ht="37.5" hidden="1" customHeight="1" x14ac:dyDescent="0.25">
      <c r="A73" s="54" t="s">
        <v>158</v>
      </c>
      <c r="B73" s="54" t="s">
        <v>159</v>
      </c>
      <c r="C73" s="31">
        <v>4301051822</v>
      </c>
      <c r="D73" s="673">
        <v>4680115884410</v>
      </c>
      <c r="E73" s="674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92</v>
      </c>
      <c r="L73" s="32"/>
      <c r="M73" s="33" t="s">
        <v>67</v>
      </c>
      <c r="N73" s="33"/>
      <c r="O73" s="32">
        <v>40</v>
      </c>
      <c r="P73" s="68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8"/>
      <c r="R73" s="678"/>
      <c r="S73" s="678"/>
      <c r="T73" s="679"/>
      <c r="U73" s="34"/>
      <c r="V73" s="34"/>
      <c r="W73" s="35" t="s">
        <v>68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160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hidden="1" customHeight="1" x14ac:dyDescent="0.25">
      <c r="A74" s="54" t="s">
        <v>161</v>
      </c>
      <c r="B74" s="54" t="s">
        <v>162</v>
      </c>
      <c r="C74" s="31">
        <v>4301051837</v>
      </c>
      <c r="D74" s="673">
        <v>4680115884311</v>
      </c>
      <c r="E74" s="674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66</v>
      </c>
      <c r="L74" s="32"/>
      <c r="M74" s="33" t="s">
        <v>101</v>
      </c>
      <c r="N74" s="33"/>
      <c r="O74" s="32">
        <v>40</v>
      </c>
      <c r="P74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8"/>
      <c r="R74" s="678"/>
      <c r="S74" s="678"/>
      <c r="T74" s="679"/>
      <c r="U74" s="34"/>
      <c r="V74" s="34"/>
      <c r="W74" s="35" t="s">
        <v>68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154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hidden="1" customHeight="1" x14ac:dyDescent="0.25">
      <c r="A75" s="54" t="s">
        <v>163</v>
      </c>
      <c r="B75" s="54" t="s">
        <v>164</v>
      </c>
      <c r="C75" s="31">
        <v>4301051844</v>
      </c>
      <c r="D75" s="673">
        <v>4680115885929</v>
      </c>
      <c r="E75" s="674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66</v>
      </c>
      <c r="L75" s="32"/>
      <c r="M75" s="33" t="s">
        <v>101</v>
      </c>
      <c r="N75" s="33"/>
      <c r="O75" s="32">
        <v>45</v>
      </c>
      <c r="P75" s="102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8"/>
      <c r="R75" s="678"/>
      <c r="S75" s="678"/>
      <c r="T75" s="679"/>
      <c r="U75" s="34"/>
      <c r="V75" s="34"/>
      <c r="W75" s="35" t="s">
        <v>68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157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165</v>
      </c>
      <c r="B76" s="54" t="s">
        <v>166</v>
      </c>
      <c r="C76" s="31">
        <v>4301051827</v>
      </c>
      <c r="D76" s="673">
        <v>4680115884403</v>
      </c>
      <c r="E76" s="674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66</v>
      </c>
      <c r="L76" s="32"/>
      <c r="M76" s="33" t="s">
        <v>67</v>
      </c>
      <c r="N76" s="33"/>
      <c r="O76" s="32">
        <v>40</v>
      </c>
      <c r="P76" s="85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8"/>
      <c r="R76" s="678"/>
      <c r="S76" s="678"/>
      <c r="T76" s="679"/>
      <c r="U76" s="34"/>
      <c r="V76" s="34"/>
      <c r="W76" s="35" t="s">
        <v>68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160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685"/>
      <c r="B77" s="676"/>
      <c r="C77" s="676"/>
      <c r="D77" s="676"/>
      <c r="E77" s="676"/>
      <c r="F77" s="676"/>
      <c r="G77" s="676"/>
      <c r="H77" s="676"/>
      <c r="I77" s="676"/>
      <c r="J77" s="676"/>
      <c r="K77" s="676"/>
      <c r="L77" s="676"/>
      <c r="M77" s="676"/>
      <c r="N77" s="676"/>
      <c r="O77" s="686"/>
      <c r="P77" s="687" t="s">
        <v>79</v>
      </c>
      <c r="Q77" s="688"/>
      <c r="R77" s="688"/>
      <c r="S77" s="688"/>
      <c r="T77" s="688"/>
      <c r="U77" s="688"/>
      <c r="V77" s="689"/>
      <c r="W77" s="37" t="s">
        <v>80</v>
      </c>
      <c r="X77" s="671">
        <f>IFERROR(X71/H71,"0")+IFERROR(X72/H72,"0")+IFERROR(X73/H73,"0")+IFERROR(X74/H74,"0")+IFERROR(X75/H75,"0")+IFERROR(X76/H76,"0")</f>
        <v>1.6666666666666665</v>
      </c>
      <c r="Y77" s="671">
        <f>IFERROR(Y71/H71,"0")+IFERROR(Y72/H72,"0")+IFERROR(Y73/H73,"0")+IFERROR(Y74/H74,"0")+IFERROR(Y75/H75,"0")+IFERROR(Y76/H76,"0")</f>
        <v>2</v>
      </c>
      <c r="Z77" s="671">
        <f>IFERROR(IF(Z71="",0,Z71),"0")+IFERROR(IF(Z72="",0,Z72),"0")+IFERROR(IF(Z73="",0,Z73),"0")+IFERROR(IF(Z74="",0,Z74),"0")+IFERROR(IF(Z75="",0,Z75),"0")+IFERROR(IF(Z76="",0,Z76),"0")</f>
        <v>3.7960000000000001E-2</v>
      </c>
      <c r="AA77" s="672"/>
      <c r="AB77" s="672"/>
      <c r="AC77" s="672"/>
    </row>
    <row r="78" spans="1:68" x14ac:dyDescent="0.2">
      <c r="A78" s="676"/>
      <c r="B78" s="676"/>
      <c r="C78" s="676"/>
      <c r="D78" s="676"/>
      <c r="E78" s="676"/>
      <c r="F78" s="676"/>
      <c r="G78" s="676"/>
      <c r="H78" s="676"/>
      <c r="I78" s="676"/>
      <c r="J78" s="676"/>
      <c r="K78" s="676"/>
      <c r="L78" s="676"/>
      <c r="M78" s="676"/>
      <c r="N78" s="676"/>
      <c r="O78" s="686"/>
      <c r="P78" s="687" t="s">
        <v>79</v>
      </c>
      <c r="Q78" s="688"/>
      <c r="R78" s="688"/>
      <c r="S78" s="688"/>
      <c r="T78" s="688"/>
      <c r="U78" s="688"/>
      <c r="V78" s="689"/>
      <c r="W78" s="37" t="s">
        <v>68</v>
      </c>
      <c r="X78" s="671">
        <f>IFERROR(SUM(X71:X76),"0")</f>
        <v>14</v>
      </c>
      <c r="Y78" s="671">
        <f>IFERROR(SUM(Y71:Y76),"0")</f>
        <v>16.8</v>
      </c>
      <c r="Z78" s="37"/>
      <c r="AA78" s="672"/>
      <c r="AB78" s="672"/>
      <c r="AC78" s="672"/>
    </row>
    <row r="79" spans="1:68" ht="14.25" hidden="1" customHeight="1" x14ac:dyDescent="0.25">
      <c r="A79" s="675" t="s">
        <v>167</v>
      </c>
      <c r="B79" s="676"/>
      <c r="C79" s="676"/>
      <c r="D79" s="676"/>
      <c r="E79" s="676"/>
      <c r="F79" s="676"/>
      <c r="G79" s="676"/>
      <c r="H79" s="676"/>
      <c r="I79" s="676"/>
      <c r="J79" s="676"/>
      <c r="K79" s="676"/>
      <c r="L79" s="676"/>
      <c r="M79" s="676"/>
      <c r="N79" s="676"/>
      <c r="O79" s="676"/>
      <c r="P79" s="676"/>
      <c r="Q79" s="676"/>
      <c r="R79" s="676"/>
      <c r="S79" s="676"/>
      <c r="T79" s="676"/>
      <c r="U79" s="676"/>
      <c r="V79" s="676"/>
      <c r="W79" s="676"/>
      <c r="X79" s="676"/>
      <c r="Y79" s="676"/>
      <c r="Z79" s="676"/>
      <c r="AA79" s="665"/>
      <c r="AB79" s="665"/>
      <c r="AC79" s="665"/>
    </row>
    <row r="80" spans="1:68" ht="37.5" hidden="1" customHeight="1" x14ac:dyDescent="0.25">
      <c r="A80" s="54" t="s">
        <v>168</v>
      </c>
      <c r="B80" s="54" t="s">
        <v>169</v>
      </c>
      <c r="C80" s="31">
        <v>4301060366</v>
      </c>
      <c r="D80" s="673">
        <v>4680115881532</v>
      </c>
      <c r="E80" s="674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9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8"/>
      <c r="R80" s="678"/>
      <c r="S80" s="678"/>
      <c r="T80" s="679"/>
      <c r="U80" s="34"/>
      <c r="V80" s="34"/>
      <c r="W80" s="35" t="s">
        <v>68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hidden="1" customHeight="1" x14ac:dyDescent="0.25">
      <c r="A81" s="54" t="s">
        <v>168</v>
      </c>
      <c r="B81" s="54" t="s">
        <v>171</v>
      </c>
      <c r="C81" s="31">
        <v>4301060371</v>
      </c>
      <c r="D81" s="673">
        <v>4680115881532</v>
      </c>
      <c r="E81" s="674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92</v>
      </c>
      <c r="L81" s="32"/>
      <c r="M81" s="33" t="s">
        <v>67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8"/>
      <c r="R81" s="678"/>
      <c r="S81" s="678"/>
      <c r="T81" s="679"/>
      <c r="U81" s="34"/>
      <c r="V81" s="34"/>
      <c r="W81" s="35" t="s">
        <v>68</v>
      </c>
      <c r="X81" s="669">
        <v>0</v>
      </c>
      <c r="Y81" s="67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172</v>
      </c>
      <c r="B82" s="54" t="s">
        <v>173</v>
      </c>
      <c r="C82" s="31">
        <v>4301060351</v>
      </c>
      <c r="D82" s="673">
        <v>4680115881464</v>
      </c>
      <c r="E82" s="674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100</v>
      </c>
      <c r="L82" s="32"/>
      <c r="M82" s="33" t="s">
        <v>101</v>
      </c>
      <c r="N82" s="33"/>
      <c r="O82" s="32">
        <v>30</v>
      </c>
      <c r="P82" s="101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8"/>
      <c r="R82" s="678"/>
      <c r="S82" s="678"/>
      <c r="T82" s="679"/>
      <c r="U82" s="34"/>
      <c r="V82" s="34"/>
      <c r="W82" s="35" t="s">
        <v>68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685"/>
      <c r="B83" s="676"/>
      <c r="C83" s="676"/>
      <c r="D83" s="676"/>
      <c r="E83" s="676"/>
      <c r="F83" s="676"/>
      <c r="G83" s="676"/>
      <c r="H83" s="676"/>
      <c r="I83" s="676"/>
      <c r="J83" s="676"/>
      <c r="K83" s="676"/>
      <c r="L83" s="676"/>
      <c r="M83" s="676"/>
      <c r="N83" s="676"/>
      <c r="O83" s="686"/>
      <c r="P83" s="687" t="s">
        <v>79</v>
      </c>
      <c r="Q83" s="688"/>
      <c r="R83" s="688"/>
      <c r="S83" s="688"/>
      <c r="T83" s="688"/>
      <c r="U83" s="688"/>
      <c r="V83" s="689"/>
      <c r="W83" s="37" t="s">
        <v>80</v>
      </c>
      <c r="X83" s="671">
        <f>IFERROR(X80/H80,"0")+IFERROR(X81/H81,"0")+IFERROR(X82/H82,"0")</f>
        <v>0</v>
      </c>
      <c r="Y83" s="671">
        <f>IFERROR(Y80/H80,"0")+IFERROR(Y81/H81,"0")+IFERROR(Y82/H82,"0")</f>
        <v>0</v>
      </c>
      <c r="Z83" s="671">
        <f>IFERROR(IF(Z80="",0,Z80),"0")+IFERROR(IF(Z81="",0,Z81),"0")+IFERROR(IF(Z82="",0,Z82),"0")</f>
        <v>0</v>
      </c>
      <c r="AA83" s="672"/>
      <c r="AB83" s="672"/>
      <c r="AC83" s="672"/>
    </row>
    <row r="84" spans="1:68" hidden="1" x14ac:dyDescent="0.2">
      <c r="A84" s="676"/>
      <c r="B84" s="676"/>
      <c r="C84" s="676"/>
      <c r="D84" s="676"/>
      <c r="E84" s="676"/>
      <c r="F84" s="676"/>
      <c r="G84" s="676"/>
      <c r="H84" s="676"/>
      <c r="I84" s="676"/>
      <c r="J84" s="676"/>
      <c r="K84" s="676"/>
      <c r="L84" s="676"/>
      <c r="M84" s="676"/>
      <c r="N84" s="676"/>
      <c r="O84" s="686"/>
      <c r="P84" s="687" t="s">
        <v>79</v>
      </c>
      <c r="Q84" s="688"/>
      <c r="R84" s="688"/>
      <c r="S84" s="688"/>
      <c r="T84" s="688"/>
      <c r="U84" s="688"/>
      <c r="V84" s="689"/>
      <c r="W84" s="37" t="s">
        <v>68</v>
      </c>
      <c r="X84" s="671">
        <f>IFERROR(SUM(X80:X82),"0")</f>
        <v>0</v>
      </c>
      <c r="Y84" s="671">
        <f>IFERROR(SUM(Y80:Y82),"0")</f>
        <v>0</v>
      </c>
      <c r="Z84" s="37"/>
      <c r="AA84" s="672"/>
      <c r="AB84" s="672"/>
      <c r="AC84" s="672"/>
    </row>
    <row r="85" spans="1:68" ht="16.5" hidden="1" customHeight="1" x14ac:dyDescent="0.25">
      <c r="A85" s="703" t="s">
        <v>175</v>
      </c>
      <c r="B85" s="676"/>
      <c r="C85" s="676"/>
      <c r="D85" s="676"/>
      <c r="E85" s="676"/>
      <c r="F85" s="676"/>
      <c r="G85" s="676"/>
      <c r="H85" s="676"/>
      <c r="I85" s="676"/>
      <c r="J85" s="676"/>
      <c r="K85" s="676"/>
      <c r="L85" s="676"/>
      <c r="M85" s="676"/>
      <c r="N85" s="676"/>
      <c r="O85" s="676"/>
      <c r="P85" s="676"/>
      <c r="Q85" s="676"/>
      <c r="R85" s="676"/>
      <c r="S85" s="676"/>
      <c r="T85" s="676"/>
      <c r="U85" s="676"/>
      <c r="V85" s="676"/>
      <c r="W85" s="676"/>
      <c r="X85" s="676"/>
      <c r="Y85" s="676"/>
      <c r="Z85" s="676"/>
      <c r="AA85" s="664"/>
      <c r="AB85" s="664"/>
      <c r="AC85" s="664"/>
    </row>
    <row r="86" spans="1:68" ht="14.25" hidden="1" customHeight="1" x14ac:dyDescent="0.25">
      <c r="A86" s="675" t="s">
        <v>89</v>
      </c>
      <c r="B86" s="676"/>
      <c r="C86" s="676"/>
      <c r="D86" s="676"/>
      <c r="E86" s="676"/>
      <c r="F86" s="676"/>
      <c r="G86" s="676"/>
      <c r="H86" s="676"/>
      <c r="I86" s="676"/>
      <c r="J86" s="676"/>
      <c r="K86" s="676"/>
      <c r="L86" s="676"/>
      <c r="M86" s="676"/>
      <c r="N86" s="676"/>
      <c r="O86" s="676"/>
      <c r="P86" s="676"/>
      <c r="Q86" s="676"/>
      <c r="R86" s="676"/>
      <c r="S86" s="676"/>
      <c r="T86" s="676"/>
      <c r="U86" s="676"/>
      <c r="V86" s="676"/>
      <c r="W86" s="676"/>
      <c r="X86" s="676"/>
      <c r="Y86" s="676"/>
      <c r="Z86" s="676"/>
      <c r="AA86" s="665"/>
      <c r="AB86" s="665"/>
      <c r="AC86" s="665"/>
    </row>
    <row r="87" spans="1:68" ht="27" hidden="1" customHeight="1" x14ac:dyDescent="0.25">
      <c r="A87" s="54" t="s">
        <v>176</v>
      </c>
      <c r="B87" s="54" t="s">
        <v>177</v>
      </c>
      <c r="C87" s="31">
        <v>4301011468</v>
      </c>
      <c r="D87" s="673">
        <v>4680115881327</v>
      </c>
      <c r="E87" s="674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92</v>
      </c>
      <c r="L87" s="32"/>
      <c r="M87" s="33" t="s">
        <v>126</v>
      </c>
      <c r="N87" s="33"/>
      <c r="O87" s="32">
        <v>50</v>
      </c>
      <c r="P87" s="84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8"/>
      <c r="R87" s="678"/>
      <c r="S87" s="678"/>
      <c r="T87" s="679"/>
      <c r="U87" s="34"/>
      <c r="V87" s="34"/>
      <c r="W87" s="35" t="s">
        <v>68</v>
      </c>
      <c r="X87" s="669">
        <v>0</v>
      </c>
      <c r="Y87" s="67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7" t="s">
        <v>178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16.5" hidden="1" customHeight="1" x14ac:dyDescent="0.25">
      <c r="A88" s="54" t="s">
        <v>179</v>
      </c>
      <c r="B88" s="54" t="s">
        <v>180</v>
      </c>
      <c r="C88" s="31">
        <v>4301011476</v>
      </c>
      <c r="D88" s="673">
        <v>4680115881518</v>
      </c>
      <c r="E88" s="674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100</v>
      </c>
      <c r="L88" s="32"/>
      <c r="M88" s="33" t="s">
        <v>101</v>
      </c>
      <c r="N88" s="33"/>
      <c r="O88" s="32">
        <v>50</v>
      </c>
      <c r="P88" s="86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8"/>
      <c r="R88" s="678"/>
      <c r="S88" s="678"/>
      <c r="T88" s="679"/>
      <c r="U88" s="34"/>
      <c r="V88" s="34"/>
      <c r="W88" s="35" t="s">
        <v>68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178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181</v>
      </c>
      <c r="B89" s="54" t="s">
        <v>182</v>
      </c>
      <c r="C89" s="31">
        <v>4301011443</v>
      </c>
      <c r="D89" s="673">
        <v>4680115881303</v>
      </c>
      <c r="E89" s="674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100</v>
      </c>
      <c r="L89" s="32"/>
      <c r="M89" s="33" t="s">
        <v>126</v>
      </c>
      <c r="N89" s="33"/>
      <c r="O89" s="32">
        <v>50</v>
      </c>
      <c r="P89" s="86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8"/>
      <c r="R89" s="678"/>
      <c r="S89" s="678"/>
      <c r="T89" s="679"/>
      <c r="U89" s="34"/>
      <c r="V89" s="34"/>
      <c r="W89" s="35" t="s">
        <v>68</v>
      </c>
      <c r="X89" s="669">
        <v>0</v>
      </c>
      <c r="Y89" s="67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41" t="s">
        <v>183</v>
      </c>
      <c r="AG89" s="64"/>
      <c r="AJ89" s="68"/>
      <c r="AK89" s="68">
        <v>0</v>
      </c>
      <c r="BB89" s="142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idden="1" x14ac:dyDescent="0.2">
      <c r="A90" s="685"/>
      <c r="B90" s="676"/>
      <c r="C90" s="676"/>
      <c r="D90" s="676"/>
      <c r="E90" s="676"/>
      <c r="F90" s="676"/>
      <c r="G90" s="676"/>
      <c r="H90" s="676"/>
      <c r="I90" s="676"/>
      <c r="J90" s="676"/>
      <c r="K90" s="676"/>
      <c r="L90" s="676"/>
      <c r="M90" s="676"/>
      <c r="N90" s="676"/>
      <c r="O90" s="686"/>
      <c r="P90" s="687" t="s">
        <v>79</v>
      </c>
      <c r="Q90" s="688"/>
      <c r="R90" s="688"/>
      <c r="S90" s="688"/>
      <c r="T90" s="688"/>
      <c r="U90" s="688"/>
      <c r="V90" s="689"/>
      <c r="W90" s="37" t="s">
        <v>80</v>
      </c>
      <c r="X90" s="671">
        <f>IFERROR(X87/H87,"0")+IFERROR(X88/H88,"0")+IFERROR(X89/H89,"0")</f>
        <v>0</v>
      </c>
      <c r="Y90" s="671">
        <f>IFERROR(Y87/H87,"0")+IFERROR(Y88/H88,"0")+IFERROR(Y89/H89,"0")</f>
        <v>0</v>
      </c>
      <c r="Z90" s="671">
        <f>IFERROR(IF(Z87="",0,Z87),"0")+IFERROR(IF(Z88="",0,Z88),"0")+IFERROR(IF(Z89="",0,Z89),"0")</f>
        <v>0</v>
      </c>
      <c r="AA90" s="672"/>
      <c r="AB90" s="672"/>
      <c r="AC90" s="672"/>
    </row>
    <row r="91" spans="1:68" hidden="1" x14ac:dyDescent="0.2">
      <c r="A91" s="676"/>
      <c r="B91" s="676"/>
      <c r="C91" s="676"/>
      <c r="D91" s="676"/>
      <c r="E91" s="676"/>
      <c r="F91" s="676"/>
      <c r="G91" s="676"/>
      <c r="H91" s="676"/>
      <c r="I91" s="676"/>
      <c r="J91" s="676"/>
      <c r="K91" s="676"/>
      <c r="L91" s="676"/>
      <c r="M91" s="676"/>
      <c r="N91" s="676"/>
      <c r="O91" s="686"/>
      <c r="P91" s="687" t="s">
        <v>79</v>
      </c>
      <c r="Q91" s="688"/>
      <c r="R91" s="688"/>
      <c r="S91" s="688"/>
      <c r="T91" s="688"/>
      <c r="U91" s="688"/>
      <c r="V91" s="689"/>
      <c r="W91" s="37" t="s">
        <v>68</v>
      </c>
      <c r="X91" s="671">
        <f>IFERROR(SUM(X87:X89),"0")</f>
        <v>0</v>
      </c>
      <c r="Y91" s="671">
        <f>IFERROR(SUM(Y87:Y89),"0")</f>
        <v>0</v>
      </c>
      <c r="Z91" s="37"/>
      <c r="AA91" s="672"/>
      <c r="AB91" s="672"/>
      <c r="AC91" s="672"/>
    </row>
    <row r="92" spans="1:68" ht="14.25" hidden="1" customHeight="1" x14ac:dyDescent="0.25">
      <c r="A92" s="675" t="s">
        <v>63</v>
      </c>
      <c r="B92" s="676"/>
      <c r="C92" s="676"/>
      <c r="D92" s="676"/>
      <c r="E92" s="676"/>
      <c r="F92" s="676"/>
      <c r="G92" s="676"/>
      <c r="H92" s="676"/>
      <c r="I92" s="676"/>
      <c r="J92" s="676"/>
      <c r="K92" s="676"/>
      <c r="L92" s="676"/>
      <c r="M92" s="676"/>
      <c r="N92" s="676"/>
      <c r="O92" s="676"/>
      <c r="P92" s="676"/>
      <c r="Q92" s="676"/>
      <c r="R92" s="676"/>
      <c r="S92" s="676"/>
      <c r="T92" s="676"/>
      <c r="U92" s="676"/>
      <c r="V92" s="676"/>
      <c r="W92" s="676"/>
      <c r="X92" s="676"/>
      <c r="Y92" s="676"/>
      <c r="Z92" s="676"/>
      <c r="AA92" s="665"/>
      <c r="AB92" s="665"/>
      <c r="AC92" s="665"/>
    </row>
    <row r="93" spans="1:68" ht="27" hidden="1" customHeight="1" x14ac:dyDescent="0.25">
      <c r="A93" s="54" t="s">
        <v>184</v>
      </c>
      <c r="B93" s="54" t="s">
        <v>185</v>
      </c>
      <c r="C93" s="31">
        <v>4301051437</v>
      </c>
      <c r="D93" s="673">
        <v>4607091386967</v>
      </c>
      <c r="E93" s="674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92</v>
      </c>
      <c r="L93" s="32"/>
      <c r="M93" s="33" t="s">
        <v>101</v>
      </c>
      <c r="N93" s="33"/>
      <c r="O93" s="32">
        <v>45</v>
      </c>
      <c r="P93" s="95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8"/>
      <c r="R93" s="678"/>
      <c r="S93" s="678"/>
      <c r="T93" s="679"/>
      <c r="U93" s="34"/>
      <c r="V93" s="34"/>
      <c r="W93" s="35" t="s">
        <v>68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186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customHeight="1" x14ac:dyDescent="0.25">
      <c r="A94" s="54" t="s">
        <v>184</v>
      </c>
      <c r="B94" s="54" t="s">
        <v>187</v>
      </c>
      <c r="C94" s="31">
        <v>4301051546</v>
      </c>
      <c r="D94" s="673">
        <v>4607091386967</v>
      </c>
      <c r="E94" s="674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92</v>
      </c>
      <c r="L94" s="32"/>
      <c r="M94" s="33" t="s">
        <v>101</v>
      </c>
      <c r="N94" s="33"/>
      <c r="O94" s="32">
        <v>45</v>
      </c>
      <c r="P94" s="73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8"/>
      <c r="R94" s="678"/>
      <c r="S94" s="678"/>
      <c r="T94" s="679"/>
      <c r="U94" s="34"/>
      <c r="V94" s="34"/>
      <c r="W94" s="35" t="s">
        <v>68</v>
      </c>
      <c r="X94" s="669">
        <v>100</v>
      </c>
      <c r="Y94" s="670">
        <f t="shared" si="10"/>
        <v>100.80000000000001</v>
      </c>
      <c r="Z94" s="36">
        <f>IFERROR(IF(Y94=0,"",ROUNDUP(Y94/H94,0)*0.01898),"")</f>
        <v>0.22776000000000002</v>
      </c>
      <c r="AA94" s="56"/>
      <c r="AB94" s="57"/>
      <c r="AC94" s="145" t="s">
        <v>186</v>
      </c>
      <c r="AG94" s="64"/>
      <c r="AJ94" s="68"/>
      <c r="AK94" s="68">
        <v>0</v>
      </c>
      <c r="BB94" s="146" t="s">
        <v>1</v>
      </c>
      <c r="BM94" s="64">
        <f t="shared" si="11"/>
        <v>106.17857142857143</v>
      </c>
      <c r="BN94" s="64">
        <f t="shared" si="12"/>
        <v>107.02800000000001</v>
      </c>
      <c r="BO94" s="64">
        <f t="shared" si="13"/>
        <v>0.18601190476190477</v>
      </c>
      <c r="BP94" s="64">
        <f t="shared" si="14"/>
        <v>0.1875</v>
      </c>
    </row>
    <row r="95" spans="1:68" ht="16.5" hidden="1" customHeight="1" x14ac:dyDescent="0.25">
      <c r="A95" s="54" t="s">
        <v>184</v>
      </c>
      <c r="B95" s="54" t="s">
        <v>188</v>
      </c>
      <c r="C95" s="31">
        <v>4301051712</v>
      </c>
      <c r="D95" s="673">
        <v>4607091386967</v>
      </c>
      <c r="E95" s="674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92</v>
      </c>
      <c r="L95" s="32"/>
      <c r="M95" s="33" t="s">
        <v>126</v>
      </c>
      <c r="N95" s="33"/>
      <c r="O95" s="32">
        <v>45</v>
      </c>
      <c r="P95" s="744" t="s">
        <v>189</v>
      </c>
      <c r="Q95" s="678"/>
      <c r="R95" s="678"/>
      <c r="S95" s="678"/>
      <c r="T95" s="679"/>
      <c r="U95" s="34"/>
      <c r="V95" s="34"/>
      <c r="W95" s="35" t="s">
        <v>68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190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hidden="1" customHeight="1" x14ac:dyDescent="0.25">
      <c r="A96" s="54" t="s">
        <v>191</v>
      </c>
      <c r="B96" s="54" t="s">
        <v>192</v>
      </c>
      <c r="C96" s="31">
        <v>4301051788</v>
      </c>
      <c r="D96" s="673">
        <v>4680115884953</v>
      </c>
      <c r="E96" s="674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66</v>
      </c>
      <c r="L96" s="32"/>
      <c r="M96" s="33" t="s">
        <v>101</v>
      </c>
      <c r="N96" s="33"/>
      <c r="O96" s="32">
        <v>45</v>
      </c>
      <c r="P96" s="916" t="s">
        <v>193</v>
      </c>
      <c r="Q96" s="678"/>
      <c r="R96" s="678"/>
      <c r="S96" s="678"/>
      <c r="T96" s="679"/>
      <c r="U96" s="34"/>
      <c r="V96" s="34"/>
      <c r="W96" s="35" t="s">
        <v>68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194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hidden="1" customHeight="1" x14ac:dyDescent="0.25">
      <c r="A97" s="54" t="s">
        <v>195</v>
      </c>
      <c r="B97" s="54" t="s">
        <v>196</v>
      </c>
      <c r="C97" s="31">
        <v>4301051718</v>
      </c>
      <c r="D97" s="673">
        <v>4607091385731</v>
      </c>
      <c r="E97" s="674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66</v>
      </c>
      <c r="L97" s="32"/>
      <c r="M97" s="33" t="s">
        <v>126</v>
      </c>
      <c r="N97" s="33"/>
      <c r="O97" s="32">
        <v>45</v>
      </c>
      <c r="P97" s="757" t="s">
        <v>197</v>
      </c>
      <c r="Q97" s="678"/>
      <c r="R97" s="678"/>
      <c r="S97" s="678"/>
      <c r="T97" s="679"/>
      <c r="U97" s="34"/>
      <c r="V97" s="34"/>
      <c r="W97" s="35" t="s">
        <v>68</v>
      </c>
      <c r="X97" s="669">
        <v>0</v>
      </c>
      <c r="Y97" s="670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190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195</v>
      </c>
      <c r="B98" s="54" t="s">
        <v>198</v>
      </c>
      <c r="C98" s="31">
        <v>4301052039</v>
      </c>
      <c r="D98" s="673">
        <v>4607091385731</v>
      </c>
      <c r="E98" s="674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66</v>
      </c>
      <c r="L98" s="32"/>
      <c r="M98" s="33" t="s">
        <v>101</v>
      </c>
      <c r="N98" s="33"/>
      <c r="O98" s="32">
        <v>45</v>
      </c>
      <c r="P98" s="953" t="s">
        <v>199</v>
      </c>
      <c r="Q98" s="678"/>
      <c r="R98" s="678"/>
      <c r="S98" s="678"/>
      <c r="T98" s="679"/>
      <c r="U98" s="34"/>
      <c r="V98" s="34"/>
      <c r="W98" s="35" t="s">
        <v>68</v>
      </c>
      <c r="X98" s="669">
        <v>30</v>
      </c>
      <c r="Y98" s="670">
        <f t="shared" si="10"/>
        <v>32.400000000000006</v>
      </c>
      <c r="Z98" s="36">
        <f>IFERROR(IF(Y98=0,"",ROUNDUP(Y98/H98,0)*0.00651),"")</f>
        <v>7.8119999999999995E-2</v>
      </c>
      <c r="AA98" s="56"/>
      <c r="AB98" s="57"/>
      <c r="AC98" s="153" t="s">
        <v>186</v>
      </c>
      <c r="AG98" s="64"/>
      <c r="AJ98" s="68"/>
      <c r="AK98" s="68">
        <v>0</v>
      </c>
      <c r="BB98" s="154" t="s">
        <v>1</v>
      </c>
      <c r="BM98" s="64">
        <f t="shared" si="11"/>
        <v>32.799999999999997</v>
      </c>
      <c r="BN98" s="64">
        <f t="shared" si="12"/>
        <v>35.424000000000007</v>
      </c>
      <c r="BO98" s="64">
        <f t="shared" si="13"/>
        <v>6.1050061050061055E-2</v>
      </c>
      <c r="BP98" s="64">
        <f t="shared" si="14"/>
        <v>6.593406593406595E-2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673">
        <v>4680115880894</v>
      </c>
      <c r="E99" s="674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8"/>
      <c r="R99" s="678"/>
      <c r="S99" s="678"/>
      <c r="T99" s="679"/>
      <c r="U99" s="34"/>
      <c r="V99" s="34"/>
      <c r="W99" s="35" t="s">
        <v>68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4301051439</v>
      </c>
      <c r="D100" s="673">
        <v>4680115880214</v>
      </c>
      <c r="E100" s="674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100</v>
      </c>
      <c r="L100" s="32"/>
      <c r="M100" s="33" t="s">
        <v>101</v>
      </c>
      <c r="N100" s="33"/>
      <c r="O100" s="32">
        <v>45</v>
      </c>
      <c r="P100" s="73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8"/>
      <c r="R100" s="678"/>
      <c r="S100" s="678"/>
      <c r="T100" s="679"/>
      <c r="U100" s="34"/>
      <c r="V100" s="34"/>
      <c r="W100" s="35" t="s">
        <v>68</v>
      </c>
      <c r="X100" s="669">
        <v>108</v>
      </c>
      <c r="Y100" s="670">
        <f t="shared" si="10"/>
        <v>108</v>
      </c>
      <c r="Z100" s="36">
        <f>IFERROR(IF(Y100=0,"",ROUNDUP(Y100/H100,0)*0.00902),"")</f>
        <v>0.36080000000000001</v>
      </c>
      <c r="AA100" s="56"/>
      <c r="AB100" s="57"/>
      <c r="AC100" s="157" t="s">
        <v>202</v>
      </c>
      <c r="AG100" s="64"/>
      <c r="AJ100" s="68"/>
      <c r="AK100" s="68">
        <v>0</v>
      </c>
      <c r="BB100" s="158" t="s">
        <v>1</v>
      </c>
      <c r="BM100" s="64">
        <f t="shared" si="11"/>
        <v>119.52</v>
      </c>
      <c r="BN100" s="64">
        <f t="shared" si="12"/>
        <v>119.52</v>
      </c>
      <c r="BO100" s="64">
        <f t="shared" si="13"/>
        <v>0.30303030303030304</v>
      </c>
      <c r="BP100" s="64">
        <f t="shared" si="14"/>
        <v>0.30303030303030304</v>
      </c>
    </row>
    <row r="101" spans="1:68" ht="27" hidden="1" customHeight="1" x14ac:dyDescent="0.25">
      <c r="A101" s="54" t="s">
        <v>203</v>
      </c>
      <c r="B101" s="54" t="s">
        <v>205</v>
      </c>
      <c r="C101" s="31">
        <v>4301051687</v>
      </c>
      <c r="D101" s="673">
        <v>4680115880214</v>
      </c>
      <c r="E101" s="674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66</v>
      </c>
      <c r="L101" s="32"/>
      <c r="M101" s="33" t="s">
        <v>101</v>
      </c>
      <c r="N101" s="33"/>
      <c r="O101" s="32">
        <v>45</v>
      </c>
      <c r="P101" s="98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8"/>
      <c r="R101" s="678"/>
      <c r="S101" s="678"/>
      <c r="T101" s="679"/>
      <c r="U101" s="34"/>
      <c r="V101" s="34"/>
      <c r="W101" s="35" t="s">
        <v>68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685"/>
      <c r="B102" s="676"/>
      <c r="C102" s="676"/>
      <c r="D102" s="676"/>
      <c r="E102" s="676"/>
      <c r="F102" s="676"/>
      <c r="G102" s="676"/>
      <c r="H102" s="676"/>
      <c r="I102" s="676"/>
      <c r="J102" s="676"/>
      <c r="K102" s="676"/>
      <c r="L102" s="676"/>
      <c r="M102" s="676"/>
      <c r="N102" s="676"/>
      <c r="O102" s="686"/>
      <c r="P102" s="687" t="s">
        <v>79</v>
      </c>
      <c r="Q102" s="688"/>
      <c r="R102" s="688"/>
      <c r="S102" s="688"/>
      <c r="T102" s="688"/>
      <c r="U102" s="688"/>
      <c r="V102" s="689"/>
      <c r="W102" s="37" t="s">
        <v>80</v>
      </c>
      <c r="X102" s="671">
        <f>IFERROR(X93/H93,"0")+IFERROR(X94/H94,"0")+IFERROR(X95/H95,"0")+IFERROR(X96/H96,"0")+IFERROR(X97/H97,"0")+IFERROR(X98/H98,"0")+IFERROR(X99/H99,"0")+IFERROR(X100/H100,"0")+IFERROR(X101/H101,"0")</f>
        <v>63.015873015873012</v>
      </c>
      <c r="Y102" s="671">
        <f>IFERROR(Y93/H93,"0")+IFERROR(Y94/H94,"0")+IFERROR(Y95/H95,"0")+IFERROR(Y96/H96,"0")+IFERROR(Y97/H97,"0")+IFERROR(Y98/H98,"0")+IFERROR(Y99/H99,"0")+IFERROR(Y100/H100,"0")+IFERROR(Y101/H101,"0")</f>
        <v>64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0.66668000000000005</v>
      </c>
      <c r="AA102" s="672"/>
      <c r="AB102" s="672"/>
      <c r="AC102" s="672"/>
    </row>
    <row r="103" spans="1:68" x14ac:dyDescent="0.2">
      <c r="A103" s="676"/>
      <c r="B103" s="676"/>
      <c r="C103" s="676"/>
      <c r="D103" s="676"/>
      <c r="E103" s="676"/>
      <c r="F103" s="676"/>
      <c r="G103" s="676"/>
      <c r="H103" s="676"/>
      <c r="I103" s="676"/>
      <c r="J103" s="676"/>
      <c r="K103" s="676"/>
      <c r="L103" s="676"/>
      <c r="M103" s="676"/>
      <c r="N103" s="676"/>
      <c r="O103" s="686"/>
      <c r="P103" s="687" t="s">
        <v>79</v>
      </c>
      <c r="Q103" s="688"/>
      <c r="R103" s="688"/>
      <c r="S103" s="688"/>
      <c r="T103" s="688"/>
      <c r="U103" s="688"/>
      <c r="V103" s="689"/>
      <c r="W103" s="37" t="s">
        <v>68</v>
      </c>
      <c r="X103" s="671">
        <f>IFERROR(SUM(X93:X101),"0")</f>
        <v>238</v>
      </c>
      <c r="Y103" s="671">
        <f>IFERROR(SUM(Y93:Y101),"0")</f>
        <v>241.20000000000002</v>
      </c>
      <c r="Z103" s="37"/>
      <c r="AA103" s="672"/>
      <c r="AB103" s="672"/>
      <c r="AC103" s="672"/>
    </row>
    <row r="104" spans="1:68" ht="16.5" hidden="1" customHeight="1" x14ac:dyDescent="0.25">
      <c r="A104" s="703" t="s">
        <v>206</v>
      </c>
      <c r="B104" s="676"/>
      <c r="C104" s="676"/>
      <c r="D104" s="676"/>
      <c r="E104" s="676"/>
      <c r="F104" s="676"/>
      <c r="G104" s="676"/>
      <c r="H104" s="676"/>
      <c r="I104" s="676"/>
      <c r="J104" s="676"/>
      <c r="K104" s="676"/>
      <c r="L104" s="676"/>
      <c r="M104" s="676"/>
      <c r="N104" s="676"/>
      <c r="O104" s="676"/>
      <c r="P104" s="676"/>
      <c r="Q104" s="676"/>
      <c r="R104" s="676"/>
      <c r="S104" s="676"/>
      <c r="T104" s="676"/>
      <c r="U104" s="676"/>
      <c r="V104" s="676"/>
      <c r="W104" s="676"/>
      <c r="X104" s="676"/>
      <c r="Y104" s="676"/>
      <c r="Z104" s="676"/>
      <c r="AA104" s="664"/>
      <c r="AB104" s="664"/>
      <c r="AC104" s="664"/>
    </row>
    <row r="105" spans="1:68" ht="14.25" hidden="1" customHeight="1" x14ac:dyDescent="0.25">
      <c r="A105" s="675" t="s">
        <v>89</v>
      </c>
      <c r="B105" s="676"/>
      <c r="C105" s="676"/>
      <c r="D105" s="676"/>
      <c r="E105" s="676"/>
      <c r="F105" s="676"/>
      <c r="G105" s="676"/>
      <c r="H105" s="676"/>
      <c r="I105" s="676"/>
      <c r="J105" s="676"/>
      <c r="K105" s="676"/>
      <c r="L105" s="676"/>
      <c r="M105" s="676"/>
      <c r="N105" s="676"/>
      <c r="O105" s="676"/>
      <c r="P105" s="676"/>
      <c r="Q105" s="676"/>
      <c r="R105" s="676"/>
      <c r="S105" s="676"/>
      <c r="T105" s="676"/>
      <c r="U105" s="676"/>
      <c r="V105" s="676"/>
      <c r="W105" s="676"/>
      <c r="X105" s="676"/>
      <c r="Y105" s="676"/>
      <c r="Z105" s="676"/>
      <c r="AA105" s="665"/>
      <c r="AB105" s="665"/>
      <c r="AC105" s="665"/>
    </row>
    <row r="106" spans="1:68" ht="16.5" customHeight="1" x14ac:dyDescent="0.25">
      <c r="A106" s="54" t="s">
        <v>207</v>
      </c>
      <c r="B106" s="54" t="s">
        <v>208</v>
      </c>
      <c r="C106" s="31">
        <v>4301011514</v>
      </c>
      <c r="D106" s="673">
        <v>4680115882133</v>
      </c>
      <c r="E106" s="674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92</v>
      </c>
      <c r="L106" s="32"/>
      <c r="M106" s="33" t="s">
        <v>93</v>
      </c>
      <c r="N106" s="33"/>
      <c r="O106" s="32">
        <v>50</v>
      </c>
      <c r="P106" s="96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8"/>
      <c r="R106" s="678"/>
      <c r="S106" s="678"/>
      <c r="T106" s="679"/>
      <c r="U106" s="34"/>
      <c r="V106" s="34"/>
      <c r="W106" s="35" t="s">
        <v>68</v>
      </c>
      <c r="X106" s="669">
        <v>95</v>
      </c>
      <c r="Y106" s="670">
        <f>IFERROR(IF(X106="",0,CEILING((X106/$H106),1)*$H106),"")</f>
        <v>97.2</v>
      </c>
      <c r="Z106" s="36">
        <f>IFERROR(IF(Y106=0,"",ROUNDUP(Y106/H106,0)*0.01898),"")</f>
        <v>0.17082</v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98.826388888888886</v>
      </c>
      <c r="BN106" s="64">
        <f>IFERROR(Y106*I106/H106,"0")</f>
        <v>101.11499999999998</v>
      </c>
      <c r="BO106" s="64">
        <f>IFERROR(1/J106*(X106/H106),"0")</f>
        <v>0.13744212962962962</v>
      </c>
      <c r="BP106" s="64">
        <f>IFERROR(1/J106*(Y106/H106),"0")</f>
        <v>0.140625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4301011417</v>
      </c>
      <c r="D107" s="673">
        <v>4680115880269</v>
      </c>
      <c r="E107" s="674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100</v>
      </c>
      <c r="L107" s="32"/>
      <c r="M107" s="33" t="s">
        <v>101</v>
      </c>
      <c r="N107" s="33"/>
      <c r="O107" s="32">
        <v>50</v>
      </c>
      <c r="P107" s="98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8"/>
      <c r="R107" s="678"/>
      <c r="S107" s="678"/>
      <c r="T107" s="679"/>
      <c r="U107" s="34"/>
      <c r="V107" s="34"/>
      <c r="W107" s="35" t="s">
        <v>68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4301011415</v>
      </c>
      <c r="D108" s="673">
        <v>4680115880429</v>
      </c>
      <c r="E108" s="674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100</v>
      </c>
      <c r="L108" s="32"/>
      <c r="M108" s="33" t="s">
        <v>101</v>
      </c>
      <c r="N108" s="33"/>
      <c r="O108" s="32">
        <v>50</v>
      </c>
      <c r="P108" s="92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8"/>
      <c r="R108" s="678"/>
      <c r="S108" s="678"/>
      <c r="T108" s="679"/>
      <c r="U108" s="34"/>
      <c r="V108" s="34"/>
      <c r="W108" s="35" t="s">
        <v>68</v>
      </c>
      <c r="X108" s="669">
        <v>113</v>
      </c>
      <c r="Y108" s="670">
        <f>IFERROR(IF(X108="",0,CEILING((X108/$H108),1)*$H108),"")</f>
        <v>117</v>
      </c>
      <c r="Z108" s="36">
        <f>IFERROR(IF(Y108=0,"",ROUNDUP(Y108/H108,0)*0.00902),"")</f>
        <v>0.23452000000000001</v>
      </c>
      <c r="AA108" s="56"/>
      <c r="AB108" s="57"/>
      <c r="AC108" s="165" t="s">
        <v>209</v>
      </c>
      <c r="AG108" s="64"/>
      <c r="AJ108" s="68"/>
      <c r="AK108" s="68">
        <v>0</v>
      </c>
      <c r="BB108" s="166" t="s">
        <v>1</v>
      </c>
      <c r="BM108" s="64">
        <f>IFERROR(X108*I108/H108,"0")</f>
        <v>118.27333333333334</v>
      </c>
      <c r="BN108" s="64">
        <f>IFERROR(Y108*I108/H108,"0")</f>
        <v>122.46000000000001</v>
      </c>
      <c r="BO108" s="64">
        <f>IFERROR(1/J108*(X108/H108),"0")</f>
        <v>0.19023569023569023</v>
      </c>
      <c r="BP108" s="64">
        <f>IFERROR(1/J108*(Y108/H108),"0")</f>
        <v>0.19696969696969696</v>
      </c>
    </row>
    <row r="109" spans="1:68" ht="16.5" hidden="1" customHeight="1" x14ac:dyDescent="0.25">
      <c r="A109" s="54" t="s">
        <v>214</v>
      </c>
      <c r="B109" s="54" t="s">
        <v>215</v>
      </c>
      <c r="C109" s="31">
        <v>4301011462</v>
      </c>
      <c r="D109" s="673">
        <v>4680115881457</v>
      </c>
      <c r="E109" s="674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100</v>
      </c>
      <c r="L109" s="32"/>
      <c r="M109" s="33" t="s">
        <v>101</v>
      </c>
      <c r="N109" s="33"/>
      <c r="O109" s="32">
        <v>50</v>
      </c>
      <c r="P109" s="9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8"/>
      <c r="R109" s="678"/>
      <c r="S109" s="678"/>
      <c r="T109" s="679"/>
      <c r="U109" s="34"/>
      <c r="V109" s="34"/>
      <c r="W109" s="35" t="s">
        <v>68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209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685"/>
      <c r="B110" s="676"/>
      <c r="C110" s="676"/>
      <c r="D110" s="676"/>
      <c r="E110" s="676"/>
      <c r="F110" s="676"/>
      <c r="G110" s="676"/>
      <c r="H110" s="676"/>
      <c r="I110" s="676"/>
      <c r="J110" s="676"/>
      <c r="K110" s="676"/>
      <c r="L110" s="676"/>
      <c r="M110" s="676"/>
      <c r="N110" s="676"/>
      <c r="O110" s="686"/>
      <c r="P110" s="687" t="s">
        <v>79</v>
      </c>
      <c r="Q110" s="688"/>
      <c r="R110" s="688"/>
      <c r="S110" s="688"/>
      <c r="T110" s="688"/>
      <c r="U110" s="688"/>
      <c r="V110" s="689"/>
      <c r="W110" s="37" t="s">
        <v>80</v>
      </c>
      <c r="X110" s="671">
        <f>IFERROR(X106/H106,"0")+IFERROR(X107/H107,"0")+IFERROR(X108/H108,"0")+IFERROR(X109/H109,"0")</f>
        <v>33.907407407407405</v>
      </c>
      <c r="Y110" s="671">
        <f>IFERROR(Y106/H106,"0")+IFERROR(Y107/H107,"0")+IFERROR(Y108/H108,"0")+IFERROR(Y109/H109,"0")</f>
        <v>35</v>
      </c>
      <c r="Z110" s="671">
        <f>IFERROR(IF(Z106="",0,Z106),"0")+IFERROR(IF(Z107="",0,Z107),"0")+IFERROR(IF(Z108="",0,Z108),"0")+IFERROR(IF(Z109="",0,Z109),"0")</f>
        <v>0.40534000000000003</v>
      </c>
      <c r="AA110" s="672"/>
      <c r="AB110" s="672"/>
      <c r="AC110" s="672"/>
    </row>
    <row r="111" spans="1:68" x14ac:dyDescent="0.2">
      <c r="A111" s="676"/>
      <c r="B111" s="676"/>
      <c r="C111" s="676"/>
      <c r="D111" s="676"/>
      <c r="E111" s="676"/>
      <c r="F111" s="676"/>
      <c r="G111" s="676"/>
      <c r="H111" s="676"/>
      <c r="I111" s="676"/>
      <c r="J111" s="676"/>
      <c r="K111" s="676"/>
      <c r="L111" s="676"/>
      <c r="M111" s="676"/>
      <c r="N111" s="676"/>
      <c r="O111" s="686"/>
      <c r="P111" s="687" t="s">
        <v>79</v>
      </c>
      <c r="Q111" s="688"/>
      <c r="R111" s="688"/>
      <c r="S111" s="688"/>
      <c r="T111" s="688"/>
      <c r="U111" s="688"/>
      <c r="V111" s="689"/>
      <c r="W111" s="37" t="s">
        <v>68</v>
      </c>
      <c r="X111" s="671">
        <f>IFERROR(SUM(X106:X109),"0")</f>
        <v>208</v>
      </c>
      <c r="Y111" s="671">
        <f>IFERROR(SUM(Y106:Y109),"0")</f>
        <v>214.2</v>
      </c>
      <c r="Z111" s="37"/>
      <c r="AA111" s="672"/>
      <c r="AB111" s="672"/>
      <c r="AC111" s="672"/>
    </row>
    <row r="112" spans="1:68" ht="14.25" hidden="1" customHeight="1" x14ac:dyDescent="0.25">
      <c r="A112" s="675" t="s">
        <v>130</v>
      </c>
      <c r="B112" s="676"/>
      <c r="C112" s="676"/>
      <c r="D112" s="676"/>
      <c r="E112" s="676"/>
      <c r="F112" s="676"/>
      <c r="G112" s="676"/>
      <c r="H112" s="676"/>
      <c r="I112" s="676"/>
      <c r="J112" s="676"/>
      <c r="K112" s="676"/>
      <c r="L112" s="676"/>
      <c r="M112" s="676"/>
      <c r="N112" s="676"/>
      <c r="O112" s="676"/>
      <c r="P112" s="676"/>
      <c r="Q112" s="676"/>
      <c r="R112" s="676"/>
      <c r="S112" s="676"/>
      <c r="T112" s="676"/>
      <c r="U112" s="676"/>
      <c r="V112" s="676"/>
      <c r="W112" s="676"/>
      <c r="X112" s="676"/>
      <c r="Y112" s="676"/>
      <c r="Z112" s="676"/>
      <c r="AA112" s="665"/>
      <c r="AB112" s="665"/>
      <c r="AC112" s="665"/>
    </row>
    <row r="113" spans="1:68" ht="16.5" customHeight="1" x14ac:dyDescent="0.25">
      <c r="A113" s="54" t="s">
        <v>216</v>
      </c>
      <c r="B113" s="54" t="s">
        <v>217</v>
      </c>
      <c r="C113" s="31">
        <v>4301020345</v>
      </c>
      <c r="D113" s="673">
        <v>4680115881488</v>
      </c>
      <c r="E113" s="674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92</v>
      </c>
      <c r="L113" s="32"/>
      <c r="M113" s="33" t="s">
        <v>93</v>
      </c>
      <c r="N113" s="33"/>
      <c r="O113" s="32">
        <v>55</v>
      </c>
      <c r="P113" s="77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8"/>
      <c r="R113" s="678"/>
      <c r="S113" s="678"/>
      <c r="T113" s="679"/>
      <c r="U113" s="34"/>
      <c r="V113" s="34"/>
      <c r="W113" s="35" t="s">
        <v>68</v>
      </c>
      <c r="X113" s="669">
        <v>23</v>
      </c>
      <c r="Y113" s="670">
        <f>IFERROR(IF(X113="",0,CEILING((X113/$H113),1)*$H113),"")</f>
        <v>32.400000000000006</v>
      </c>
      <c r="Z113" s="36">
        <f>IFERROR(IF(Y113=0,"",ROUNDUP(Y113/H113,0)*0.01898),"")</f>
        <v>5.6940000000000004E-2</v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23.926388888888884</v>
      </c>
      <c r="BN113" s="64">
        <f>IFERROR(Y113*I113/H113,"0")</f>
        <v>33.705000000000005</v>
      </c>
      <c r="BO113" s="64">
        <f>IFERROR(1/J113*(X113/H113),"0")</f>
        <v>3.3275462962962958E-2</v>
      </c>
      <c r="BP113" s="64">
        <f>IFERROR(1/J113*(Y113/H113),"0")</f>
        <v>4.6875000000000007E-2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4301020346</v>
      </c>
      <c r="D114" s="673">
        <v>4680115882775</v>
      </c>
      <c r="E114" s="674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144</v>
      </c>
      <c r="L114" s="32"/>
      <c r="M114" s="33" t="s">
        <v>93</v>
      </c>
      <c r="N114" s="33"/>
      <c r="O114" s="32">
        <v>55</v>
      </c>
      <c r="P114" s="93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8"/>
      <c r="R114" s="678"/>
      <c r="S114" s="678"/>
      <c r="T114" s="679"/>
      <c r="U114" s="34"/>
      <c r="V114" s="34"/>
      <c r="W114" s="35" t="s">
        <v>68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218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221</v>
      </c>
      <c r="B115" s="54" t="s">
        <v>222</v>
      </c>
      <c r="C115" s="31">
        <v>4301020344</v>
      </c>
      <c r="D115" s="673">
        <v>4680115880658</v>
      </c>
      <c r="E115" s="674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66</v>
      </c>
      <c r="L115" s="32"/>
      <c r="M115" s="33" t="s">
        <v>93</v>
      </c>
      <c r="N115" s="33"/>
      <c r="O115" s="32">
        <v>55</v>
      </c>
      <c r="P115" s="8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8"/>
      <c r="R115" s="678"/>
      <c r="S115" s="678"/>
      <c r="T115" s="679"/>
      <c r="U115" s="34"/>
      <c r="V115" s="34"/>
      <c r="W115" s="35" t="s">
        <v>68</v>
      </c>
      <c r="X115" s="669">
        <v>44</v>
      </c>
      <c r="Y115" s="670">
        <f>IFERROR(IF(X115="",0,CEILING((X115/$H115),1)*$H115),"")</f>
        <v>45.6</v>
      </c>
      <c r="Z115" s="36">
        <f>IFERROR(IF(Y115=0,"",ROUNDUP(Y115/H115,0)*0.00651),"")</f>
        <v>0.12369000000000001</v>
      </c>
      <c r="AA115" s="56"/>
      <c r="AB115" s="57"/>
      <c r="AC115" s="173" t="s">
        <v>218</v>
      </c>
      <c r="AG115" s="64"/>
      <c r="AJ115" s="68"/>
      <c r="AK115" s="68">
        <v>0</v>
      </c>
      <c r="BB115" s="174" t="s">
        <v>1</v>
      </c>
      <c r="BM115" s="64">
        <f>IFERROR(X115*I115/H115,"0")</f>
        <v>47.300000000000004</v>
      </c>
      <c r="BN115" s="64">
        <f>IFERROR(Y115*I115/H115,"0")</f>
        <v>49.02</v>
      </c>
      <c r="BO115" s="64">
        <f>IFERROR(1/J115*(X115/H115),"0")</f>
        <v>0.10073260073260075</v>
      </c>
      <c r="BP115" s="64">
        <f>IFERROR(1/J115*(Y115/H115),"0")</f>
        <v>0.1043956043956044</v>
      </c>
    </row>
    <row r="116" spans="1:68" x14ac:dyDescent="0.2">
      <c r="A116" s="685"/>
      <c r="B116" s="676"/>
      <c r="C116" s="676"/>
      <c r="D116" s="676"/>
      <c r="E116" s="676"/>
      <c r="F116" s="676"/>
      <c r="G116" s="676"/>
      <c r="H116" s="676"/>
      <c r="I116" s="676"/>
      <c r="J116" s="676"/>
      <c r="K116" s="676"/>
      <c r="L116" s="676"/>
      <c r="M116" s="676"/>
      <c r="N116" s="676"/>
      <c r="O116" s="686"/>
      <c r="P116" s="687" t="s">
        <v>79</v>
      </c>
      <c r="Q116" s="688"/>
      <c r="R116" s="688"/>
      <c r="S116" s="688"/>
      <c r="T116" s="688"/>
      <c r="U116" s="688"/>
      <c r="V116" s="689"/>
      <c r="W116" s="37" t="s">
        <v>80</v>
      </c>
      <c r="X116" s="671">
        <f>IFERROR(X113/H113,"0")+IFERROR(X114/H114,"0")+IFERROR(X115/H115,"0")</f>
        <v>20.462962962962965</v>
      </c>
      <c r="Y116" s="671">
        <f>IFERROR(Y113/H113,"0")+IFERROR(Y114/H114,"0")+IFERROR(Y115/H115,"0")</f>
        <v>22</v>
      </c>
      <c r="Z116" s="671">
        <f>IFERROR(IF(Z113="",0,Z113),"0")+IFERROR(IF(Z114="",0,Z114),"0")+IFERROR(IF(Z115="",0,Z115),"0")</f>
        <v>0.18063000000000001</v>
      </c>
      <c r="AA116" s="672"/>
      <c r="AB116" s="672"/>
      <c r="AC116" s="672"/>
    </row>
    <row r="117" spans="1:68" x14ac:dyDescent="0.2">
      <c r="A117" s="676"/>
      <c r="B117" s="676"/>
      <c r="C117" s="676"/>
      <c r="D117" s="676"/>
      <c r="E117" s="676"/>
      <c r="F117" s="676"/>
      <c r="G117" s="676"/>
      <c r="H117" s="676"/>
      <c r="I117" s="676"/>
      <c r="J117" s="676"/>
      <c r="K117" s="676"/>
      <c r="L117" s="676"/>
      <c r="M117" s="676"/>
      <c r="N117" s="676"/>
      <c r="O117" s="686"/>
      <c r="P117" s="687" t="s">
        <v>79</v>
      </c>
      <c r="Q117" s="688"/>
      <c r="R117" s="688"/>
      <c r="S117" s="688"/>
      <c r="T117" s="688"/>
      <c r="U117" s="688"/>
      <c r="V117" s="689"/>
      <c r="W117" s="37" t="s">
        <v>68</v>
      </c>
      <c r="X117" s="671">
        <f>IFERROR(SUM(X113:X115),"0")</f>
        <v>67</v>
      </c>
      <c r="Y117" s="671">
        <f>IFERROR(SUM(Y113:Y115),"0")</f>
        <v>78</v>
      </c>
      <c r="Z117" s="37"/>
      <c r="AA117" s="672"/>
      <c r="AB117" s="672"/>
      <c r="AC117" s="672"/>
    </row>
    <row r="118" spans="1:68" ht="14.25" hidden="1" customHeight="1" x14ac:dyDescent="0.25">
      <c r="A118" s="675" t="s">
        <v>63</v>
      </c>
      <c r="B118" s="676"/>
      <c r="C118" s="676"/>
      <c r="D118" s="676"/>
      <c r="E118" s="676"/>
      <c r="F118" s="676"/>
      <c r="G118" s="676"/>
      <c r="H118" s="676"/>
      <c r="I118" s="676"/>
      <c r="J118" s="676"/>
      <c r="K118" s="676"/>
      <c r="L118" s="676"/>
      <c r="M118" s="676"/>
      <c r="N118" s="676"/>
      <c r="O118" s="676"/>
      <c r="P118" s="676"/>
      <c r="Q118" s="676"/>
      <c r="R118" s="676"/>
      <c r="S118" s="676"/>
      <c r="T118" s="676"/>
      <c r="U118" s="676"/>
      <c r="V118" s="676"/>
      <c r="W118" s="676"/>
      <c r="X118" s="676"/>
      <c r="Y118" s="676"/>
      <c r="Z118" s="676"/>
      <c r="AA118" s="665"/>
      <c r="AB118" s="665"/>
      <c r="AC118" s="665"/>
    </row>
    <row r="119" spans="1:68" ht="37.5" hidden="1" customHeight="1" x14ac:dyDescent="0.25">
      <c r="A119" s="54" t="s">
        <v>223</v>
      </c>
      <c r="B119" s="54" t="s">
        <v>224</v>
      </c>
      <c r="C119" s="31">
        <v>4301051360</v>
      </c>
      <c r="D119" s="673">
        <v>4607091385168</v>
      </c>
      <c r="E119" s="674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92</v>
      </c>
      <c r="L119" s="32"/>
      <c r="M119" s="33" t="s">
        <v>101</v>
      </c>
      <c r="N119" s="33"/>
      <c r="O119" s="32">
        <v>45</v>
      </c>
      <c r="P119" s="81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8"/>
      <c r="R119" s="678"/>
      <c r="S119" s="678"/>
      <c r="T119" s="679"/>
      <c r="U119" s="34"/>
      <c r="V119" s="34"/>
      <c r="W119" s="35" t="s">
        <v>68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225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hidden="1" customHeight="1" x14ac:dyDescent="0.25">
      <c r="A120" s="54" t="s">
        <v>223</v>
      </c>
      <c r="B120" s="54" t="s">
        <v>226</v>
      </c>
      <c r="C120" s="31">
        <v>4301051724</v>
      </c>
      <c r="D120" s="673">
        <v>4607091385168</v>
      </c>
      <c r="E120" s="674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92</v>
      </c>
      <c r="L120" s="32"/>
      <c r="M120" s="33" t="s">
        <v>126</v>
      </c>
      <c r="N120" s="33"/>
      <c r="O120" s="32">
        <v>45</v>
      </c>
      <c r="P120" s="750" t="s">
        <v>227</v>
      </c>
      <c r="Q120" s="678"/>
      <c r="R120" s="678"/>
      <c r="S120" s="678"/>
      <c r="T120" s="679"/>
      <c r="U120" s="34"/>
      <c r="V120" s="34"/>
      <c r="W120" s="35" t="s">
        <v>68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228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customHeight="1" x14ac:dyDescent="0.25">
      <c r="A121" s="54" t="s">
        <v>223</v>
      </c>
      <c r="B121" s="54" t="s">
        <v>229</v>
      </c>
      <c r="C121" s="31">
        <v>4301051625</v>
      </c>
      <c r="D121" s="673">
        <v>4607091385168</v>
      </c>
      <c r="E121" s="674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92</v>
      </c>
      <c r="L121" s="32"/>
      <c r="M121" s="33" t="s">
        <v>101</v>
      </c>
      <c r="N121" s="33"/>
      <c r="O121" s="32">
        <v>45</v>
      </c>
      <c r="P121" s="98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8"/>
      <c r="R121" s="678"/>
      <c r="S121" s="678"/>
      <c r="T121" s="679"/>
      <c r="U121" s="34"/>
      <c r="V121" s="34"/>
      <c r="W121" s="35" t="s">
        <v>68</v>
      </c>
      <c r="X121" s="669">
        <v>185</v>
      </c>
      <c r="Y121" s="670">
        <f t="shared" si="15"/>
        <v>193.20000000000002</v>
      </c>
      <c r="Z121" s="36">
        <f>IFERROR(IF(Y121=0,"",ROUNDUP(Y121/H121,0)*0.01898),"")</f>
        <v>0.43653999999999998</v>
      </c>
      <c r="AA121" s="56"/>
      <c r="AB121" s="57"/>
      <c r="AC121" s="179" t="s">
        <v>230</v>
      </c>
      <c r="AG121" s="64"/>
      <c r="AJ121" s="68"/>
      <c r="AK121" s="68">
        <v>0</v>
      </c>
      <c r="BB121" s="180" t="s">
        <v>1</v>
      </c>
      <c r="BM121" s="64">
        <f t="shared" si="16"/>
        <v>196.29821428571427</v>
      </c>
      <c r="BN121" s="64">
        <f t="shared" si="17"/>
        <v>204.99900000000002</v>
      </c>
      <c r="BO121" s="64">
        <f t="shared" si="18"/>
        <v>0.34412202380952378</v>
      </c>
      <c r="BP121" s="64">
        <f t="shared" si="19"/>
        <v>0.359375</v>
      </c>
    </row>
    <row r="122" spans="1:68" ht="37.5" hidden="1" customHeight="1" x14ac:dyDescent="0.25">
      <c r="A122" s="54" t="s">
        <v>231</v>
      </c>
      <c r="B122" s="54" t="s">
        <v>232</v>
      </c>
      <c r="C122" s="31">
        <v>4301051362</v>
      </c>
      <c r="D122" s="673">
        <v>4607091383256</v>
      </c>
      <c r="E122" s="674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66</v>
      </c>
      <c r="L122" s="32"/>
      <c r="M122" s="33" t="s">
        <v>101</v>
      </c>
      <c r="N122" s="33"/>
      <c r="O122" s="32">
        <v>45</v>
      </c>
      <c r="P122" s="84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8"/>
      <c r="R122" s="678"/>
      <c r="S122" s="678"/>
      <c r="T122" s="679"/>
      <c r="U122" s="34"/>
      <c r="V122" s="34"/>
      <c r="W122" s="35" t="s">
        <v>68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225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hidden="1" customHeight="1" x14ac:dyDescent="0.25">
      <c r="A123" s="54" t="s">
        <v>231</v>
      </c>
      <c r="B123" s="54" t="s">
        <v>233</v>
      </c>
      <c r="C123" s="31">
        <v>4301051730</v>
      </c>
      <c r="D123" s="673">
        <v>4607091383256</v>
      </c>
      <c r="E123" s="674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66</v>
      </c>
      <c r="L123" s="32"/>
      <c r="M123" s="33" t="s">
        <v>126</v>
      </c>
      <c r="N123" s="33"/>
      <c r="O123" s="32">
        <v>45</v>
      </c>
      <c r="P123" s="992" t="s">
        <v>234</v>
      </c>
      <c r="Q123" s="678"/>
      <c r="R123" s="678"/>
      <c r="S123" s="678"/>
      <c r="T123" s="679"/>
      <c r="U123" s="34"/>
      <c r="V123" s="34"/>
      <c r="W123" s="35" t="s">
        <v>68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228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235</v>
      </c>
      <c r="B124" s="54" t="s">
        <v>236</v>
      </c>
      <c r="C124" s="31">
        <v>4301051358</v>
      </c>
      <c r="D124" s="673">
        <v>4607091385748</v>
      </c>
      <c r="E124" s="674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66</v>
      </c>
      <c r="L124" s="32"/>
      <c r="M124" s="33" t="s">
        <v>101</v>
      </c>
      <c r="N124" s="33"/>
      <c r="O124" s="32">
        <v>45</v>
      </c>
      <c r="P124" s="10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8"/>
      <c r="R124" s="678"/>
      <c r="S124" s="678"/>
      <c r="T124" s="679"/>
      <c r="U124" s="34"/>
      <c r="V124" s="34"/>
      <c r="W124" s="35" t="s">
        <v>68</v>
      </c>
      <c r="X124" s="669">
        <v>90</v>
      </c>
      <c r="Y124" s="670">
        <f t="shared" si="15"/>
        <v>91.800000000000011</v>
      </c>
      <c r="Z124" s="36">
        <f t="shared" si="20"/>
        <v>0.22134000000000001</v>
      </c>
      <c r="AA124" s="56"/>
      <c r="AB124" s="57"/>
      <c r="AC124" s="185" t="s">
        <v>225</v>
      </c>
      <c r="AG124" s="64"/>
      <c r="AJ124" s="68"/>
      <c r="AK124" s="68">
        <v>0</v>
      </c>
      <c r="BB124" s="186" t="s">
        <v>1</v>
      </c>
      <c r="BM124" s="64">
        <f t="shared" si="16"/>
        <v>98.399999999999991</v>
      </c>
      <c r="BN124" s="64">
        <f t="shared" si="17"/>
        <v>100.36799999999999</v>
      </c>
      <c r="BO124" s="64">
        <f t="shared" si="18"/>
        <v>0.18315018315018314</v>
      </c>
      <c r="BP124" s="64">
        <f t="shared" si="19"/>
        <v>0.18681318681318682</v>
      </c>
    </row>
    <row r="125" spans="1:68" ht="27" hidden="1" customHeight="1" x14ac:dyDescent="0.25">
      <c r="A125" s="54" t="s">
        <v>235</v>
      </c>
      <c r="B125" s="54" t="s">
        <v>237</v>
      </c>
      <c r="C125" s="31">
        <v>4301051721</v>
      </c>
      <c r="D125" s="673">
        <v>4607091385748</v>
      </c>
      <c r="E125" s="674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66</v>
      </c>
      <c r="L125" s="32"/>
      <c r="M125" s="33" t="s">
        <v>126</v>
      </c>
      <c r="N125" s="33"/>
      <c r="O125" s="32">
        <v>45</v>
      </c>
      <c r="P125" s="975" t="s">
        <v>238</v>
      </c>
      <c r="Q125" s="678"/>
      <c r="R125" s="678"/>
      <c r="S125" s="678"/>
      <c r="T125" s="679"/>
      <c r="U125" s="34"/>
      <c r="V125" s="34"/>
      <c r="W125" s="35" t="s">
        <v>68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228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hidden="1" customHeight="1" x14ac:dyDescent="0.25">
      <c r="A126" s="54" t="s">
        <v>239</v>
      </c>
      <c r="B126" s="54" t="s">
        <v>240</v>
      </c>
      <c r="C126" s="31">
        <v>4301051740</v>
      </c>
      <c r="D126" s="673">
        <v>4680115884533</v>
      </c>
      <c r="E126" s="674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66</v>
      </c>
      <c r="L126" s="32"/>
      <c r="M126" s="33" t="s">
        <v>101</v>
      </c>
      <c r="N126" s="33"/>
      <c r="O126" s="32">
        <v>45</v>
      </c>
      <c r="P126" s="10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8"/>
      <c r="R126" s="678"/>
      <c r="S126" s="678"/>
      <c r="T126" s="679"/>
      <c r="U126" s="34"/>
      <c r="V126" s="34"/>
      <c r="W126" s="35" t="s">
        <v>68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242</v>
      </c>
      <c r="B127" s="54" t="s">
        <v>243</v>
      </c>
      <c r="C127" s="31">
        <v>4301051480</v>
      </c>
      <c r="D127" s="673">
        <v>4680115882645</v>
      </c>
      <c r="E127" s="674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66</v>
      </c>
      <c r="L127" s="32"/>
      <c r="M127" s="33" t="s">
        <v>67</v>
      </c>
      <c r="N127" s="33"/>
      <c r="O127" s="32">
        <v>40</v>
      </c>
      <c r="P127" s="100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8"/>
      <c r="R127" s="678"/>
      <c r="S127" s="678"/>
      <c r="T127" s="679"/>
      <c r="U127" s="34"/>
      <c r="V127" s="34"/>
      <c r="W127" s="35" t="s">
        <v>68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244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x14ac:dyDescent="0.2">
      <c r="A128" s="685"/>
      <c r="B128" s="676"/>
      <c r="C128" s="676"/>
      <c r="D128" s="676"/>
      <c r="E128" s="676"/>
      <c r="F128" s="676"/>
      <c r="G128" s="676"/>
      <c r="H128" s="676"/>
      <c r="I128" s="676"/>
      <c r="J128" s="676"/>
      <c r="K128" s="676"/>
      <c r="L128" s="676"/>
      <c r="M128" s="676"/>
      <c r="N128" s="676"/>
      <c r="O128" s="686"/>
      <c r="P128" s="687" t="s">
        <v>79</v>
      </c>
      <c r="Q128" s="688"/>
      <c r="R128" s="688"/>
      <c r="S128" s="688"/>
      <c r="T128" s="688"/>
      <c r="U128" s="688"/>
      <c r="V128" s="689"/>
      <c r="W128" s="37" t="s">
        <v>80</v>
      </c>
      <c r="X128" s="671">
        <f>IFERROR(X119/H119,"0")+IFERROR(X120/H120,"0")+IFERROR(X121/H121,"0")+IFERROR(X122/H122,"0")+IFERROR(X123/H123,"0")+IFERROR(X124/H124,"0")+IFERROR(X125/H125,"0")+IFERROR(X126/H126,"0")+IFERROR(X127/H127,"0")</f>
        <v>55.357142857142847</v>
      </c>
      <c r="Y128" s="671">
        <f>IFERROR(Y119/H119,"0")+IFERROR(Y120/H120,"0")+IFERROR(Y121/H121,"0")+IFERROR(Y122/H122,"0")+IFERROR(Y123/H123,"0")+IFERROR(Y124/H124,"0")+IFERROR(Y125/H125,"0")+IFERROR(Y126/H126,"0")+IFERROR(Y127/H127,"0")</f>
        <v>57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0.65788000000000002</v>
      </c>
      <c r="AA128" s="672"/>
      <c r="AB128" s="672"/>
      <c r="AC128" s="672"/>
    </row>
    <row r="129" spans="1:68" x14ac:dyDescent="0.2">
      <c r="A129" s="676"/>
      <c r="B129" s="676"/>
      <c r="C129" s="676"/>
      <c r="D129" s="676"/>
      <c r="E129" s="676"/>
      <c r="F129" s="676"/>
      <c r="G129" s="676"/>
      <c r="H129" s="676"/>
      <c r="I129" s="676"/>
      <c r="J129" s="676"/>
      <c r="K129" s="676"/>
      <c r="L129" s="676"/>
      <c r="M129" s="676"/>
      <c r="N129" s="676"/>
      <c r="O129" s="686"/>
      <c r="P129" s="687" t="s">
        <v>79</v>
      </c>
      <c r="Q129" s="688"/>
      <c r="R129" s="688"/>
      <c r="S129" s="688"/>
      <c r="T129" s="688"/>
      <c r="U129" s="688"/>
      <c r="V129" s="689"/>
      <c r="W129" s="37" t="s">
        <v>68</v>
      </c>
      <c r="X129" s="671">
        <f>IFERROR(SUM(X119:X127),"0")</f>
        <v>275</v>
      </c>
      <c r="Y129" s="671">
        <f>IFERROR(SUM(Y119:Y127),"0")</f>
        <v>285</v>
      </c>
      <c r="Z129" s="37"/>
      <c r="AA129" s="672"/>
      <c r="AB129" s="672"/>
      <c r="AC129" s="672"/>
    </row>
    <row r="130" spans="1:68" ht="14.25" hidden="1" customHeight="1" x14ac:dyDescent="0.25">
      <c r="A130" s="675" t="s">
        <v>167</v>
      </c>
      <c r="B130" s="676"/>
      <c r="C130" s="676"/>
      <c r="D130" s="676"/>
      <c r="E130" s="676"/>
      <c r="F130" s="676"/>
      <c r="G130" s="676"/>
      <c r="H130" s="676"/>
      <c r="I130" s="676"/>
      <c r="J130" s="676"/>
      <c r="K130" s="676"/>
      <c r="L130" s="676"/>
      <c r="M130" s="676"/>
      <c r="N130" s="676"/>
      <c r="O130" s="676"/>
      <c r="P130" s="676"/>
      <c r="Q130" s="676"/>
      <c r="R130" s="676"/>
      <c r="S130" s="676"/>
      <c r="T130" s="676"/>
      <c r="U130" s="676"/>
      <c r="V130" s="676"/>
      <c r="W130" s="676"/>
      <c r="X130" s="676"/>
      <c r="Y130" s="676"/>
      <c r="Z130" s="676"/>
      <c r="AA130" s="665"/>
      <c r="AB130" s="665"/>
      <c r="AC130" s="665"/>
    </row>
    <row r="131" spans="1:68" ht="37.5" hidden="1" customHeight="1" x14ac:dyDescent="0.25">
      <c r="A131" s="54" t="s">
        <v>245</v>
      </c>
      <c r="B131" s="54" t="s">
        <v>246</v>
      </c>
      <c r="C131" s="31">
        <v>4301060356</v>
      </c>
      <c r="D131" s="673">
        <v>4680115882652</v>
      </c>
      <c r="E131" s="674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7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8"/>
      <c r="R131" s="678"/>
      <c r="S131" s="678"/>
      <c r="T131" s="679"/>
      <c r="U131" s="34"/>
      <c r="V131" s="34"/>
      <c r="W131" s="35" t="s">
        <v>68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247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248</v>
      </c>
      <c r="B132" s="54" t="s">
        <v>249</v>
      </c>
      <c r="C132" s="31">
        <v>4301060317</v>
      </c>
      <c r="D132" s="673">
        <v>4680115880238</v>
      </c>
      <c r="E132" s="674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66</v>
      </c>
      <c r="L132" s="32"/>
      <c r="M132" s="33" t="s">
        <v>101</v>
      </c>
      <c r="N132" s="33"/>
      <c r="O132" s="32">
        <v>40</v>
      </c>
      <c r="P132" s="82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8"/>
      <c r="R132" s="678"/>
      <c r="S132" s="678"/>
      <c r="T132" s="679"/>
      <c r="U132" s="34"/>
      <c r="V132" s="34"/>
      <c r="W132" s="35" t="s">
        <v>68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85"/>
      <c r="B133" s="676"/>
      <c r="C133" s="676"/>
      <c r="D133" s="676"/>
      <c r="E133" s="676"/>
      <c r="F133" s="676"/>
      <c r="G133" s="676"/>
      <c r="H133" s="676"/>
      <c r="I133" s="676"/>
      <c r="J133" s="676"/>
      <c r="K133" s="676"/>
      <c r="L133" s="676"/>
      <c r="M133" s="676"/>
      <c r="N133" s="676"/>
      <c r="O133" s="686"/>
      <c r="P133" s="687" t="s">
        <v>79</v>
      </c>
      <c r="Q133" s="688"/>
      <c r="R133" s="688"/>
      <c r="S133" s="688"/>
      <c r="T133" s="688"/>
      <c r="U133" s="688"/>
      <c r="V133" s="689"/>
      <c r="W133" s="37" t="s">
        <v>80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hidden="1" x14ac:dyDescent="0.2">
      <c r="A134" s="676"/>
      <c r="B134" s="676"/>
      <c r="C134" s="676"/>
      <c r="D134" s="676"/>
      <c r="E134" s="676"/>
      <c r="F134" s="676"/>
      <c r="G134" s="676"/>
      <c r="H134" s="676"/>
      <c r="I134" s="676"/>
      <c r="J134" s="676"/>
      <c r="K134" s="676"/>
      <c r="L134" s="676"/>
      <c r="M134" s="676"/>
      <c r="N134" s="676"/>
      <c r="O134" s="686"/>
      <c r="P134" s="687" t="s">
        <v>79</v>
      </c>
      <c r="Q134" s="688"/>
      <c r="R134" s="688"/>
      <c r="S134" s="688"/>
      <c r="T134" s="688"/>
      <c r="U134" s="688"/>
      <c r="V134" s="689"/>
      <c r="W134" s="37" t="s">
        <v>68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hidden="1" customHeight="1" x14ac:dyDescent="0.25">
      <c r="A135" s="703" t="s">
        <v>251</v>
      </c>
      <c r="B135" s="676"/>
      <c r="C135" s="676"/>
      <c r="D135" s="676"/>
      <c r="E135" s="676"/>
      <c r="F135" s="676"/>
      <c r="G135" s="676"/>
      <c r="H135" s="676"/>
      <c r="I135" s="676"/>
      <c r="J135" s="676"/>
      <c r="K135" s="676"/>
      <c r="L135" s="676"/>
      <c r="M135" s="676"/>
      <c r="N135" s="676"/>
      <c r="O135" s="676"/>
      <c r="P135" s="676"/>
      <c r="Q135" s="676"/>
      <c r="R135" s="676"/>
      <c r="S135" s="676"/>
      <c r="T135" s="676"/>
      <c r="U135" s="676"/>
      <c r="V135" s="676"/>
      <c r="W135" s="676"/>
      <c r="X135" s="676"/>
      <c r="Y135" s="676"/>
      <c r="Z135" s="676"/>
      <c r="AA135" s="664"/>
      <c r="AB135" s="664"/>
      <c r="AC135" s="664"/>
    </row>
    <row r="136" spans="1:68" ht="14.25" hidden="1" customHeight="1" x14ac:dyDescent="0.25">
      <c r="A136" s="675" t="s">
        <v>89</v>
      </c>
      <c r="B136" s="676"/>
      <c r="C136" s="676"/>
      <c r="D136" s="676"/>
      <c r="E136" s="676"/>
      <c r="F136" s="676"/>
      <c r="G136" s="676"/>
      <c r="H136" s="676"/>
      <c r="I136" s="676"/>
      <c r="J136" s="676"/>
      <c r="K136" s="676"/>
      <c r="L136" s="676"/>
      <c r="M136" s="676"/>
      <c r="N136" s="676"/>
      <c r="O136" s="676"/>
      <c r="P136" s="676"/>
      <c r="Q136" s="676"/>
      <c r="R136" s="676"/>
      <c r="S136" s="676"/>
      <c r="T136" s="676"/>
      <c r="U136" s="676"/>
      <c r="V136" s="676"/>
      <c r="W136" s="676"/>
      <c r="X136" s="676"/>
      <c r="Y136" s="676"/>
      <c r="Z136" s="676"/>
      <c r="AA136" s="665"/>
      <c r="AB136" s="665"/>
      <c r="AC136" s="665"/>
    </row>
    <row r="137" spans="1:68" ht="27" hidden="1" customHeight="1" x14ac:dyDescent="0.25">
      <c r="A137" s="54" t="s">
        <v>252</v>
      </c>
      <c r="B137" s="54" t="s">
        <v>253</v>
      </c>
      <c r="C137" s="31">
        <v>4301011564</v>
      </c>
      <c r="D137" s="673">
        <v>4680115882577</v>
      </c>
      <c r="E137" s="674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66</v>
      </c>
      <c r="L137" s="32"/>
      <c r="M137" s="33" t="s">
        <v>84</v>
      </c>
      <c r="N137" s="33"/>
      <c r="O137" s="32">
        <v>90</v>
      </c>
      <c r="P137" s="8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8"/>
      <c r="R137" s="678"/>
      <c r="S137" s="678"/>
      <c r="T137" s="679"/>
      <c r="U137" s="34"/>
      <c r="V137" s="34"/>
      <c r="W137" s="35" t="s">
        <v>68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254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252</v>
      </c>
      <c r="B138" s="54" t="s">
        <v>255</v>
      </c>
      <c r="C138" s="31">
        <v>4301011562</v>
      </c>
      <c r="D138" s="673">
        <v>4680115882577</v>
      </c>
      <c r="E138" s="674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66</v>
      </c>
      <c r="L138" s="32"/>
      <c r="M138" s="33" t="s">
        <v>84</v>
      </c>
      <c r="N138" s="33"/>
      <c r="O138" s="32">
        <v>90</v>
      </c>
      <c r="P138" s="85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8"/>
      <c r="R138" s="678"/>
      <c r="S138" s="678"/>
      <c r="T138" s="679"/>
      <c r="U138" s="34"/>
      <c r="V138" s="34"/>
      <c r="W138" s="35" t="s">
        <v>68</v>
      </c>
      <c r="X138" s="669">
        <v>0</v>
      </c>
      <c r="Y138" s="67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254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85"/>
      <c r="B139" s="676"/>
      <c r="C139" s="676"/>
      <c r="D139" s="676"/>
      <c r="E139" s="676"/>
      <c r="F139" s="676"/>
      <c r="G139" s="676"/>
      <c r="H139" s="676"/>
      <c r="I139" s="676"/>
      <c r="J139" s="676"/>
      <c r="K139" s="676"/>
      <c r="L139" s="676"/>
      <c r="M139" s="676"/>
      <c r="N139" s="676"/>
      <c r="O139" s="686"/>
      <c r="P139" s="687" t="s">
        <v>79</v>
      </c>
      <c r="Q139" s="688"/>
      <c r="R139" s="688"/>
      <c r="S139" s="688"/>
      <c r="T139" s="688"/>
      <c r="U139" s="688"/>
      <c r="V139" s="689"/>
      <c r="W139" s="37" t="s">
        <v>80</v>
      </c>
      <c r="X139" s="671">
        <f>IFERROR(X137/H137,"0")+IFERROR(X138/H138,"0")</f>
        <v>0</v>
      </c>
      <c r="Y139" s="671">
        <f>IFERROR(Y137/H137,"0")+IFERROR(Y138/H138,"0")</f>
        <v>0</v>
      </c>
      <c r="Z139" s="671">
        <f>IFERROR(IF(Z137="",0,Z137),"0")+IFERROR(IF(Z138="",0,Z138),"0")</f>
        <v>0</v>
      </c>
      <c r="AA139" s="672"/>
      <c r="AB139" s="672"/>
      <c r="AC139" s="672"/>
    </row>
    <row r="140" spans="1:68" hidden="1" x14ac:dyDescent="0.2">
      <c r="A140" s="676"/>
      <c r="B140" s="676"/>
      <c r="C140" s="676"/>
      <c r="D140" s="676"/>
      <c r="E140" s="676"/>
      <c r="F140" s="676"/>
      <c r="G140" s="676"/>
      <c r="H140" s="676"/>
      <c r="I140" s="676"/>
      <c r="J140" s="676"/>
      <c r="K140" s="676"/>
      <c r="L140" s="676"/>
      <c r="M140" s="676"/>
      <c r="N140" s="676"/>
      <c r="O140" s="686"/>
      <c r="P140" s="687" t="s">
        <v>79</v>
      </c>
      <c r="Q140" s="688"/>
      <c r="R140" s="688"/>
      <c r="S140" s="688"/>
      <c r="T140" s="688"/>
      <c r="U140" s="688"/>
      <c r="V140" s="689"/>
      <c r="W140" s="37" t="s">
        <v>68</v>
      </c>
      <c r="X140" s="671">
        <f>IFERROR(SUM(X137:X138),"0")</f>
        <v>0</v>
      </c>
      <c r="Y140" s="671">
        <f>IFERROR(SUM(Y137:Y138),"0")</f>
        <v>0</v>
      </c>
      <c r="Z140" s="37"/>
      <c r="AA140" s="672"/>
      <c r="AB140" s="672"/>
      <c r="AC140" s="672"/>
    </row>
    <row r="141" spans="1:68" ht="14.25" hidden="1" customHeight="1" x14ac:dyDescent="0.25">
      <c r="A141" s="675" t="s">
        <v>141</v>
      </c>
      <c r="B141" s="676"/>
      <c r="C141" s="676"/>
      <c r="D141" s="676"/>
      <c r="E141" s="676"/>
      <c r="F141" s="676"/>
      <c r="G141" s="676"/>
      <c r="H141" s="676"/>
      <c r="I141" s="676"/>
      <c r="J141" s="676"/>
      <c r="K141" s="676"/>
      <c r="L141" s="676"/>
      <c r="M141" s="676"/>
      <c r="N141" s="676"/>
      <c r="O141" s="676"/>
      <c r="P141" s="676"/>
      <c r="Q141" s="676"/>
      <c r="R141" s="676"/>
      <c r="S141" s="676"/>
      <c r="T141" s="676"/>
      <c r="U141" s="676"/>
      <c r="V141" s="676"/>
      <c r="W141" s="676"/>
      <c r="X141" s="676"/>
      <c r="Y141" s="676"/>
      <c r="Z141" s="676"/>
      <c r="AA141" s="665"/>
      <c r="AB141" s="665"/>
      <c r="AC141" s="665"/>
    </row>
    <row r="142" spans="1:68" ht="27" hidden="1" customHeight="1" x14ac:dyDescent="0.25">
      <c r="A142" s="54" t="s">
        <v>256</v>
      </c>
      <c r="B142" s="54" t="s">
        <v>257</v>
      </c>
      <c r="C142" s="31">
        <v>4301031234</v>
      </c>
      <c r="D142" s="673">
        <v>4680115883444</v>
      </c>
      <c r="E142" s="674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2" s="678"/>
      <c r="R142" s="678"/>
      <c r="S142" s="678"/>
      <c r="T142" s="679"/>
      <c r="U142" s="34"/>
      <c r="V142" s="34"/>
      <c r="W142" s="35" t="s">
        <v>68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258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256</v>
      </c>
      <c r="B143" s="54" t="s">
        <v>259</v>
      </c>
      <c r="C143" s="31">
        <v>4301031235</v>
      </c>
      <c r="D143" s="673">
        <v>4680115883444</v>
      </c>
      <c r="E143" s="674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0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78"/>
      <c r="R143" s="678"/>
      <c r="S143" s="678"/>
      <c r="T143" s="679"/>
      <c r="U143" s="34"/>
      <c r="V143" s="34"/>
      <c r="W143" s="35" t="s">
        <v>68</v>
      </c>
      <c r="X143" s="669">
        <v>0</v>
      </c>
      <c r="Y143" s="67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258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85"/>
      <c r="B144" s="676"/>
      <c r="C144" s="676"/>
      <c r="D144" s="676"/>
      <c r="E144" s="676"/>
      <c r="F144" s="676"/>
      <c r="G144" s="676"/>
      <c r="H144" s="676"/>
      <c r="I144" s="676"/>
      <c r="J144" s="676"/>
      <c r="K144" s="676"/>
      <c r="L144" s="676"/>
      <c r="M144" s="676"/>
      <c r="N144" s="676"/>
      <c r="O144" s="686"/>
      <c r="P144" s="687" t="s">
        <v>79</v>
      </c>
      <c r="Q144" s="688"/>
      <c r="R144" s="688"/>
      <c r="S144" s="688"/>
      <c r="T144" s="688"/>
      <c r="U144" s="688"/>
      <c r="V144" s="689"/>
      <c r="W144" s="37" t="s">
        <v>80</v>
      </c>
      <c r="X144" s="671">
        <f>IFERROR(X142/H142,"0")+IFERROR(X143/H143,"0")</f>
        <v>0</v>
      </c>
      <c r="Y144" s="671">
        <f>IFERROR(Y142/H142,"0")+IFERROR(Y143/H143,"0")</f>
        <v>0</v>
      </c>
      <c r="Z144" s="671">
        <f>IFERROR(IF(Z142="",0,Z142),"0")+IFERROR(IF(Z143="",0,Z143),"0")</f>
        <v>0</v>
      </c>
      <c r="AA144" s="672"/>
      <c r="AB144" s="672"/>
      <c r="AC144" s="672"/>
    </row>
    <row r="145" spans="1:68" hidden="1" x14ac:dyDescent="0.2">
      <c r="A145" s="676"/>
      <c r="B145" s="676"/>
      <c r="C145" s="676"/>
      <c r="D145" s="676"/>
      <c r="E145" s="676"/>
      <c r="F145" s="676"/>
      <c r="G145" s="676"/>
      <c r="H145" s="676"/>
      <c r="I145" s="676"/>
      <c r="J145" s="676"/>
      <c r="K145" s="676"/>
      <c r="L145" s="676"/>
      <c r="M145" s="676"/>
      <c r="N145" s="676"/>
      <c r="O145" s="686"/>
      <c r="P145" s="687" t="s">
        <v>79</v>
      </c>
      <c r="Q145" s="688"/>
      <c r="R145" s="688"/>
      <c r="S145" s="688"/>
      <c r="T145" s="688"/>
      <c r="U145" s="688"/>
      <c r="V145" s="689"/>
      <c r="W145" s="37" t="s">
        <v>68</v>
      </c>
      <c r="X145" s="671">
        <f>IFERROR(SUM(X142:X143),"0")</f>
        <v>0</v>
      </c>
      <c r="Y145" s="671">
        <f>IFERROR(SUM(Y142:Y143),"0")</f>
        <v>0</v>
      </c>
      <c r="Z145" s="37"/>
      <c r="AA145" s="672"/>
      <c r="AB145" s="672"/>
      <c r="AC145" s="672"/>
    </row>
    <row r="146" spans="1:68" ht="14.25" hidden="1" customHeight="1" x14ac:dyDescent="0.25">
      <c r="A146" s="675" t="s">
        <v>63</v>
      </c>
      <c r="B146" s="676"/>
      <c r="C146" s="676"/>
      <c r="D146" s="676"/>
      <c r="E146" s="676"/>
      <c r="F146" s="676"/>
      <c r="G146" s="676"/>
      <c r="H146" s="676"/>
      <c r="I146" s="676"/>
      <c r="J146" s="676"/>
      <c r="K146" s="676"/>
      <c r="L146" s="676"/>
      <c r="M146" s="676"/>
      <c r="N146" s="676"/>
      <c r="O146" s="676"/>
      <c r="P146" s="676"/>
      <c r="Q146" s="676"/>
      <c r="R146" s="676"/>
      <c r="S146" s="676"/>
      <c r="T146" s="676"/>
      <c r="U146" s="676"/>
      <c r="V146" s="676"/>
      <c r="W146" s="676"/>
      <c r="X146" s="676"/>
      <c r="Y146" s="676"/>
      <c r="Z146" s="676"/>
      <c r="AA146" s="665"/>
      <c r="AB146" s="665"/>
      <c r="AC146" s="665"/>
    </row>
    <row r="147" spans="1:68" ht="16.5" hidden="1" customHeight="1" x14ac:dyDescent="0.25">
      <c r="A147" s="54" t="s">
        <v>260</v>
      </c>
      <c r="B147" s="54" t="s">
        <v>261</v>
      </c>
      <c r="C147" s="31">
        <v>4301051477</v>
      </c>
      <c r="D147" s="673">
        <v>4680115882584</v>
      </c>
      <c r="E147" s="674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60</v>
      </c>
      <c r="P147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8"/>
      <c r="R147" s="678"/>
      <c r="S147" s="678"/>
      <c r="T147" s="679"/>
      <c r="U147" s="34"/>
      <c r="V147" s="34"/>
      <c r="W147" s="35" t="s">
        <v>68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254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260</v>
      </c>
      <c r="B148" s="54" t="s">
        <v>262</v>
      </c>
      <c r="C148" s="31">
        <v>4301051476</v>
      </c>
      <c r="D148" s="673">
        <v>4680115882584</v>
      </c>
      <c r="E148" s="674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60</v>
      </c>
      <c r="P148" s="7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8"/>
      <c r="R148" s="678"/>
      <c r="S148" s="678"/>
      <c r="T148" s="679"/>
      <c r="U148" s="34"/>
      <c r="V148" s="34"/>
      <c r="W148" s="35" t="s">
        <v>68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254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85"/>
      <c r="B149" s="676"/>
      <c r="C149" s="676"/>
      <c r="D149" s="676"/>
      <c r="E149" s="676"/>
      <c r="F149" s="676"/>
      <c r="G149" s="676"/>
      <c r="H149" s="676"/>
      <c r="I149" s="676"/>
      <c r="J149" s="676"/>
      <c r="K149" s="676"/>
      <c r="L149" s="676"/>
      <c r="M149" s="676"/>
      <c r="N149" s="676"/>
      <c r="O149" s="686"/>
      <c r="P149" s="687" t="s">
        <v>79</v>
      </c>
      <c r="Q149" s="688"/>
      <c r="R149" s="688"/>
      <c r="S149" s="688"/>
      <c r="T149" s="688"/>
      <c r="U149" s="688"/>
      <c r="V149" s="689"/>
      <c r="W149" s="37" t="s">
        <v>80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hidden="1" x14ac:dyDescent="0.2">
      <c r="A150" s="676"/>
      <c r="B150" s="676"/>
      <c r="C150" s="676"/>
      <c r="D150" s="676"/>
      <c r="E150" s="676"/>
      <c r="F150" s="676"/>
      <c r="G150" s="676"/>
      <c r="H150" s="676"/>
      <c r="I150" s="676"/>
      <c r="J150" s="676"/>
      <c r="K150" s="676"/>
      <c r="L150" s="676"/>
      <c r="M150" s="676"/>
      <c r="N150" s="676"/>
      <c r="O150" s="686"/>
      <c r="P150" s="687" t="s">
        <v>79</v>
      </c>
      <c r="Q150" s="688"/>
      <c r="R150" s="688"/>
      <c r="S150" s="688"/>
      <c r="T150" s="688"/>
      <c r="U150" s="688"/>
      <c r="V150" s="689"/>
      <c r="W150" s="37" t="s">
        <v>68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hidden="1" customHeight="1" x14ac:dyDescent="0.25">
      <c r="A151" s="703" t="s">
        <v>87</v>
      </c>
      <c r="B151" s="676"/>
      <c r="C151" s="676"/>
      <c r="D151" s="676"/>
      <c r="E151" s="676"/>
      <c r="F151" s="676"/>
      <c r="G151" s="676"/>
      <c r="H151" s="676"/>
      <c r="I151" s="676"/>
      <c r="J151" s="676"/>
      <c r="K151" s="676"/>
      <c r="L151" s="676"/>
      <c r="M151" s="676"/>
      <c r="N151" s="676"/>
      <c r="O151" s="676"/>
      <c r="P151" s="676"/>
      <c r="Q151" s="676"/>
      <c r="R151" s="676"/>
      <c r="S151" s="676"/>
      <c r="T151" s="676"/>
      <c r="U151" s="676"/>
      <c r="V151" s="676"/>
      <c r="W151" s="676"/>
      <c r="X151" s="676"/>
      <c r="Y151" s="676"/>
      <c r="Z151" s="676"/>
      <c r="AA151" s="664"/>
      <c r="AB151" s="664"/>
      <c r="AC151" s="664"/>
    </row>
    <row r="152" spans="1:68" ht="14.25" hidden="1" customHeight="1" x14ac:dyDescent="0.25">
      <c r="A152" s="675" t="s">
        <v>89</v>
      </c>
      <c r="B152" s="676"/>
      <c r="C152" s="676"/>
      <c r="D152" s="676"/>
      <c r="E152" s="676"/>
      <c r="F152" s="676"/>
      <c r="G152" s="676"/>
      <c r="H152" s="676"/>
      <c r="I152" s="676"/>
      <c r="J152" s="676"/>
      <c r="K152" s="676"/>
      <c r="L152" s="676"/>
      <c r="M152" s="676"/>
      <c r="N152" s="676"/>
      <c r="O152" s="676"/>
      <c r="P152" s="676"/>
      <c r="Q152" s="676"/>
      <c r="R152" s="676"/>
      <c r="S152" s="676"/>
      <c r="T152" s="676"/>
      <c r="U152" s="676"/>
      <c r="V152" s="676"/>
      <c r="W152" s="676"/>
      <c r="X152" s="676"/>
      <c r="Y152" s="676"/>
      <c r="Z152" s="676"/>
      <c r="AA152" s="665"/>
      <c r="AB152" s="665"/>
      <c r="AC152" s="665"/>
    </row>
    <row r="153" spans="1:68" ht="27" hidden="1" customHeight="1" x14ac:dyDescent="0.25">
      <c r="A153" s="54" t="s">
        <v>263</v>
      </c>
      <c r="B153" s="54" t="s">
        <v>264</v>
      </c>
      <c r="C153" s="31">
        <v>4301011705</v>
      </c>
      <c r="D153" s="673">
        <v>4607091384604</v>
      </c>
      <c r="E153" s="674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100</v>
      </c>
      <c r="L153" s="32"/>
      <c r="M153" s="33" t="s">
        <v>93</v>
      </c>
      <c r="N153" s="33"/>
      <c r="O153" s="32">
        <v>50</v>
      </c>
      <c r="P153" s="8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8"/>
      <c r="R153" s="678"/>
      <c r="S153" s="678"/>
      <c r="T153" s="679"/>
      <c r="U153" s="34"/>
      <c r="V153" s="34"/>
      <c r="W153" s="35" t="s">
        <v>68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265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85"/>
      <c r="B154" s="676"/>
      <c r="C154" s="676"/>
      <c r="D154" s="676"/>
      <c r="E154" s="676"/>
      <c r="F154" s="676"/>
      <c r="G154" s="676"/>
      <c r="H154" s="676"/>
      <c r="I154" s="676"/>
      <c r="J154" s="676"/>
      <c r="K154" s="676"/>
      <c r="L154" s="676"/>
      <c r="M154" s="676"/>
      <c r="N154" s="676"/>
      <c r="O154" s="686"/>
      <c r="P154" s="687" t="s">
        <v>79</v>
      </c>
      <c r="Q154" s="688"/>
      <c r="R154" s="688"/>
      <c r="S154" s="688"/>
      <c r="T154" s="688"/>
      <c r="U154" s="688"/>
      <c r="V154" s="689"/>
      <c r="W154" s="37" t="s">
        <v>80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hidden="1" x14ac:dyDescent="0.2">
      <c r="A155" s="676"/>
      <c r="B155" s="676"/>
      <c r="C155" s="676"/>
      <c r="D155" s="676"/>
      <c r="E155" s="676"/>
      <c r="F155" s="676"/>
      <c r="G155" s="676"/>
      <c r="H155" s="676"/>
      <c r="I155" s="676"/>
      <c r="J155" s="676"/>
      <c r="K155" s="676"/>
      <c r="L155" s="676"/>
      <c r="M155" s="676"/>
      <c r="N155" s="676"/>
      <c r="O155" s="686"/>
      <c r="P155" s="687" t="s">
        <v>79</v>
      </c>
      <c r="Q155" s="688"/>
      <c r="R155" s="688"/>
      <c r="S155" s="688"/>
      <c r="T155" s="688"/>
      <c r="U155" s="688"/>
      <c r="V155" s="689"/>
      <c r="W155" s="37" t="s">
        <v>68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hidden="1" customHeight="1" x14ac:dyDescent="0.25">
      <c r="A156" s="675" t="s">
        <v>141</v>
      </c>
      <c r="B156" s="676"/>
      <c r="C156" s="676"/>
      <c r="D156" s="676"/>
      <c r="E156" s="676"/>
      <c r="F156" s="676"/>
      <c r="G156" s="676"/>
      <c r="H156" s="676"/>
      <c r="I156" s="676"/>
      <c r="J156" s="676"/>
      <c r="K156" s="676"/>
      <c r="L156" s="676"/>
      <c r="M156" s="676"/>
      <c r="N156" s="676"/>
      <c r="O156" s="676"/>
      <c r="P156" s="676"/>
      <c r="Q156" s="676"/>
      <c r="R156" s="676"/>
      <c r="S156" s="676"/>
      <c r="T156" s="676"/>
      <c r="U156" s="676"/>
      <c r="V156" s="676"/>
      <c r="W156" s="676"/>
      <c r="X156" s="676"/>
      <c r="Y156" s="676"/>
      <c r="Z156" s="676"/>
      <c r="AA156" s="665"/>
      <c r="AB156" s="665"/>
      <c r="AC156" s="665"/>
    </row>
    <row r="157" spans="1:68" ht="16.5" hidden="1" customHeight="1" x14ac:dyDescent="0.25">
      <c r="A157" s="54" t="s">
        <v>266</v>
      </c>
      <c r="B157" s="54" t="s">
        <v>267</v>
      </c>
      <c r="C157" s="31">
        <v>4301030895</v>
      </c>
      <c r="D157" s="673">
        <v>4607091387667</v>
      </c>
      <c r="E157" s="674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92</v>
      </c>
      <c r="L157" s="32"/>
      <c r="M157" s="33" t="s">
        <v>93</v>
      </c>
      <c r="N157" s="33"/>
      <c r="O157" s="32">
        <v>40</v>
      </c>
      <c r="P157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8"/>
      <c r="R157" s="678"/>
      <c r="S157" s="678"/>
      <c r="T157" s="679"/>
      <c r="U157" s="34"/>
      <c r="V157" s="34"/>
      <c r="W157" s="35" t="s">
        <v>68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268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269</v>
      </c>
      <c r="B158" s="54" t="s">
        <v>270</v>
      </c>
      <c r="C158" s="31">
        <v>4301030961</v>
      </c>
      <c r="D158" s="673">
        <v>4607091387636</v>
      </c>
      <c r="E158" s="674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100</v>
      </c>
      <c r="L158" s="32"/>
      <c r="M158" s="33" t="s">
        <v>67</v>
      </c>
      <c r="N158" s="33"/>
      <c r="O158" s="32">
        <v>40</v>
      </c>
      <c r="P158" s="7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8"/>
      <c r="R158" s="678"/>
      <c r="S158" s="678"/>
      <c r="T158" s="679"/>
      <c r="U158" s="34"/>
      <c r="V158" s="34"/>
      <c r="W158" s="35" t="s">
        <v>68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271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272</v>
      </c>
      <c r="B159" s="54" t="s">
        <v>273</v>
      </c>
      <c r="C159" s="31">
        <v>4301030963</v>
      </c>
      <c r="D159" s="673">
        <v>4607091382426</v>
      </c>
      <c r="E159" s="674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92</v>
      </c>
      <c r="L159" s="32"/>
      <c r="M159" s="33" t="s">
        <v>67</v>
      </c>
      <c r="N159" s="33"/>
      <c r="O159" s="32">
        <v>40</v>
      </c>
      <c r="P159" s="9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8"/>
      <c r="R159" s="678"/>
      <c r="S159" s="678"/>
      <c r="T159" s="679"/>
      <c r="U159" s="34"/>
      <c r="V159" s="34"/>
      <c r="W159" s="35" t="s">
        <v>68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274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275</v>
      </c>
      <c r="B160" s="54" t="s">
        <v>276</v>
      </c>
      <c r="C160" s="31">
        <v>4301030962</v>
      </c>
      <c r="D160" s="673">
        <v>4607091386547</v>
      </c>
      <c r="E160" s="674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144</v>
      </c>
      <c r="L160" s="32"/>
      <c r="M160" s="33" t="s">
        <v>67</v>
      </c>
      <c r="N160" s="33"/>
      <c r="O160" s="32">
        <v>40</v>
      </c>
      <c r="P160" s="7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8"/>
      <c r="R160" s="678"/>
      <c r="S160" s="678"/>
      <c r="T160" s="679"/>
      <c r="U160" s="34"/>
      <c r="V160" s="34"/>
      <c r="W160" s="35" t="s">
        <v>68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271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685"/>
      <c r="B161" s="676"/>
      <c r="C161" s="676"/>
      <c r="D161" s="676"/>
      <c r="E161" s="676"/>
      <c r="F161" s="676"/>
      <c r="G161" s="676"/>
      <c r="H161" s="676"/>
      <c r="I161" s="676"/>
      <c r="J161" s="676"/>
      <c r="K161" s="676"/>
      <c r="L161" s="676"/>
      <c r="M161" s="676"/>
      <c r="N161" s="676"/>
      <c r="O161" s="686"/>
      <c r="P161" s="687" t="s">
        <v>79</v>
      </c>
      <c r="Q161" s="688"/>
      <c r="R161" s="688"/>
      <c r="S161" s="688"/>
      <c r="T161" s="688"/>
      <c r="U161" s="688"/>
      <c r="V161" s="689"/>
      <c r="W161" s="37" t="s">
        <v>80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hidden="1" x14ac:dyDescent="0.2">
      <c r="A162" s="676"/>
      <c r="B162" s="676"/>
      <c r="C162" s="676"/>
      <c r="D162" s="676"/>
      <c r="E162" s="676"/>
      <c r="F162" s="676"/>
      <c r="G162" s="676"/>
      <c r="H162" s="676"/>
      <c r="I162" s="676"/>
      <c r="J162" s="676"/>
      <c r="K162" s="676"/>
      <c r="L162" s="676"/>
      <c r="M162" s="676"/>
      <c r="N162" s="676"/>
      <c r="O162" s="686"/>
      <c r="P162" s="687" t="s">
        <v>79</v>
      </c>
      <c r="Q162" s="688"/>
      <c r="R162" s="688"/>
      <c r="S162" s="688"/>
      <c r="T162" s="688"/>
      <c r="U162" s="688"/>
      <c r="V162" s="689"/>
      <c r="W162" s="37" t="s">
        <v>68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hidden="1" customHeight="1" x14ac:dyDescent="0.25">
      <c r="A163" s="675" t="s">
        <v>63</v>
      </c>
      <c r="B163" s="676"/>
      <c r="C163" s="676"/>
      <c r="D163" s="676"/>
      <c r="E163" s="676"/>
      <c r="F163" s="676"/>
      <c r="G163" s="676"/>
      <c r="H163" s="676"/>
      <c r="I163" s="676"/>
      <c r="J163" s="676"/>
      <c r="K163" s="676"/>
      <c r="L163" s="676"/>
      <c r="M163" s="676"/>
      <c r="N163" s="676"/>
      <c r="O163" s="676"/>
      <c r="P163" s="676"/>
      <c r="Q163" s="676"/>
      <c r="R163" s="676"/>
      <c r="S163" s="676"/>
      <c r="T163" s="676"/>
      <c r="U163" s="676"/>
      <c r="V163" s="676"/>
      <c r="W163" s="676"/>
      <c r="X163" s="676"/>
      <c r="Y163" s="676"/>
      <c r="Z163" s="676"/>
      <c r="AA163" s="665"/>
      <c r="AB163" s="665"/>
      <c r="AC163" s="665"/>
    </row>
    <row r="164" spans="1:68" ht="16.5" hidden="1" customHeight="1" x14ac:dyDescent="0.25">
      <c r="A164" s="54" t="s">
        <v>277</v>
      </c>
      <c r="B164" s="54" t="s">
        <v>278</v>
      </c>
      <c r="C164" s="31">
        <v>4301051653</v>
      </c>
      <c r="D164" s="673">
        <v>4607091386264</v>
      </c>
      <c r="E164" s="674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66</v>
      </c>
      <c r="L164" s="32"/>
      <c r="M164" s="33" t="s">
        <v>101</v>
      </c>
      <c r="N164" s="33"/>
      <c r="O164" s="32">
        <v>31</v>
      </c>
      <c r="P164" s="95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8"/>
      <c r="R164" s="678"/>
      <c r="S164" s="678"/>
      <c r="T164" s="679"/>
      <c r="U164" s="34"/>
      <c r="V164" s="34"/>
      <c r="W164" s="35" t="s">
        <v>68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279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280</v>
      </c>
      <c r="B165" s="54" t="s">
        <v>281</v>
      </c>
      <c r="C165" s="31">
        <v>4301051313</v>
      </c>
      <c r="D165" s="673">
        <v>4607091385427</v>
      </c>
      <c r="E165" s="674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66</v>
      </c>
      <c r="L165" s="32"/>
      <c r="M165" s="33" t="s">
        <v>67</v>
      </c>
      <c r="N165" s="33"/>
      <c r="O165" s="32">
        <v>40</v>
      </c>
      <c r="P165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8"/>
      <c r="R165" s="678"/>
      <c r="S165" s="678"/>
      <c r="T165" s="679"/>
      <c r="U165" s="34"/>
      <c r="V165" s="34"/>
      <c r="W165" s="35" t="s">
        <v>68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282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85"/>
      <c r="B166" s="676"/>
      <c r="C166" s="676"/>
      <c r="D166" s="676"/>
      <c r="E166" s="676"/>
      <c r="F166" s="676"/>
      <c r="G166" s="676"/>
      <c r="H166" s="676"/>
      <c r="I166" s="676"/>
      <c r="J166" s="676"/>
      <c r="K166" s="676"/>
      <c r="L166" s="676"/>
      <c r="M166" s="676"/>
      <c r="N166" s="676"/>
      <c r="O166" s="686"/>
      <c r="P166" s="687" t="s">
        <v>79</v>
      </c>
      <c r="Q166" s="688"/>
      <c r="R166" s="688"/>
      <c r="S166" s="688"/>
      <c r="T166" s="688"/>
      <c r="U166" s="688"/>
      <c r="V166" s="689"/>
      <c r="W166" s="37" t="s">
        <v>80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hidden="1" x14ac:dyDescent="0.2">
      <c r="A167" s="676"/>
      <c r="B167" s="676"/>
      <c r="C167" s="676"/>
      <c r="D167" s="676"/>
      <c r="E167" s="676"/>
      <c r="F167" s="676"/>
      <c r="G167" s="676"/>
      <c r="H167" s="676"/>
      <c r="I167" s="676"/>
      <c r="J167" s="676"/>
      <c r="K167" s="676"/>
      <c r="L167" s="676"/>
      <c r="M167" s="676"/>
      <c r="N167" s="676"/>
      <c r="O167" s="686"/>
      <c r="P167" s="687" t="s">
        <v>79</v>
      </c>
      <c r="Q167" s="688"/>
      <c r="R167" s="688"/>
      <c r="S167" s="688"/>
      <c r="T167" s="688"/>
      <c r="U167" s="688"/>
      <c r="V167" s="689"/>
      <c r="W167" s="37" t="s">
        <v>68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hidden="1" customHeight="1" x14ac:dyDescent="0.2">
      <c r="A168" s="714" t="s">
        <v>283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hidden="1" customHeight="1" x14ac:dyDescent="0.25">
      <c r="A169" s="703" t="s">
        <v>284</v>
      </c>
      <c r="B169" s="676"/>
      <c r="C169" s="676"/>
      <c r="D169" s="676"/>
      <c r="E169" s="676"/>
      <c r="F169" s="676"/>
      <c r="G169" s="676"/>
      <c r="H169" s="676"/>
      <c r="I169" s="676"/>
      <c r="J169" s="676"/>
      <c r="K169" s="676"/>
      <c r="L169" s="676"/>
      <c r="M169" s="676"/>
      <c r="N169" s="676"/>
      <c r="O169" s="676"/>
      <c r="P169" s="676"/>
      <c r="Q169" s="676"/>
      <c r="R169" s="676"/>
      <c r="S169" s="676"/>
      <c r="T169" s="676"/>
      <c r="U169" s="676"/>
      <c r="V169" s="676"/>
      <c r="W169" s="676"/>
      <c r="X169" s="676"/>
      <c r="Y169" s="676"/>
      <c r="Z169" s="676"/>
      <c r="AA169" s="664"/>
      <c r="AB169" s="664"/>
      <c r="AC169" s="664"/>
    </row>
    <row r="170" spans="1:68" ht="14.25" hidden="1" customHeight="1" x14ac:dyDescent="0.25">
      <c r="A170" s="675" t="s">
        <v>130</v>
      </c>
      <c r="B170" s="676"/>
      <c r="C170" s="676"/>
      <c r="D170" s="676"/>
      <c r="E170" s="676"/>
      <c r="F170" s="676"/>
      <c r="G170" s="676"/>
      <c r="H170" s="676"/>
      <c r="I170" s="676"/>
      <c r="J170" s="676"/>
      <c r="K170" s="676"/>
      <c r="L170" s="676"/>
      <c r="M170" s="676"/>
      <c r="N170" s="676"/>
      <c r="O170" s="676"/>
      <c r="P170" s="676"/>
      <c r="Q170" s="676"/>
      <c r="R170" s="676"/>
      <c r="S170" s="676"/>
      <c r="T170" s="676"/>
      <c r="U170" s="676"/>
      <c r="V170" s="676"/>
      <c r="W170" s="676"/>
      <c r="X170" s="676"/>
      <c r="Y170" s="676"/>
      <c r="Z170" s="676"/>
      <c r="AA170" s="665"/>
      <c r="AB170" s="665"/>
      <c r="AC170" s="665"/>
    </row>
    <row r="171" spans="1:68" ht="27" hidden="1" customHeight="1" x14ac:dyDescent="0.25">
      <c r="A171" s="54" t="s">
        <v>285</v>
      </c>
      <c r="B171" s="54" t="s">
        <v>286</v>
      </c>
      <c r="C171" s="31">
        <v>4301020323</v>
      </c>
      <c r="D171" s="673">
        <v>4680115886223</v>
      </c>
      <c r="E171" s="674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144</v>
      </c>
      <c r="L171" s="32"/>
      <c r="M171" s="33" t="s">
        <v>67</v>
      </c>
      <c r="N171" s="33"/>
      <c r="O171" s="32">
        <v>40</v>
      </c>
      <c r="P171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8"/>
      <c r="R171" s="678"/>
      <c r="S171" s="678"/>
      <c r="T171" s="679"/>
      <c r="U171" s="34"/>
      <c r="V171" s="34"/>
      <c r="W171" s="35" t="s">
        <v>68</v>
      </c>
      <c r="X171" s="669">
        <v>0</v>
      </c>
      <c r="Y171" s="6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23" t="s">
        <v>287</v>
      </c>
      <c r="AG171" s="64"/>
      <c r="AJ171" s="68"/>
      <c r="AK171" s="68">
        <v>0</v>
      </c>
      <c r="BB171" s="22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685"/>
      <c r="B172" s="676"/>
      <c r="C172" s="676"/>
      <c r="D172" s="676"/>
      <c r="E172" s="676"/>
      <c r="F172" s="676"/>
      <c r="G172" s="676"/>
      <c r="H172" s="676"/>
      <c r="I172" s="676"/>
      <c r="J172" s="676"/>
      <c r="K172" s="676"/>
      <c r="L172" s="676"/>
      <c r="M172" s="676"/>
      <c r="N172" s="676"/>
      <c r="O172" s="686"/>
      <c r="P172" s="687" t="s">
        <v>79</v>
      </c>
      <c r="Q172" s="688"/>
      <c r="R172" s="688"/>
      <c r="S172" s="688"/>
      <c r="T172" s="688"/>
      <c r="U172" s="688"/>
      <c r="V172" s="689"/>
      <c r="W172" s="37" t="s">
        <v>80</v>
      </c>
      <c r="X172" s="671">
        <f>IFERROR(X171/H171,"0")</f>
        <v>0</v>
      </c>
      <c r="Y172" s="671">
        <f>IFERROR(Y171/H171,"0")</f>
        <v>0</v>
      </c>
      <c r="Z172" s="671">
        <f>IFERROR(IF(Z171="",0,Z171),"0")</f>
        <v>0</v>
      </c>
      <c r="AA172" s="672"/>
      <c r="AB172" s="672"/>
      <c r="AC172" s="672"/>
    </row>
    <row r="173" spans="1:68" hidden="1" x14ac:dyDescent="0.2">
      <c r="A173" s="676"/>
      <c r="B173" s="676"/>
      <c r="C173" s="676"/>
      <c r="D173" s="676"/>
      <c r="E173" s="676"/>
      <c r="F173" s="676"/>
      <c r="G173" s="676"/>
      <c r="H173" s="676"/>
      <c r="I173" s="676"/>
      <c r="J173" s="676"/>
      <c r="K173" s="676"/>
      <c r="L173" s="676"/>
      <c r="M173" s="676"/>
      <c r="N173" s="676"/>
      <c r="O173" s="686"/>
      <c r="P173" s="687" t="s">
        <v>79</v>
      </c>
      <c r="Q173" s="688"/>
      <c r="R173" s="688"/>
      <c r="S173" s="688"/>
      <c r="T173" s="688"/>
      <c r="U173" s="688"/>
      <c r="V173" s="689"/>
      <c r="W173" s="37" t="s">
        <v>68</v>
      </c>
      <c r="X173" s="671">
        <f>IFERROR(SUM(X171:X171),"0")</f>
        <v>0</v>
      </c>
      <c r="Y173" s="671">
        <f>IFERROR(SUM(Y171:Y171),"0")</f>
        <v>0</v>
      </c>
      <c r="Z173" s="37"/>
      <c r="AA173" s="672"/>
      <c r="AB173" s="672"/>
      <c r="AC173" s="672"/>
    </row>
    <row r="174" spans="1:68" ht="14.25" hidden="1" customHeight="1" x14ac:dyDescent="0.25">
      <c r="A174" s="675" t="s">
        <v>141</v>
      </c>
      <c r="B174" s="676"/>
      <c r="C174" s="676"/>
      <c r="D174" s="676"/>
      <c r="E174" s="676"/>
      <c r="F174" s="676"/>
      <c r="G174" s="676"/>
      <c r="H174" s="676"/>
      <c r="I174" s="676"/>
      <c r="J174" s="676"/>
      <c r="K174" s="676"/>
      <c r="L174" s="676"/>
      <c r="M174" s="676"/>
      <c r="N174" s="676"/>
      <c r="O174" s="676"/>
      <c r="P174" s="676"/>
      <c r="Q174" s="676"/>
      <c r="R174" s="676"/>
      <c r="S174" s="676"/>
      <c r="T174" s="676"/>
      <c r="U174" s="676"/>
      <c r="V174" s="676"/>
      <c r="W174" s="676"/>
      <c r="X174" s="676"/>
      <c r="Y174" s="676"/>
      <c r="Z174" s="676"/>
      <c r="AA174" s="665"/>
      <c r="AB174" s="665"/>
      <c r="AC174" s="665"/>
    </row>
    <row r="175" spans="1:68" ht="27" customHeight="1" x14ac:dyDescent="0.25">
      <c r="A175" s="54" t="s">
        <v>288</v>
      </c>
      <c r="B175" s="54" t="s">
        <v>289</v>
      </c>
      <c r="C175" s="31">
        <v>4301031191</v>
      </c>
      <c r="D175" s="673">
        <v>4680115880993</v>
      </c>
      <c r="E175" s="674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100</v>
      </c>
      <c r="L175" s="32"/>
      <c r="M175" s="33" t="s">
        <v>67</v>
      </c>
      <c r="N175" s="33"/>
      <c r="O175" s="32">
        <v>40</v>
      </c>
      <c r="P175" s="9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8"/>
      <c r="R175" s="678"/>
      <c r="S175" s="678"/>
      <c r="T175" s="679"/>
      <c r="U175" s="34"/>
      <c r="V175" s="34"/>
      <c r="W175" s="35" t="s">
        <v>68</v>
      </c>
      <c r="X175" s="669">
        <v>78</v>
      </c>
      <c r="Y175" s="670">
        <f t="shared" ref="Y175:Y183" si="21">IFERROR(IF(X175="",0,CEILING((X175/$H175),1)*$H175),"")</f>
        <v>79.8</v>
      </c>
      <c r="Z175" s="36">
        <f>IFERROR(IF(Y175=0,"",ROUNDUP(Y175/H175,0)*0.00902),"")</f>
        <v>0.17138</v>
      </c>
      <c r="AA175" s="56"/>
      <c r="AB175" s="57"/>
      <c r="AC175" s="225" t="s">
        <v>290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83.014285714285705</v>
      </c>
      <c r="BN175" s="64">
        <f t="shared" ref="BN175:BN183" si="23">IFERROR(Y175*I175/H175,"0")</f>
        <v>84.929999999999993</v>
      </c>
      <c r="BO175" s="64">
        <f t="shared" ref="BO175:BO183" si="24">IFERROR(1/J175*(X175/H175),"0")</f>
        <v>0.14069264069264067</v>
      </c>
      <c r="BP175" s="64">
        <f t="shared" ref="BP175:BP183" si="25">IFERROR(1/J175*(Y175/H175),"0")</f>
        <v>0.14393939393939395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4301031204</v>
      </c>
      <c r="D176" s="673">
        <v>4680115881761</v>
      </c>
      <c r="E176" s="674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100</v>
      </c>
      <c r="L176" s="32"/>
      <c r="M176" s="33" t="s">
        <v>67</v>
      </c>
      <c r="N176" s="33"/>
      <c r="O176" s="32">
        <v>40</v>
      </c>
      <c r="P176" s="9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8"/>
      <c r="R176" s="678"/>
      <c r="S176" s="678"/>
      <c r="T176" s="679"/>
      <c r="U176" s="34"/>
      <c r="V176" s="34"/>
      <c r="W176" s="35" t="s">
        <v>68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293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4301031201</v>
      </c>
      <c r="D177" s="673">
        <v>4680115881563</v>
      </c>
      <c r="E177" s="674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100</v>
      </c>
      <c r="L177" s="32"/>
      <c r="M177" s="33" t="s">
        <v>67</v>
      </c>
      <c r="N177" s="33"/>
      <c r="O177" s="32">
        <v>40</v>
      </c>
      <c r="P177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8"/>
      <c r="R177" s="678"/>
      <c r="S177" s="678"/>
      <c r="T177" s="679"/>
      <c r="U177" s="34"/>
      <c r="V177" s="34"/>
      <c r="W177" s="35" t="s">
        <v>68</v>
      </c>
      <c r="X177" s="669">
        <v>134</v>
      </c>
      <c r="Y177" s="670">
        <f t="shared" si="21"/>
        <v>134.4</v>
      </c>
      <c r="Z177" s="36">
        <f>IFERROR(IF(Y177=0,"",ROUNDUP(Y177/H177,0)*0.00902),"")</f>
        <v>0.28864000000000001</v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2"/>
        <v>140.70000000000002</v>
      </c>
      <c r="BN177" s="64">
        <f t="shared" si="23"/>
        <v>141.12</v>
      </c>
      <c r="BO177" s="64">
        <f t="shared" si="24"/>
        <v>0.24170274170274172</v>
      </c>
      <c r="BP177" s="64">
        <f t="shared" si="25"/>
        <v>0.24242424242424243</v>
      </c>
    </row>
    <row r="178" spans="1:68" ht="27" customHeight="1" x14ac:dyDescent="0.25">
      <c r="A178" s="54" t="s">
        <v>297</v>
      </c>
      <c r="B178" s="54" t="s">
        <v>298</v>
      </c>
      <c r="C178" s="31">
        <v>4301031199</v>
      </c>
      <c r="D178" s="673">
        <v>4680115880986</v>
      </c>
      <c r="E178" s="674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144</v>
      </c>
      <c r="L178" s="32"/>
      <c r="M178" s="33" t="s">
        <v>67</v>
      </c>
      <c r="N178" s="33"/>
      <c r="O178" s="32">
        <v>40</v>
      </c>
      <c r="P178" s="9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8"/>
      <c r="R178" s="678"/>
      <c r="S178" s="678"/>
      <c r="T178" s="679"/>
      <c r="U178" s="34"/>
      <c r="V178" s="34"/>
      <c r="W178" s="35" t="s">
        <v>68</v>
      </c>
      <c r="X178" s="669">
        <v>70</v>
      </c>
      <c r="Y178" s="670">
        <f t="shared" si="21"/>
        <v>71.400000000000006</v>
      </c>
      <c r="Z178" s="36">
        <f>IFERROR(IF(Y178=0,"",ROUNDUP(Y178/H178,0)*0.00502),"")</f>
        <v>0.17068</v>
      </c>
      <c r="AA178" s="56"/>
      <c r="AB178" s="57"/>
      <c r="AC178" s="231" t="s">
        <v>290</v>
      </c>
      <c r="AG178" s="64"/>
      <c r="AJ178" s="68"/>
      <c r="AK178" s="68">
        <v>0</v>
      </c>
      <c r="BB178" s="232" t="s">
        <v>1</v>
      </c>
      <c r="BM178" s="64">
        <f t="shared" si="22"/>
        <v>74.333333333333329</v>
      </c>
      <c r="BN178" s="64">
        <f t="shared" si="23"/>
        <v>75.820000000000007</v>
      </c>
      <c r="BO178" s="64">
        <f t="shared" si="24"/>
        <v>0.14245014245014245</v>
      </c>
      <c r="BP178" s="64">
        <f t="shared" si="25"/>
        <v>0.14529914529914531</v>
      </c>
    </row>
    <row r="179" spans="1:68" ht="27" hidden="1" customHeight="1" x14ac:dyDescent="0.25">
      <c r="A179" s="54" t="s">
        <v>299</v>
      </c>
      <c r="B179" s="54" t="s">
        <v>300</v>
      </c>
      <c r="C179" s="31">
        <v>4301031205</v>
      </c>
      <c r="D179" s="673">
        <v>4680115881785</v>
      </c>
      <c r="E179" s="674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144</v>
      </c>
      <c r="L179" s="32"/>
      <c r="M179" s="33" t="s">
        <v>67</v>
      </c>
      <c r="N179" s="33"/>
      <c r="O179" s="32">
        <v>40</v>
      </c>
      <c r="P179" s="8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8"/>
      <c r="R179" s="678"/>
      <c r="S179" s="678"/>
      <c r="T179" s="679"/>
      <c r="U179" s="34"/>
      <c r="V179" s="34"/>
      <c r="W179" s="35" t="s">
        <v>68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293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hidden="1" customHeight="1" x14ac:dyDescent="0.25">
      <c r="A180" s="54" t="s">
        <v>301</v>
      </c>
      <c r="B180" s="54" t="s">
        <v>302</v>
      </c>
      <c r="C180" s="31">
        <v>4301031399</v>
      </c>
      <c r="D180" s="673">
        <v>4680115886537</v>
      </c>
      <c r="E180" s="674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144</v>
      </c>
      <c r="L180" s="32"/>
      <c r="M180" s="33" t="s">
        <v>67</v>
      </c>
      <c r="N180" s="33"/>
      <c r="O180" s="32">
        <v>40</v>
      </c>
      <c r="P180" s="802" t="s">
        <v>303</v>
      </c>
      <c r="Q180" s="678"/>
      <c r="R180" s="678"/>
      <c r="S180" s="678"/>
      <c r="T180" s="679"/>
      <c r="U180" s="34"/>
      <c r="V180" s="34"/>
      <c r="W180" s="35" t="s">
        <v>68</v>
      </c>
      <c r="X180" s="669">
        <v>0</v>
      </c>
      <c r="Y180" s="670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304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hidden="1" customHeight="1" x14ac:dyDescent="0.25">
      <c r="A181" s="54" t="s">
        <v>305</v>
      </c>
      <c r="B181" s="54" t="s">
        <v>306</v>
      </c>
      <c r="C181" s="31">
        <v>4301031202</v>
      </c>
      <c r="D181" s="673">
        <v>4680115881679</v>
      </c>
      <c r="E181" s="674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144</v>
      </c>
      <c r="L181" s="32"/>
      <c r="M181" s="33" t="s">
        <v>67</v>
      </c>
      <c r="N181" s="33"/>
      <c r="O181" s="32">
        <v>40</v>
      </c>
      <c r="P181" s="9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8"/>
      <c r="R181" s="678"/>
      <c r="S181" s="678"/>
      <c r="T181" s="679"/>
      <c r="U181" s="34"/>
      <c r="V181" s="34"/>
      <c r="W181" s="35" t="s">
        <v>68</v>
      </c>
      <c r="X181" s="669">
        <v>0</v>
      </c>
      <c r="Y181" s="670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296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hidden="1" customHeight="1" x14ac:dyDescent="0.25">
      <c r="A182" s="54" t="s">
        <v>307</v>
      </c>
      <c r="B182" s="54" t="s">
        <v>308</v>
      </c>
      <c r="C182" s="31">
        <v>4301031158</v>
      </c>
      <c r="D182" s="673">
        <v>4680115880191</v>
      </c>
      <c r="E182" s="674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66</v>
      </c>
      <c r="L182" s="32"/>
      <c r="M182" s="33" t="s">
        <v>67</v>
      </c>
      <c r="N182" s="33"/>
      <c r="O182" s="32">
        <v>40</v>
      </c>
      <c r="P182" s="8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8"/>
      <c r="R182" s="678"/>
      <c r="S182" s="678"/>
      <c r="T182" s="679"/>
      <c r="U182" s="34"/>
      <c r="V182" s="34"/>
      <c r="W182" s="35" t="s">
        <v>68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296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hidden="1" customHeight="1" x14ac:dyDescent="0.25">
      <c r="A183" s="54" t="s">
        <v>309</v>
      </c>
      <c r="B183" s="54" t="s">
        <v>310</v>
      </c>
      <c r="C183" s="31">
        <v>4301031245</v>
      </c>
      <c r="D183" s="673">
        <v>4680115883963</v>
      </c>
      <c r="E183" s="674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144</v>
      </c>
      <c r="L183" s="32"/>
      <c r="M183" s="33" t="s">
        <v>67</v>
      </c>
      <c r="N183" s="33"/>
      <c r="O183" s="32">
        <v>40</v>
      </c>
      <c r="P183" s="10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8"/>
      <c r="R183" s="678"/>
      <c r="S183" s="678"/>
      <c r="T183" s="679"/>
      <c r="U183" s="34"/>
      <c r="V183" s="34"/>
      <c r="W183" s="35" t="s">
        <v>68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311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x14ac:dyDescent="0.2">
      <c r="A184" s="685"/>
      <c r="B184" s="676"/>
      <c r="C184" s="676"/>
      <c r="D184" s="676"/>
      <c r="E184" s="676"/>
      <c r="F184" s="676"/>
      <c r="G184" s="676"/>
      <c r="H184" s="676"/>
      <c r="I184" s="676"/>
      <c r="J184" s="676"/>
      <c r="K184" s="676"/>
      <c r="L184" s="676"/>
      <c r="M184" s="676"/>
      <c r="N184" s="676"/>
      <c r="O184" s="686"/>
      <c r="P184" s="687" t="s">
        <v>79</v>
      </c>
      <c r="Q184" s="688"/>
      <c r="R184" s="688"/>
      <c r="S184" s="688"/>
      <c r="T184" s="688"/>
      <c r="U184" s="688"/>
      <c r="V184" s="689"/>
      <c r="W184" s="37" t="s">
        <v>80</v>
      </c>
      <c r="X184" s="671">
        <f>IFERROR(X175/H175,"0")+IFERROR(X176/H176,"0")+IFERROR(X177/H177,"0")+IFERROR(X178/H178,"0")+IFERROR(X179/H179,"0")+IFERROR(X180/H180,"0")+IFERROR(X181/H181,"0")+IFERROR(X182/H182,"0")+IFERROR(X183/H183,"0")</f>
        <v>83.809523809523796</v>
      </c>
      <c r="Y184" s="671">
        <f>IFERROR(Y175/H175,"0")+IFERROR(Y176/H176,"0")+IFERROR(Y177/H177,"0")+IFERROR(Y178/H178,"0")+IFERROR(Y179/H179,"0")+IFERROR(Y180/H180,"0")+IFERROR(Y181/H181,"0")+IFERROR(Y182/H182,"0")+IFERROR(Y183/H183,"0")</f>
        <v>85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0.63070000000000004</v>
      </c>
      <c r="AA184" s="672"/>
      <c r="AB184" s="672"/>
      <c r="AC184" s="672"/>
    </row>
    <row r="185" spans="1:68" x14ac:dyDescent="0.2">
      <c r="A185" s="676"/>
      <c r="B185" s="676"/>
      <c r="C185" s="676"/>
      <c r="D185" s="676"/>
      <c r="E185" s="676"/>
      <c r="F185" s="676"/>
      <c r="G185" s="676"/>
      <c r="H185" s="676"/>
      <c r="I185" s="676"/>
      <c r="J185" s="676"/>
      <c r="K185" s="676"/>
      <c r="L185" s="676"/>
      <c r="M185" s="676"/>
      <c r="N185" s="676"/>
      <c r="O185" s="686"/>
      <c r="P185" s="687" t="s">
        <v>79</v>
      </c>
      <c r="Q185" s="688"/>
      <c r="R185" s="688"/>
      <c r="S185" s="688"/>
      <c r="T185" s="688"/>
      <c r="U185" s="688"/>
      <c r="V185" s="689"/>
      <c r="W185" s="37" t="s">
        <v>68</v>
      </c>
      <c r="X185" s="671">
        <f>IFERROR(SUM(X175:X183),"0")</f>
        <v>282</v>
      </c>
      <c r="Y185" s="671">
        <f>IFERROR(SUM(Y175:Y183),"0")</f>
        <v>285.60000000000002</v>
      </c>
      <c r="Z185" s="37"/>
      <c r="AA185" s="672"/>
      <c r="AB185" s="672"/>
      <c r="AC185" s="672"/>
    </row>
    <row r="186" spans="1:68" ht="16.5" hidden="1" customHeight="1" x14ac:dyDescent="0.25">
      <c r="A186" s="703" t="s">
        <v>312</v>
      </c>
      <c r="B186" s="676"/>
      <c r="C186" s="676"/>
      <c r="D186" s="676"/>
      <c r="E186" s="676"/>
      <c r="F186" s="676"/>
      <c r="G186" s="676"/>
      <c r="H186" s="676"/>
      <c r="I186" s="676"/>
      <c r="J186" s="676"/>
      <c r="K186" s="676"/>
      <c r="L186" s="676"/>
      <c r="M186" s="676"/>
      <c r="N186" s="676"/>
      <c r="O186" s="676"/>
      <c r="P186" s="676"/>
      <c r="Q186" s="676"/>
      <c r="R186" s="676"/>
      <c r="S186" s="676"/>
      <c r="T186" s="676"/>
      <c r="U186" s="676"/>
      <c r="V186" s="676"/>
      <c r="W186" s="676"/>
      <c r="X186" s="676"/>
      <c r="Y186" s="676"/>
      <c r="Z186" s="676"/>
      <c r="AA186" s="664"/>
      <c r="AB186" s="664"/>
      <c r="AC186" s="664"/>
    </row>
    <row r="187" spans="1:68" ht="14.25" hidden="1" customHeight="1" x14ac:dyDescent="0.25">
      <c r="A187" s="675" t="s">
        <v>89</v>
      </c>
      <c r="B187" s="676"/>
      <c r="C187" s="676"/>
      <c r="D187" s="676"/>
      <c r="E187" s="676"/>
      <c r="F187" s="676"/>
      <c r="G187" s="676"/>
      <c r="H187" s="676"/>
      <c r="I187" s="676"/>
      <c r="J187" s="676"/>
      <c r="K187" s="676"/>
      <c r="L187" s="676"/>
      <c r="M187" s="676"/>
      <c r="N187" s="676"/>
      <c r="O187" s="676"/>
      <c r="P187" s="676"/>
      <c r="Q187" s="676"/>
      <c r="R187" s="676"/>
      <c r="S187" s="676"/>
      <c r="T187" s="676"/>
      <c r="U187" s="676"/>
      <c r="V187" s="676"/>
      <c r="W187" s="676"/>
      <c r="X187" s="676"/>
      <c r="Y187" s="676"/>
      <c r="Z187" s="676"/>
      <c r="AA187" s="665"/>
      <c r="AB187" s="665"/>
      <c r="AC187" s="665"/>
    </row>
    <row r="188" spans="1:68" ht="16.5" hidden="1" customHeight="1" x14ac:dyDescent="0.25">
      <c r="A188" s="54" t="s">
        <v>313</v>
      </c>
      <c r="B188" s="54" t="s">
        <v>314</v>
      </c>
      <c r="C188" s="31">
        <v>4301011450</v>
      </c>
      <c r="D188" s="673">
        <v>4680115881402</v>
      </c>
      <c r="E188" s="674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92</v>
      </c>
      <c r="L188" s="32"/>
      <c r="M188" s="33" t="s">
        <v>93</v>
      </c>
      <c r="N188" s="33"/>
      <c r="O188" s="32">
        <v>55</v>
      </c>
      <c r="P188" s="9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8"/>
      <c r="R188" s="678"/>
      <c r="S188" s="678"/>
      <c r="T188" s="679"/>
      <c r="U188" s="34"/>
      <c r="V188" s="34"/>
      <c r="W188" s="35" t="s">
        <v>68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315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316</v>
      </c>
      <c r="B189" s="54" t="s">
        <v>317</v>
      </c>
      <c r="C189" s="31">
        <v>4301011768</v>
      </c>
      <c r="D189" s="673">
        <v>4680115881396</v>
      </c>
      <c r="E189" s="674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66</v>
      </c>
      <c r="L189" s="32"/>
      <c r="M189" s="33" t="s">
        <v>93</v>
      </c>
      <c r="N189" s="33"/>
      <c r="O189" s="32">
        <v>55</v>
      </c>
      <c r="P189" s="7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8"/>
      <c r="R189" s="678"/>
      <c r="S189" s="678"/>
      <c r="T189" s="679"/>
      <c r="U189" s="34"/>
      <c r="V189" s="34"/>
      <c r="W189" s="35" t="s">
        <v>68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315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685"/>
      <c r="B190" s="676"/>
      <c r="C190" s="676"/>
      <c r="D190" s="676"/>
      <c r="E190" s="676"/>
      <c r="F190" s="676"/>
      <c r="G190" s="676"/>
      <c r="H190" s="676"/>
      <c r="I190" s="676"/>
      <c r="J190" s="676"/>
      <c r="K190" s="676"/>
      <c r="L190" s="676"/>
      <c r="M190" s="676"/>
      <c r="N190" s="676"/>
      <c r="O190" s="686"/>
      <c r="P190" s="687" t="s">
        <v>79</v>
      </c>
      <c r="Q190" s="688"/>
      <c r="R190" s="688"/>
      <c r="S190" s="688"/>
      <c r="T190" s="688"/>
      <c r="U190" s="688"/>
      <c r="V190" s="689"/>
      <c r="W190" s="37" t="s">
        <v>80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hidden="1" x14ac:dyDescent="0.2">
      <c r="A191" s="676"/>
      <c r="B191" s="676"/>
      <c r="C191" s="676"/>
      <c r="D191" s="676"/>
      <c r="E191" s="676"/>
      <c r="F191" s="676"/>
      <c r="G191" s="676"/>
      <c r="H191" s="676"/>
      <c r="I191" s="676"/>
      <c r="J191" s="676"/>
      <c r="K191" s="676"/>
      <c r="L191" s="676"/>
      <c r="M191" s="676"/>
      <c r="N191" s="676"/>
      <c r="O191" s="686"/>
      <c r="P191" s="687" t="s">
        <v>79</v>
      </c>
      <c r="Q191" s="688"/>
      <c r="R191" s="688"/>
      <c r="S191" s="688"/>
      <c r="T191" s="688"/>
      <c r="U191" s="688"/>
      <c r="V191" s="689"/>
      <c r="W191" s="37" t="s">
        <v>68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hidden="1" customHeight="1" x14ac:dyDescent="0.25">
      <c r="A192" s="675" t="s">
        <v>130</v>
      </c>
      <c r="B192" s="676"/>
      <c r="C192" s="676"/>
      <c r="D192" s="676"/>
      <c r="E192" s="676"/>
      <c r="F192" s="676"/>
      <c r="G192" s="676"/>
      <c r="H192" s="676"/>
      <c r="I192" s="676"/>
      <c r="J192" s="676"/>
      <c r="K192" s="676"/>
      <c r="L192" s="676"/>
      <c r="M192" s="676"/>
      <c r="N192" s="676"/>
      <c r="O192" s="676"/>
      <c r="P192" s="676"/>
      <c r="Q192" s="676"/>
      <c r="R192" s="676"/>
      <c r="S192" s="676"/>
      <c r="T192" s="676"/>
      <c r="U192" s="676"/>
      <c r="V192" s="676"/>
      <c r="W192" s="676"/>
      <c r="X192" s="676"/>
      <c r="Y192" s="676"/>
      <c r="Z192" s="676"/>
      <c r="AA192" s="665"/>
      <c r="AB192" s="665"/>
      <c r="AC192" s="665"/>
    </row>
    <row r="193" spans="1:68" ht="16.5" hidden="1" customHeight="1" x14ac:dyDescent="0.25">
      <c r="A193" s="54" t="s">
        <v>318</v>
      </c>
      <c r="B193" s="54" t="s">
        <v>319</v>
      </c>
      <c r="C193" s="31">
        <v>4301020262</v>
      </c>
      <c r="D193" s="673">
        <v>4680115882935</v>
      </c>
      <c r="E193" s="674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92</v>
      </c>
      <c r="L193" s="32"/>
      <c r="M193" s="33" t="s">
        <v>101</v>
      </c>
      <c r="N193" s="33"/>
      <c r="O193" s="32">
        <v>50</v>
      </c>
      <c r="P193" s="9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8"/>
      <c r="R193" s="678"/>
      <c r="S193" s="678"/>
      <c r="T193" s="679"/>
      <c r="U193" s="34"/>
      <c r="V193" s="34"/>
      <c r="W193" s="35" t="s">
        <v>68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320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321</v>
      </c>
      <c r="B194" s="54" t="s">
        <v>322</v>
      </c>
      <c r="C194" s="31">
        <v>4301020220</v>
      </c>
      <c r="D194" s="673">
        <v>4680115880764</v>
      </c>
      <c r="E194" s="674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66</v>
      </c>
      <c r="L194" s="32"/>
      <c r="M194" s="33" t="s">
        <v>93</v>
      </c>
      <c r="N194" s="33"/>
      <c r="O194" s="32">
        <v>50</v>
      </c>
      <c r="P194" s="77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8"/>
      <c r="R194" s="678"/>
      <c r="S194" s="678"/>
      <c r="T194" s="679"/>
      <c r="U194" s="34"/>
      <c r="V194" s="34"/>
      <c r="W194" s="35" t="s">
        <v>68</v>
      </c>
      <c r="X194" s="669">
        <v>63</v>
      </c>
      <c r="Y194" s="670">
        <f>IFERROR(IF(X194="",0,CEILING((X194/$H194),1)*$H194),"")</f>
        <v>63</v>
      </c>
      <c r="Z194" s="36">
        <f>IFERROR(IF(Y194=0,"",ROUNDUP(Y194/H194,0)*0.00651),"")</f>
        <v>0.1953</v>
      </c>
      <c r="AA194" s="56"/>
      <c r="AB194" s="57"/>
      <c r="AC194" s="249" t="s">
        <v>320</v>
      </c>
      <c r="AG194" s="64"/>
      <c r="AJ194" s="68"/>
      <c r="AK194" s="68">
        <v>0</v>
      </c>
      <c r="BB194" s="250" t="s">
        <v>1</v>
      </c>
      <c r="BM194" s="64">
        <f>IFERROR(X194*I194/H194,"0")</f>
        <v>68.399999999999991</v>
      </c>
      <c r="BN194" s="64">
        <f>IFERROR(Y194*I194/H194,"0")</f>
        <v>68.399999999999991</v>
      </c>
      <c r="BO194" s="64">
        <f>IFERROR(1/J194*(X194/H194),"0")</f>
        <v>0.16483516483516486</v>
      </c>
      <c r="BP194" s="64">
        <f>IFERROR(1/J194*(Y194/H194),"0")</f>
        <v>0.16483516483516486</v>
      </c>
    </row>
    <row r="195" spans="1:68" x14ac:dyDescent="0.2">
      <c r="A195" s="685"/>
      <c r="B195" s="676"/>
      <c r="C195" s="676"/>
      <c r="D195" s="676"/>
      <c r="E195" s="676"/>
      <c r="F195" s="676"/>
      <c r="G195" s="676"/>
      <c r="H195" s="676"/>
      <c r="I195" s="676"/>
      <c r="J195" s="676"/>
      <c r="K195" s="676"/>
      <c r="L195" s="676"/>
      <c r="M195" s="676"/>
      <c r="N195" s="676"/>
      <c r="O195" s="686"/>
      <c r="P195" s="687" t="s">
        <v>79</v>
      </c>
      <c r="Q195" s="688"/>
      <c r="R195" s="688"/>
      <c r="S195" s="688"/>
      <c r="T195" s="688"/>
      <c r="U195" s="688"/>
      <c r="V195" s="689"/>
      <c r="W195" s="37" t="s">
        <v>80</v>
      </c>
      <c r="X195" s="671">
        <f>IFERROR(X193/H193,"0")+IFERROR(X194/H194,"0")</f>
        <v>30</v>
      </c>
      <c r="Y195" s="671">
        <f>IFERROR(Y193/H193,"0")+IFERROR(Y194/H194,"0")</f>
        <v>30</v>
      </c>
      <c r="Z195" s="671">
        <f>IFERROR(IF(Z193="",0,Z193),"0")+IFERROR(IF(Z194="",0,Z194),"0")</f>
        <v>0.1953</v>
      </c>
      <c r="AA195" s="672"/>
      <c r="AB195" s="672"/>
      <c r="AC195" s="672"/>
    </row>
    <row r="196" spans="1:68" x14ac:dyDescent="0.2">
      <c r="A196" s="676"/>
      <c r="B196" s="676"/>
      <c r="C196" s="676"/>
      <c r="D196" s="676"/>
      <c r="E196" s="676"/>
      <c r="F196" s="676"/>
      <c r="G196" s="676"/>
      <c r="H196" s="676"/>
      <c r="I196" s="676"/>
      <c r="J196" s="676"/>
      <c r="K196" s="676"/>
      <c r="L196" s="676"/>
      <c r="M196" s="676"/>
      <c r="N196" s="676"/>
      <c r="O196" s="686"/>
      <c r="P196" s="687" t="s">
        <v>79</v>
      </c>
      <c r="Q196" s="688"/>
      <c r="R196" s="688"/>
      <c r="S196" s="688"/>
      <c r="T196" s="688"/>
      <c r="U196" s="688"/>
      <c r="V196" s="689"/>
      <c r="W196" s="37" t="s">
        <v>68</v>
      </c>
      <c r="X196" s="671">
        <f>IFERROR(SUM(X193:X194),"0")</f>
        <v>63</v>
      </c>
      <c r="Y196" s="671">
        <f>IFERROR(SUM(Y193:Y194),"0")</f>
        <v>63</v>
      </c>
      <c r="Z196" s="37"/>
      <c r="AA196" s="672"/>
      <c r="AB196" s="672"/>
      <c r="AC196" s="672"/>
    </row>
    <row r="197" spans="1:68" ht="14.25" hidden="1" customHeight="1" x14ac:dyDescent="0.25">
      <c r="A197" s="675" t="s">
        <v>141</v>
      </c>
      <c r="B197" s="676"/>
      <c r="C197" s="676"/>
      <c r="D197" s="676"/>
      <c r="E197" s="676"/>
      <c r="F197" s="676"/>
      <c r="G197" s="676"/>
      <c r="H197" s="676"/>
      <c r="I197" s="676"/>
      <c r="J197" s="676"/>
      <c r="K197" s="676"/>
      <c r="L197" s="676"/>
      <c r="M197" s="676"/>
      <c r="N197" s="676"/>
      <c r="O197" s="676"/>
      <c r="P197" s="676"/>
      <c r="Q197" s="676"/>
      <c r="R197" s="676"/>
      <c r="S197" s="676"/>
      <c r="T197" s="676"/>
      <c r="U197" s="676"/>
      <c r="V197" s="676"/>
      <c r="W197" s="676"/>
      <c r="X197" s="676"/>
      <c r="Y197" s="676"/>
      <c r="Z197" s="676"/>
      <c r="AA197" s="665"/>
      <c r="AB197" s="665"/>
      <c r="AC197" s="665"/>
    </row>
    <row r="198" spans="1:68" ht="27" customHeight="1" x14ac:dyDescent="0.25">
      <c r="A198" s="54" t="s">
        <v>323</v>
      </c>
      <c r="B198" s="54" t="s">
        <v>324</v>
      </c>
      <c r="C198" s="31">
        <v>4301031224</v>
      </c>
      <c r="D198" s="673">
        <v>4680115882683</v>
      </c>
      <c r="E198" s="674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100</v>
      </c>
      <c r="L198" s="32"/>
      <c r="M198" s="33" t="s">
        <v>67</v>
      </c>
      <c r="N198" s="33"/>
      <c r="O198" s="32">
        <v>40</v>
      </c>
      <c r="P198" s="100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8"/>
      <c r="R198" s="678"/>
      <c r="S198" s="678"/>
      <c r="T198" s="679"/>
      <c r="U198" s="34"/>
      <c r="V198" s="34"/>
      <c r="W198" s="35" t="s">
        <v>68</v>
      </c>
      <c r="X198" s="669">
        <v>416</v>
      </c>
      <c r="Y198" s="670">
        <f t="shared" ref="Y198:Y205" si="26">IFERROR(IF(X198="",0,CEILING((X198/$H198),1)*$H198),"")</f>
        <v>421.20000000000005</v>
      </c>
      <c r="Z198" s="36">
        <f>IFERROR(IF(Y198=0,"",ROUNDUP(Y198/H198,0)*0.00902),"")</f>
        <v>0.70355999999999996</v>
      </c>
      <c r="AA198" s="56"/>
      <c r="AB198" s="57"/>
      <c r="AC198" s="251" t="s">
        <v>325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432.17777777777781</v>
      </c>
      <c r="BN198" s="64">
        <f t="shared" ref="BN198:BN205" si="28">IFERROR(Y198*I198/H198,"0")</f>
        <v>437.58000000000004</v>
      </c>
      <c r="BO198" s="64">
        <f t="shared" ref="BO198:BO205" si="29">IFERROR(1/J198*(X198/H198),"0")</f>
        <v>0.58361391694725029</v>
      </c>
      <c r="BP198" s="64">
        <f t="shared" ref="BP198:BP205" si="30">IFERROR(1/J198*(Y198/H198),"0")</f>
        <v>0.59090909090909094</v>
      </c>
    </row>
    <row r="199" spans="1:68" ht="27" customHeight="1" x14ac:dyDescent="0.25">
      <c r="A199" s="54" t="s">
        <v>326</v>
      </c>
      <c r="B199" s="54" t="s">
        <v>327</v>
      </c>
      <c r="C199" s="31">
        <v>4301031230</v>
      </c>
      <c r="D199" s="673">
        <v>4680115882690</v>
      </c>
      <c r="E199" s="674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100</v>
      </c>
      <c r="L199" s="32"/>
      <c r="M199" s="33" t="s">
        <v>67</v>
      </c>
      <c r="N199" s="33"/>
      <c r="O199" s="32">
        <v>40</v>
      </c>
      <c r="P199" s="10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8"/>
      <c r="R199" s="678"/>
      <c r="S199" s="678"/>
      <c r="T199" s="679"/>
      <c r="U199" s="34"/>
      <c r="V199" s="34"/>
      <c r="W199" s="35" t="s">
        <v>68</v>
      </c>
      <c r="X199" s="669">
        <v>321</v>
      </c>
      <c r="Y199" s="670">
        <f t="shared" si="26"/>
        <v>324</v>
      </c>
      <c r="Z199" s="36">
        <f>IFERROR(IF(Y199=0,"",ROUNDUP(Y199/H199,0)*0.00902),"")</f>
        <v>0.54120000000000001</v>
      </c>
      <c r="AA199" s="56"/>
      <c r="AB199" s="57"/>
      <c r="AC199" s="253" t="s">
        <v>328</v>
      </c>
      <c r="AG199" s="64"/>
      <c r="AJ199" s="68"/>
      <c r="AK199" s="68">
        <v>0</v>
      </c>
      <c r="BB199" s="254" t="s">
        <v>1</v>
      </c>
      <c r="BM199" s="64">
        <f t="shared" si="27"/>
        <v>333.48333333333335</v>
      </c>
      <c r="BN199" s="64">
        <f t="shared" si="28"/>
        <v>336.6</v>
      </c>
      <c r="BO199" s="64">
        <f t="shared" si="29"/>
        <v>0.45033670033670031</v>
      </c>
      <c r="BP199" s="64">
        <f t="shared" si="30"/>
        <v>0.45454545454545453</v>
      </c>
    </row>
    <row r="200" spans="1:68" ht="27" hidden="1" customHeight="1" x14ac:dyDescent="0.25">
      <c r="A200" s="54" t="s">
        <v>329</v>
      </c>
      <c r="B200" s="54" t="s">
        <v>330</v>
      </c>
      <c r="C200" s="31">
        <v>4301031220</v>
      </c>
      <c r="D200" s="673">
        <v>4680115882669</v>
      </c>
      <c r="E200" s="674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100</v>
      </c>
      <c r="L200" s="32"/>
      <c r="M200" s="33" t="s">
        <v>67</v>
      </c>
      <c r="N200" s="33"/>
      <c r="O200" s="32">
        <v>40</v>
      </c>
      <c r="P200" s="10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8"/>
      <c r="R200" s="678"/>
      <c r="S200" s="678"/>
      <c r="T200" s="679"/>
      <c r="U200" s="34"/>
      <c r="V200" s="34"/>
      <c r="W200" s="35" t="s">
        <v>68</v>
      </c>
      <c r="X200" s="669">
        <v>0</v>
      </c>
      <c r="Y200" s="670">
        <f t="shared" si="26"/>
        <v>0</v>
      </c>
      <c r="Z200" s="36" t="str">
        <f>IFERROR(IF(Y200=0,"",ROUNDUP(Y200/H200,0)*0.00902),"")</f>
        <v/>
      </c>
      <c r="AA200" s="56"/>
      <c r="AB200" s="57"/>
      <c r="AC200" s="255" t="s">
        <v>331</v>
      </c>
      <c r="AG200" s="64"/>
      <c r="AJ200" s="68"/>
      <c r="AK200" s="68">
        <v>0</v>
      </c>
      <c r="BB200" s="256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332</v>
      </c>
      <c r="B201" s="54" t="s">
        <v>333</v>
      </c>
      <c r="C201" s="31">
        <v>4301031221</v>
      </c>
      <c r="D201" s="673">
        <v>4680115882676</v>
      </c>
      <c r="E201" s="674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9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8"/>
      <c r="R201" s="678"/>
      <c r="S201" s="678"/>
      <c r="T201" s="679"/>
      <c r="U201" s="34"/>
      <c r="V201" s="34"/>
      <c r="W201" s="35" t="s">
        <v>68</v>
      </c>
      <c r="X201" s="669">
        <v>219</v>
      </c>
      <c r="Y201" s="670">
        <f t="shared" si="26"/>
        <v>221.4</v>
      </c>
      <c r="Z201" s="36">
        <f>IFERROR(IF(Y201=0,"",ROUNDUP(Y201/H201,0)*0.00902),"")</f>
        <v>0.36982000000000004</v>
      </c>
      <c r="AA201" s="56"/>
      <c r="AB201" s="57"/>
      <c r="AC201" s="257" t="s">
        <v>334</v>
      </c>
      <c r="AG201" s="64"/>
      <c r="AJ201" s="68"/>
      <c r="AK201" s="68">
        <v>0</v>
      </c>
      <c r="BB201" s="258" t="s">
        <v>1</v>
      </c>
      <c r="BM201" s="64">
        <f t="shared" si="27"/>
        <v>227.51666666666668</v>
      </c>
      <c r="BN201" s="64">
        <f t="shared" si="28"/>
        <v>230.01</v>
      </c>
      <c r="BO201" s="64">
        <f t="shared" si="29"/>
        <v>0.3072390572390572</v>
      </c>
      <c r="BP201" s="64">
        <f t="shared" si="30"/>
        <v>0.31060606060606061</v>
      </c>
    </row>
    <row r="202" spans="1:68" ht="27" customHeight="1" x14ac:dyDescent="0.25">
      <c r="A202" s="54" t="s">
        <v>335</v>
      </c>
      <c r="B202" s="54" t="s">
        <v>336</v>
      </c>
      <c r="C202" s="31">
        <v>4301031223</v>
      </c>
      <c r="D202" s="673">
        <v>4680115884014</v>
      </c>
      <c r="E202" s="674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144</v>
      </c>
      <c r="L202" s="32"/>
      <c r="M202" s="33" t="s">
        <v>67</v>
      </c>
      <c r="N202" s="33"/>
      <c r="O202" s="32">
        <v>40</v>
      </c>
      <c r="P202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8"/>
      <c r="R202" s="678"/>
      <c r="S202" s="678"/>
      <c r="T202" s="679"/>
      <c r="U202" s="34"/>
      <c r="V202" s="34"/>
      <c r="W202" s="35" t="s">
        <v>68</v>
      </c>
      <c r="X202" s="669">
        <v>59</v>
      </c>
      <c r="Y202" s="670">
        <f t="shared" si="26"/>
        <v>59.4</v>
      </c>
      <c r="Z202" s="36">
        <f>IFERROR(IF(Y202=0,"",ROUNDUP(Y202/H202,0)*0.00502),"")</f>
        <v>0.16566</v>
      </c>
      <c r="AA202" s="56"/>
      <c r="AB202" s="57"/>
      <c r="AC202" s="259" t="s">
        <v>325</v>
      </c>
      <c r="AG202" s="64"/>
      <c r="AJ202" s="68"/>
      <c r="AK202" s="68">
        <v>0</v>
      </c>
      <c r="BB202" s="260" t="s">
        <v>1</v>
      </c>
      <c r="BM202" s="64">
        <f t="shared" si="27"/>
        <v>63.261111111111106</v>
      </c>
      <c r="BN202" s="64">
        <f t="shared" si="28"/>
        <v>63.69</v>
      </c>
      <c r="BO202" s="64">
        <f t="shared" si="29"/>
        <v>0.14007597340930675</v>
      </c>
      <c r="BP202" s="64">
        <f t="shared" si="30"/>
        <v>0.14102564102564105</v>
      </c>
    </row>
    <row r="203" spans="1:68" ht="27" customHeight="1" x14ac:dyDescent="0.25">
      <c r="A203" s="54" t="s">
        <v>337</v>
      </c>
      <c r="B203" s="54" t="s">
        <v>338</v>
      </c>
      <c r="C203" s="31">
        <v>4301031222</v>
      </c>
      <c r="D203" s="673">
        <v>4680115884007</v>
      </c>
      <c r="E203" s="674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144</v>
      </c>
      <c r="L203" s="32"/>
      <c r="M203" s="33" t="s">
        <v>67</v>
      </c>
      <c r="N203" s="33"/>
      <c r="O203" s="32">
        <v>40</v>
      </c>
      <c r="P203" s="8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8"/>
      <c r="R203" s="678"/>
      <c r="S203" s="678"/>
      <c r="T203" s="679"/>
      <c r="U203" s="34"/>
      <c r="V203" s="34"/>
      <c r="W203" s="35" t="s">
        <v>68</v>
      </c>
      <c r="X203" s="669">
        <v>9</v>
      </c>
      <c r="Y203" s="670">
        <f t="shared" si="26"/>
        <v>9</v>
      </c>
      <c r="Z203" s="36">
        <f>IFERROR(IF(Y203=0,"",ROUNDUP(Y203/H203,0)*0.00502),"")</f>
        <v>2.5100000000000001E-2</v>
      </c>
      <c r="AA203" s="56"/>
      <c r="AB203" s="57"/>
      <c r="AC203" s="261" t="s">
        <v>328</v>
      </c>
      <c r="AG203" s="64"/>
      <c r="AJ203" s="68"/>
      <c r="AK203" s="68">
        <v>0</v>
      </c>
      <c r="BB203" s="262" t="s">
        <v>1</v>
      </c>
      <c r="BM203" s="64">
        <f t="shared" si="27"/>
        <v>9.4999999999999982</v>
      </c>
      <c r="BN203" s="64">
        <f t="shared" si="28"/>
        <v>9.4999999999999982</v>
      </c>
      <c r="BO203" s="64">
        <f t="shared" si="29"/>
        <v>2.1367521367521368E-2</v>
      </c>
      <c r="BP203" s="64">
        <f t="shared" si="30"/>
        <v>2.1367521367521368E-2</v>
      </c>
    </row>
    <row r="204" spans="1:68" ht="27" hidden="1" customHeight="1" x14ac:dyDescent="0.25">
      <c r="A204" s="54" t="s">
        <v>339</v>
      </c>
      <c r="B204" s="54" t="s">
        <v>340</v>
      </c>
      <c r="C204" s="31">
        <v>4301031229</v>
      </c>
      <c r="D204" s="673">
        <v>4680115884038</v>
      </c>
      <c r="E204" s="674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144</v>
      </c>
      <c r="L204" s="32"/>
      <c r="M204" s="33" t="s">
        <v>67</v>
      </c>
      <c r="N204" s="33"/>
      <c r="O204" s="32">
        <v>40</v>
      </c>
      <c r="P204" s="8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8"/>
      <c r="R204" s="678"/>
      <c r="S204" s="678"/>
      <c r="T204" s="679"/>
      <c r="U204" s="34"/>
      <c r="V204" s="34"/>
      <c r="W204" s="35" t="s">
        <v>68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331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341</v>
      </c>
      <c r="B205" s="54" t="s">
        <v>342</v>
      </c>
      <c r="C205" s="31">
        <v>4301031225</v>
      </c>
      <c r="D205" s="673">
        <v>4680115884021</v>
      </c>
      <c r="E205" s="674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144</v>
      </c>
      <c r="L205" s="32"/>
      <c r="M205" s="33" t="s">
        <v>67</v>
      </c>
      <c r="N205" s="33"/>
      <c r="O205" s="32">
        <v>40</v>
      </c>
      <c r="P205" s="79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8"/>
      <c r="R205" s="678"/>
      <c r="S205" s="678"/>
      <c r="T205" s="679"/>
      <c r="U205" s="34"/>
      <c r="V205" s="34"/>
      <c r="W205" s="35" t="s">
        <v>68</v>
      </c>
      <c r="X205" s="669">
        <v>22</v>
      </c>
      <c r="Y205" s="670">
        <f t="shared" si="26"/>
        <v>23.400000000000002</v>
      </c>
      <c r="Z205" s="36">
        <f>IFERROR(IF(Y205=0,"",ROUNDUP(Y205/H205,0)*0.00502),"")</f>
        <v>6.5259999999999999E-2</v>
      </c>
      <c r="AA205" s="56"/>
      <c r="AB205" s="57"/>
      <c r="AC205" s="265" t="s">
        <v>334</v>
      </c>
      <c r="AG205" s="64"/>
      <c r="AJ205" s="68"/>
      <c r="AK205" s="68">
        <v>0</v>
      </c>
      <c r="BB205" s="266" t="s">
        <v>1</v>
      </c>
      <c r="BM205" s="64">
        <f t="shared" si="27"/>
        <v>23.222222222222221</v>
      </c>
      <c r="BN205" s="64">
        <f t="shared" si="28"/>
        <v>24.7</v>
      </c>
      <c r="BO205" s="64">
        <f t="shared" si="29"/>
        <v>5.2231718898385564E-2</v>
      </c>
      <c r="BP205" s="64">
        <f t="shared" si="30"/>
        <v>5.5555555555555559E-2</v>
      </c>
    </row>
    <row r="206" spans="1:68" x14ac:dyDescent="0.2">
      <c r="A206" s="685"/>
      <c r="B206" s="676"/>
      <c r="C206" s="676"/>
      <c r="D206" s="676"/>
      <c r="E206" s="676"/>
      <c r="F206" s="676"/>
      <c r="G206" s="676"/>
      <c r="H206" s="676"/>
      <c r="I206" s="676"/>
      <c r="J206" s="676"/>
      <c r="K206" s="676"/>
      <c r="L206" s="676"/>
      <c r="M206" s="676"/>
      <c r="N206" s="676"/>
      <c r="O206" s="686"/>
      <c r="P206" s="687" t="s">
        <v>79</v>
      </c>
      <c r="Q206" s="688"/>
      <c r="R206" s="688"/>
      <c r="S206" s="688"/>
      <c r="T206" s="688"/>
      <c r="U206" s="688"/>
      <c r="V206" s="689"/>
      <c r="W206" s="37" t="s">
        <v>80</v>
      </c>
      <c r="X206" s="671">
        <f>IFERROR(X198/H198,"0")+IFERROR(X199/H199,"0")+IFERROR(X200/H200,"0")+IFERROR(X201/H201,"0")+IFERROR(X202/H202,"0")+IFERROR(X203/H203,"0")+IFERROR(X204/H204,"0")+IFERROR(X205/H205,"0")</f>
        <v>227.03703703703701</v>
      </c>
      <c r="Y206" s="671">
        <f>IFERROR(Y198/H198,"0")+IFERROR(Y199/H199,"0")+IFERROR(Y200/H200,"0")+IFERROR(Y201/H201,"0")+IFERROR(Y202/H202,"0")+IFERROR(Y203/H203,"0")+IFERROR(Y204/H204,"0")+IFERROR(Y205/H205,"0")</f>
        <v>230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1.8705999999999998</v>
      </c>
      <c r="AA206" s="672"/>
      <c r="AB206" s="672"/>
      <c r="AC206" s="672"/>
    </row>
    <row r="207" spans="1:68" x14ac:dyDescent="0.2">
      <c r="A207" s="676"/>
      <c r="B207" s="676"/>
      <c r="C207" s="676"/>
      <c r="D207" s="676"/>
      <c r="E207" s="676"/>
      <c r="F207" s="676"/>
      <c r="G207" s="676"/>
      <c r="H207" s="676"/>
      <c r="I207" s="676"/>
      <c r="J207" s="676"/>
      <c r="K207" s="676"/>
      <c r="L207" s="676"/>
      <c r="M207" s="676"/>
      <c r="N207" s="676"/>
      <c r="O207" s="686"/>
      <c r="P207" s="687" t="s">
        <v>79</v>
      </c>
      <c r="Q207" s="688"/>
      <c r="R207" s="688"/>
      <c r="S207" s="688"/>
      <c r="T207" s="688"/>
      <c r="U207" s="688"/>
      <c r="V207" s="689"/>
      <c r="W207" s="37" t="s">
        <v>68</v>
      </c>
      <c r="X207" s="671">
        <f>IFERROR(SUM(X198:X205),"0")</f>
        <v>1046</v>
      </c>
      <c r="Y207" s="671">
        <f>IFERROR(SUM(Y198:Y205),"0")</f>
        <v>1058.4000000000001</v>
      </c>
      <c r="Z207" s="37"/>
      <c r="AA207" s="672"/>
      <c r="AB207" s="672"/>
      <c r="AC207" s="672"/>
    </row>
    <row r="208" spans="1:68" ht="14.25" hidden="1" customHeight="1" x14ac:dyDescent="0.25">
      <c r="A208" s="675" t="s">
        <v>63</v>
      </c>
      <c r="B208" s="676"/>
      <c r="C208" s="676"/>
      <c r="D208" s="676"/>
      <c r="E208" s="676"/>
      <c r="F208" s="676"/>
      <c r="G208" s="676"/>
      <c r="H208" s="676"/>
      <c r="I208" s="676"/>
      <c r="J208" s="676"/>
      <c r="K208" s="676"/>
      <c r="L208" s="676"/>
      <c r="M208" s="676"/>
      <c r="N208" s="676"/>
      <c r="O208" s="676"/>
      <c r="P208" s="676"/>
      <c r="Q208" s="676"/>
      <c r="R208" s="676"/>
      <c r="S208" s="676"/>
      <c r="T208" s="676"/>
      <c r="U208" s="676"/>
      <c r="V208" s="676"/>
      <c r="W208" s="676"/>
      <c r="X208" s="676"/>
      <c r="Y208" s="676"/>
      <c r="Z208" s="676"/>
      <c r="AA208" s="665"/>
      <c r="AB208" s="665"/>
      <c r="AC208" s="665"/>
    </row>
    <row r="209" spans="1:68" ht="27" hidden="1" customHeight="1" x14ac:dyDescent="0.25">
      <c r="A209" s="54" t="s">
        <v>343</v>
      </c>
      <c r="B209" s="54" t="s">
        <v>344</v>
      </c>
      <c r="C209" s="31">
        <v>4301051408</v>
      </c>
      <c r="D209" s="673">
        <v>4680115881594</v>
      </c>
      <c r="E209" s="674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92</v>
      </c>
      <c r="L209" s="32"/>
      <c r="M209" s="33" t="s">
        <v>101</v>
      </c>
      <c r="N209" s="33"/>
      <c r="O209" s="32">
        <v>40</v>
      </c>
      <c r="P209" s="7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8"/>
      <c r="R209" s="678"/>
      <c r="S209" s="678"/>
      <c r="T209" s="679"/>
      <c r="U209" s="34"/>
      <c r="V209" s="34"/>
      <c r="W209" s="35" t="s">
        <v>68</v>
      </c>
      <c r="X209" s="669">
        <v>0</v>
      </c>
      <c r="Y209" s="670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67" t="s">
        <v>345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hidden="1" customHeight="1" x14ac:dyDescent="0.25">
      <c r="A210" s="54" t="s">
        <v>346</v>
      </c>
      <c r="B210" s="54" t="s">
        <v>347</v>
      </c>
      <c r="C210" s="31">
        <v>4301051411</v>
      </c>
      <c r="D210" s="673">
        <v>4680115881617</v>
      </c>
      <c r="E210" s="674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92</v>
      </c>
      <c r="L210" s="32"/>
      <c r="M210" s="33" t="s">
        <v>101</v>
      </c>
      <c r="N210" s="33"/>
      <c r="O210" s="32">
        <v>40</v>
      </c>
      <c r="P210" s="8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8"/>
      <c r="R210" s="678"/>
      <c r="S210" s="678"/>
      <c r="T210" s="679"/>
      <c r="U210" s="34"/>
      <c r="V210" s="34"/>
      <c r="W210" s="35" t="s">
        <v>68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348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349</v>
      </c>
      <c r="B211" s="54" t="s">
        <v>350</v>
      </c>
      <c r="C211" s="31">
        <v>4301051656</v>
      </c>
      <c r="D211" s="673">
        <v>4680115880573</v>
      </c>
      <c r="E211" s="674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92</v>
      </c>
      <c r="L211" s="32"/>
      <c r="M211" s="33" t="s">
        <v>101</v>
      </c>
      <c r="N211" s="33"/>
      <c r="O211" s="32">
        <v>45</v>
      </c>
      <c r="P211" s="9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8"/>
      <c r="R211" s="678"/>
      <c r="S211" s="678"/>
      <c r="T211" s="679"/>
      <c r="U211" s="34"/>
      <c r="V211" s="34"/>
      <c r="W211" s="35" t="s">
        <v>68</v>
      </c>
      <c r="X211" s="669">
        <v>548</v>
      </c>
      <c r="Y211" s="670">
        <f t="shared" si="31"/>
        <v>548.09999999999991</v>
      </c>
      <c r="Z211" s="36">
        <f>IFERROR(IF(Y211=0,"",ROUNDUP(Y211/H211,0)*0.01898),"")</f>
        <v>1.19574</v>
      </c>
      <c r="AA211" s="56"/>
      <c r="AB211" s="57"/>
      <c r="AC211" s="271" t="s">
        <v>351</v>
      </c>
      <c r="AG211" s="64"/>
      <c r="AJ211" s="68"/>
      <c r="AK211" s="68">
        <v>0</v>
      </c>
      <c r="BB211" s="272" t="s">
        <v>1</v>
      </c>
      <c r="BM211" s="64">
        <f t="shared" si="32"/>
        <v>580.6910344827586</v>
      </c>
      <c r="BN211" s="64">
        <f t="shared" si="33"/>
        <v>580.79699999999991</v>
      </c>
      <c r="BO211" s="64">
        <f t="shared" si="34"/>
        <v>0.98419540229885061</v>
      </c>
      <c r="BP211" s="64">
        <f t="shared" si="35"/>
        <v>0.98437499999999989</v>
      </c>
    </row>
    <row r="212" spans="1:68" ht="27" customHeight="1" x14ac:dyDescent="0.25">
      <c r="A212" s="54" t="s">
        <v>352</v>
      </c>
      <c r="B212" s="54" t="s">
        <v>353</v>
      </c>
      <c r="C212" s="31">
        <v>4301051407</v>
      </c>
      <c r="D212" s="673">
        <v>4680115882195</v>
      </c>
      <c r="E212" s="674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66</v>
      </c>
      <c r="L212" s="32"/>
      <c r="M212" s="33" t="s">
        <v>101</v>
      </c>
      <c r="N212" s="33"/>
      <c r="O212" s="32">
        <v>40</v>
      </c>
      <c r="P212" s="9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8"/>
      <c r="R212" s="678"/>
      <c r="S212" s="678"/>
      <c r="T212" s="679"/>
      <c r="U212" s="34"/>
      <c r="V212" s="34"/>
      <c r="W212" s="35" t="s">
        <v>68</v>
      </c>
      <c r="X212" s="669">
        <v>194</v>
      </c>
      <c r="Y212" s="670">
        <f t="shared" si="31"/>
        <v>194.4</v>
      </c>
      <c r="Z212" s="36">
        <f t="shared" ref="Z212:Z217" si="36">IFERROR(IF(Y212=0,"",ROUNDUP(Y212/H212,0)*0.00651),"")</f>
        <v>0.52731000000000006</v>
      </c>
      <c r="AA212" s="56"/>
      <c r="AB212" s="57"/>
      <c r="AC212" s="273" t="s">
        <v>345</v>
      </c>
      <c r="AG212" s="64"/>
      <c r="AJ212" s="68"/>
      <c r="AK212" s="68">
        <v>0</v>
      </c>
      <c r="BB212" s="274" t="s">
        <v>1</v>
      </c>
      <c r="BM212" s="64">
        <f t="shared" si="32"/>
        <v>215.82500000000002</v>
      </c>
      <c r="BN212" s="64">
        <f t="shared" si="33"/>
        <v>216.27</v>
      </c>
      <c r="BO212" s="64">
        <f t="shared" si="34"/>
        <v>0.44413919413919423</v>
      </c>
      <c r="BP212" s="64">
        <f t="shared" si="35"/>
        <v>0.44505494505494508</v>
      </c>
    </row>
    <row r="213" spans="1:68" ht="27" hidden="1" customHeight="1" x14ac:dyDescent="0.25">
      <c r="A213" s="54" t="s">
        <v>354</v>
      </c>
      <c r="B213" s="54" t="s">
        <v>355</v>
      </c>
      <c r="C213" s="31">
        <v>4301051752</v>
      </c>
      <c r="D213" s="673">
        <v>4680115882607</v>
      </c>
      <c r="E213" s="674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66</v>
      </c>
      <c r="L213" s="32"/>
      <c r="M213" s="33" t="s">
        <v>126</v>
      </c>
      <c r="N213" s="33"/>
      <c r="O213" s="32">
        <v>45</v>
      </c>
      <c r="P213" s="72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8"/>
      <c r="R213" s="678"/>
      <c r="S213" s="678"/>
      <c r="T213" s="679"/>
      <c r="U213" s="34"/>
      <c r="V213" s="34"/>
      <c r="W213" s="35" t="s">
        <v>68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4301051666</v>
      </c>
      <c r="D214" s="673">
        <v>4680115880092</v>
      </c>
      <c r="E214" s="674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66</v>
      </c>
      <c r="L214" s="32"/>
      <c r="M214" s="33" t="s">
        <v>101</v>
      </c>
      <c r="N214" s="33"/>
      <c r="O214" s="32">
        <v>45</v>
      </c>
      <c r="P214" s="98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8"/>
      <c r="R214" s="678"/>
      <c r="S214" s="678"/>
      <c r="T214" s="679"/>
      <c r="U214" s="34"/>
      <c r="V214" s="34"/>
      <c r="W214" s="35" t="s">
        <v>68</v>
      </c>
      <c r="X214" s="669">
        <v>280</v>
      </c>
      <c r="Y214" s="670">
        <f t="shared" si="31"/>
        <v>280.8</v>
      </c>
      <c r="Z214" s="36">
        <f t="shared" si="36"/>
        <v>0.76167000000000007</v>
      </c>
      <c r="AA214" s="56"/>
      <c r="AB214" s="57"/>
      <c r="AC214" s="277" t="s">
        <v>351</v>
      </c>
      <c r="AG214" s="64"/>
      <c r="AJ214" s="68"/>
      <c r="AK214" s="68">
        <v>0</v>
      </c>
      <c r="BB214" s="278" t="s">
        <v>1</v>
      </c>
      <c r="BM214" s="64">
        <f t="shared" si="32"/>
        <v>309.40000000000003</v>
      </c>
      <c r="BN214" s="64">
        <f t="shared" si="33"/>
        <v>310.28400000000005</v>
      </c>
      <c r="BO214" s="64">
        <f t="shared" si="34"/>
        <v>0.64102564102564108</v>
      </c>
      <c r="BP214" s="64">
        <f t="shared" si="35"/>
        <v>0.64285714285714302</v>
      </c>
    </row>
    <row r="215" spans="1:68" ht="27" customHeight="1" x14ac:dyDescent="0.25">
      <c r="A215" s="54" t="s">
        <v>359</v>
      </c>
      <c r="B215" s="54" t="s">
        <v>360</v>
      </c>
      <c r="C215" s="31">
        <v>4301051668</v>
      </c>
      <c r="D215" s="673">
        <v>4680115880221</v>
      </c>
      <c r="E215" s="674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66</v>
      </c>
      <c r="L215" s="32"/>
      <c r="M215" s="33" t="s">
        <v>101</v>
      </c>
      <c r="N215" s="33"/>
      <c r="O215" s="32">
        <v>45</v>
      </c>
      <c r="P215" s="6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8"/>
      <c r="R215" s="678"/>
      <c r="S215" s="678"/>
      <c r="T215" s="679"/>
      <c r="U215" s="34"/>
      <c r="V215" s="34"/>
      <c r="W215" s="35" t="s">
        <v>68</v>
      </c>
      <c r="X215" s="669">
        <v>280</v>
      </c>
      <c r="Y215" s="670">
        <f t="shared" si="31"/>
        <v>280.8</v>
      </c>
      <c r="Z215" s="36">
        <f t="shared" si="36"/>
        <v>0.76167000000000007</v>
      </c>
      <c r="AA215" s="56"/>
      <c r="AB215" s="57"/>
      <c r="AC215" s="279" t="s">
        <v>351</v>
      </c>
      <c r="AG215" s="64"/>
      <c r="AJ215" s="68"/>
      <c r="AK215" s="68">
        <v>0</v>
      </c>
      <c r="BB215" s="280" t="s">
        <v>1</v>
      </c>
      <c r="BM215" s="64">
        <f t="shared" si="32"/>
        <v>309.40000000000003</v>
      </c>
      <c r="BN215" s="64">
        <f t="shared" si="33"/>
        <v>310.28400000000005</v>
      </c>
      <c r="BO215" s="64">
        <f t="shared" si="34"/>
        <v>0.64102564102564108</v>
      </c>
      <c r="BP215" s="64">
        <f t="shared" si="35"/>
        <v>0.64285714285714302</v>
      </c>
    </row>
    <row r="216" spans="1:68" ht="27" customHeight="1" x14ac:dyDescent="0.25">
      <c r="A216" s="54" t="s">
        <v>361</v>
      </c>
      <c r="B216" s="54" t="s">
        <v>362</v>
      </c>
      <c r="C216" s="31">
        <v>4301051945</v>
      </c>
      <c r="D216" s="673">
        <v>4680115880504</v>
      </c>
      <c r="E216" s="674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66</v>
      </c>
      <c r="L216" s="32"/>
      <c r="M216" s="33" t="s">
        <v>126</v>
      </c>
      <c r="N216" s="33"/>
      <c r="O216" s="32">
        <v>40</v>
      </c>
      <c r="P216" s="8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8"/>
      <c r="R216" s="678"/>
      <c r="S216" s="678"/>
      <c r="T216" s="679"/>
      <c r="U216" s="34"/>
      <c r="V216" s="34"/>
      <c r="W216" s="35" t="s">
        <v>68</v>
      </c>
      <c r="X216" s="669">
        <v>68</v>
      </c>
      <c r="Y216" s="670">
        <f t="shared" si="31"/>
        <v>69.599999999999994</v>
      </c>
      <c r="Z216" s="36">
        <f t="shared" si="36"/>
        <v>0.18879000000000001</v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32"/>
        <v>75.140000000000015</v>
      </c>
      <c r="BN216" s="64">
        <f t="shared" si="33"/>
        <v>76.908000000000001</v>
      </c>
      <c r="BO216" s="64">
        <f t="shared" si="34"/>
        <v>0.15567765567765571</v>
      </c>
      <c r="BP216" s="64">
        <f t="shared" si="35"/>
        <v>0.15934065934065936</v>
      </c>
    </row>
    <row r="217" spans="1:68" ht="27" customHeight="1" x14ac:dyDescent="0.25">
      <c r="A217" s="54" t="s">
        <v>364</v>
      </c>
      <c r="B217" s="54" t="s">
        <v>365</v>
      </c>
      <c r="C217" s="31">
        <v>4301051410</v>
      </c>
      <c r="D217" s="673">
        <v>4680115882164</v>
      </c>
      <c r="E217" s="674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66</v>
      </c>
      <c r="L217" s="32"/>
      <c r="M217" s="33" t="s">
        <v>101</v>
      </c>
      <c r="N217" s="33"/>
      <c r="O217" s="32">
        <v>40</v>
      </c>
      <c r="P217" s="9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8"/>
      <c r="R217" s="678"/>
      <c r="S217" s="678"/>
      <c r="T217" s="679"/>
      <c r="U217" s="34"/>
      <c r="V217" s="34"/>
      <c r="W217" s="35" t="s">
        <v>68</v>
      </c>
      <c r="X217" s="669">
        <v>186</v>
      </c>
      <c r="Y217" s="670">
        <f t="shared" si="31"/>
        <v>187.2</v>
      </c>
      <c r="Z217" s="36">
        <f t="shared" si="36"/>
        <v>0.50778000000000001</v>
      </c>
      <c r="AA217" s="56"/>
      <c r="AB217" s="57"/>
      <c r="AC217" s="283" t="s">
        <v>366</v>
      </c>
      <c r="AG217" s="64"/>
      <c r="AJ217" s="68"/>
      <c r="AK217" s="68">
        <v>0</v>
      </c>
      <c r="BB217" s="284" t="s">
        <v>1</v>
      </c>
      <c r="BM217" s="64">
        <f t="shared" si="32"/>
        <v>205.995</v>
      </c>
      <c r="BN217" s="64">
        <f t="shared" si="33"/>
        <v>207.32399999999998</v>
      </c>
      <c r="BO217" s="64">
        <f t="shared" si="34"/>
        <v>0.42582417582417587</v>
      </c>
      <c r="BP217" s="64">
        <f t="shared" si="35"/>
        <v>0.4285714285714286</v>
      </c>
    </row>
    <row r="218" spans="1:68" x14ac:dyDescent="0.2">
      <c r="A218" s="685"/>
      <c r="B218" s="676"/>
      <c r="C218" s="676"/>
      <c r="D218" s="676"/>
      <c r="E218" s="676"/>
      <c r="F218" s="676"/>
      <c r="G218" s="676"/>
      <c r="H218" s="676"/>
      <c r="I218" s="676"/>
      <c r="J218" s="676"/>
      <c r="K218" s="676"/>
      <c r="L218" s="676"/>
      <c r="M218" s="676"/>
      <c r="N218" s="676"/>
      <c r="O218" s="686"/>
      <c r="P218" s="687" t="s">
        <v>79</v>
      </c>
      <c r="Q218" s="688"/>
      <c r="R218" s="688"/>
      <c r="S218" s="688"/>
      <c r="T218" s="688"/>
      <c r="U218" s="688"/>
      <c r="V218" s="689"/>
      <c r="W218" s="37" t="s">
        <v>80</v>
      </c>
      <c r="X218" s="671">
        <f>IFERROR(X209/H209,"0")+IFERROR(X210/H210,"0")+IFERROR(X211/H211,"0")+IFERROR(X212/H212,"0")+IFERROR(X213/H213,"0")+IFERROR(X214/H214,"0")+IFERROR(X215/H215,"0")+IFERROR(X216/H216,"0")+IFERROR(X217/H217,"0")</f>
        <v>482.98850574712645</v>
      </c>
      <c r="Y218" s="671">
        <f>IFERROR(Y209/H209,"0")+IFERROR(Y210/H210,"0")+IFERROR(Y211/H211,"0")+IFERROR(Y212/H212,"0")+IFERROR(Y213/H213,"0")+IFERROR(Y214/H214,"0")+IFERROR(Y215/H215,"0")+IFERROR(Y216/H216,"0")+IFERROR(Y217/H217,"0")</f>
        <v>485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3.9429600000000002</v>
      </c>
      <c r="AA218" s="672"/>
      <c r="AB218" s="672"/>
      <c r="AC218" s="672"/>
    </row>
    <row r="219" spans="1:68" x14ac:dyDescent="0.2">
      <c r="A219" s="676"/>
      <c r="B219" s="676"/>
      <c r="C219" s="676"/>
      <c r="D219" s="676"/>
      <c r="E219" s="676"/>
      <c r="F219" s="676"/>
      <c r="G219" s="676"/>
      <c r="H219" s="676"/>
      <c r="I219" s="676"/>
      <c r="J219" s="676"/>
      <c r="K219" s="676"/>
      <c r="L219" s="676"/>
      <c r="M219" s="676"/>
      <c r="N219" s="676"/>
      <c r="O219" s="686"/>
      <c r="P219" s="687" t="s">
        <v>79</v>
      </c>
      <c r="Q219" s="688"/>
      <c r="R219" s="688"/>
      <c r="S219" s="688"/>
      <c r="T219" s="688"/>
      <c r="U219" s="688"/>
      <c r="V219" s="689"/>
      <c r="W219" s="37" t="s">
        <v>68</v>
      </c>
      <c r="X219" s="671">
        <f>IFERROR(SUM(X209:X217),"0")</f>
        <v>1556</v>
      </c>
      <c r="Y219" s="671">
        <f>IFERROR(SUM(Y209:Y217),"0")</f>
        <v>1560.8999999999999</v>
      </c>
      <c r="Z219" s="37"/>
      <c r="AA219" s="672"/>
      <c r="AB219" s="672"/>
      <c r="AC219" s="672"/>
    </row>
    <row r="220" spans="1:68" ht="14.25" hidden="1" customHeight="1" x14ac:dyDescent="0.25">
      <c r="A220" s="675" t="s">
        <v>167</v>
      </c>
      <c r="B220" s="676"/>
      <c r="C220" s="676"/>
      <c r="D220" s="676"/>
      <c r="E220" s="676"/>
      <c r="F220" s="676"/>
      <c r="G220" s="676"/>
      <c r="H220" s="676"/>
      <c r="I220" s="676"/>
      <c r="J220" s="676"/>
      <c r="K220" s="676"/>
      <c r="L220" s="676"/>
      <c r="M220" s="676"/>
      <c r="N220" s="676"/>
      <c r="O220" s="676"/>
      <c r="P220" s="676"/>
      <c r="Q220" s="676"/>
      <c r="R220" s="676"/>
      <c r="S220" s="676"/>
      <c r="T220" s="676"/>
      <c r="U220" s="676"/>
      <c r="V220" s="676"/>
      <c r="W220" s="676"/>
      <c r="X220" s="676"/>
      <c r="Y220" s="676"/>
      <c r="Z220" s="676"/>
      <c r="AA220" s="665"/>
      <c r="AB220" s="665"/>
      <c r="AC220" s="665"/>
    </row>
    <row r="221" spans="1:68" ht="27" customHeight="1" x14ac:dyDescent="0.25">
      <c r="A221" s="54" t="s">
        <v>367</v>
      </c>
      <c r="B221" s="54" t="s">
        <v>368</v>
      </c>
      <c r="C221" s="31">
        <v>4301060463</v>
      </c>
      <c r="D221" s="673">
        <v>4680115880818</v>
      </c>
      <c r="E221" s="674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66</v>
      </c>
      <c r="L221" s="32"/>
      <c r="M221" s="33" t="s">
        <v>126</v>
      </c>
      <c r="N221" s="33"/>
      <c r="O221" s="32">
        <v>40</v>
      </c>
      <c r="P221" s="69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8"/>
      <c r="R221" s="678"/>
      <c r="S221" s="678"/>
      <c r="T221" s="679"/>
      <c r="U221" s="34"/>
      <c r="V221" s="34"/>
      <c r="W221" s="35" t="s">
        <v>68</v>
      </c>
      <c r="X221" s="669">
        <v>20</v>
      </c>
      <c r="Y221" s="670">
        <f>IFERROR(IF(X221="",0,CEILING((X221/$H221),1)*$H221),"")</f>
        <v>21.599999999999998</v>
      </c>
      <c r="Z221" s="36">
        <f>IFERROR(IF(Y221=0,"",ROUNDUP(Y221/H221,0)*0.00651),"")</f>
        <v>5.8590000000000003E-2</v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>IFERROR(X221*I221/H221,"0")</f>
        <v>22.100000000000005</v>
      </c>
      <c r="BN221" s="64">
        <f>IFERROR(Y221*I221/H221,"0")</f>
        <v>23.868000000000002</v>
      </c>
      <c r="BO221" s="64">
        <f>IFERROR(1/J221*(X221/H221),"0")</f>
        <v>4.5787545787545791E-2</v>
      </c>
      <c r="BP221" s="64">
        <f>IFERROR(1/J221*(Y221/H221),"0")</f>
        <v>4.9450549450549455E-2</v>
      </c>
    </row>
    <row r="222" spans="1:68" ht="27" customHeight="1" x14ac:dyDescent="0.25">
      <c r="A222" s="54" t="s">
        <v>370</v>
      </c>
      <c r="B222" s="54" t="s">
        <v>371</v>
      </c>
      <c r="C222" s="31">
        <v>4301060389</v>
      </c>
      <c r="D222" s="673">
        <v>4680115880801</v>
      </c>
      <c r="E222" s="674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40</v>
      </c>
      <c r="P222" s="94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8"/>
      <c r="R222" s="678"/>
      <c r="S222" s="678"/>
      <c r="T222" s="679"/>
      <c r="U222" s="34"/>
      <c r="V222" s="34"/>
      <c r="W222" s="35" t="s">
        <v>68</v>
      </c>
      <c r="X222" s="669">
        <v>30</v>
      </c>
      <c r="Y222" s="670">
        <f>IFERROR(IF(X222="",0,CEILING((X222/$H222),1)*$H222),"")</f>
        <v>31.2</v>
      </c>
      <c r="Z222" s="36">
        <f>IFERROR(IF(Y222=0,"",ROUNDUP(Y222/H222,0)*0.00651),"")</f>
        <v>8.4629999999999997E-2</v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>IFERROR(X222*I222/H222,"0")</f>
        <v>33.150000000000006</v>
      </c>
      <c r="BN222" s="64">
        <f>IFERROR(Y222*I222/H222,"0")</f>
        <v>34.476000000000006</v>
      </c>
      <c r="BO222" s="64">
        <f>IFERROR(1/J222*(X222/H222),"0")</f>
        <v>6.8681318681318687E-2</v>
      </c>
      <c r="BP222" s="64">
        <f>IFERROR(1/J222*(Y222/H222),"0")</f>
        <v>7.1428571428571438E-2</v>
      </c>
    </row>
    <row r="223" spans="1:68" x14ac:dyDescent="0.2">
      <c r="A223" s="685"/>
      <c r="B223" s="676"/>
      <c r="C223" s="676"/>
      <c r="D223" s="676"/>
      <c r="E223" s="676"/>
      <c r="F223" s="676"/>
      <c r="G223" s="676"/>
      <c r="H223" s="676"/>
      <c r="I223" s="676"/>
      <c r="J223" s="676"/>
      <c r="K223" s="676"/>
      <c r="L223" s="676"/>
      <c r="M223" s="676"/>
      <c r="N223" s="676"/>
      <c r="O223" s="686"/>
      <c r="P223" s="687" t="s">
        <v>79</v>
      </c>
      <c r="Q223" s="688"/>
      <c r="R223" s="688"/>
      <c r="S223" s="688"/>
      <c r="T223" s="688"/>
      <c r="U223" s="688"/>
      <c r="V223" s="689"/>
      <c r="W223" s="37" t="s">
        <v>80</v>
      </c>
      <c r="X223" s="671">
        <f>IFERROR(X221/H221,"0")+IFERROR(X222/H222,"0")</f>
        <v>20.833333333333336</v>
      </c>
      <c r="Y223" s="671">
        <f>IFERROR(Y221/H221,"0")+IFERROR(Y222/H222,"0")</f>
        <v>22</v>
      </c>
      <c r="Z223" s="671">
        <f>IFERROR(IF(Z221="",0,Z221),"0")+IFERROR(IF(Z222="",0,Z222),"0")</f>
        <v>0.14322000000000001</v>
      </c>
      <c r="AA223" s="672"/>
      <c r="AB223" s="672"/>
      <c r="AC223" s="672"/>
    </row>
    <row r="224" spans="1:68" x14ac:dyDescent="0.2">
      <c r="A224" s="676"/>
      <c r="B224" s="676"/>
      <c r="C224" s="676"/>
      <c r="D224" s="676"/>
      <c r="E224" s="676"/>
      <c r="F224" s="676"/>
      <c r="G224" s="676"/>
      <c r="H224" s="676"/>
      <c r="I224" s="676"/>
      <c r="J224" s="676"/>
      <c r="K224" s="676"/>
      <c r="L224" s="676"/>
      <c r="M224" s="676"/>
      <c r="N224" s="676"/>
      <c r="O224" s="686"/>
      <c r="P224" s="687" t="s">
        <v>79</v>
      </c>
      <c r="Q224" s="688"/>
      <c r="R224" s="688"/>
      <c r="S224" s="688"/>
      <c r="T224" s="688"/>
      <c r="U224" s="688"/>
      <c r="V224" s="689"/>
      <c r="W224" s="37" t="s">
        <v>68</v>
      </c>
      <c r="X224" s="671">
        <f>IFERROR(SUM(X221:X222),"0")</f>
        <v>50</v>
      </c>
      <c r="Y224" s="671">
        <f>IFERROR(SUM(Y221:Y222),"0")</f>
        <v>52.8</v>
      </c>
      <c r="Z224" s="37"/>
      <c r="AA224" s="672"/>
      <c r="AB224" s="672"/>
      <c r="AC224" s="672"/>
    </row>
    <row r="225" spans="1:68" ht="16.5" hidden="1" customHeight="1" x14ac:dyDescent="0.25">
      <c r="A225" s="703" t="s">
        <v>373</v>
      </c>
      <c r="B225" s="676"/>
      <c r="C225" s="676"/>
      <c r="D225" s="676"/>
      <c r="E225" s="676"/>
      <c r="F225" s="676"/>
      <c r="G225" s="676"/>
      <c r="H225" s="676"/>
      <c r="I225" s="676"/>
      <c r="J225" s="676"/>
      <c r="K225" s="676"/>
      <c r="L225" s="676"/>
      <c r="M225" s="676"/>
      <c r="N225" s="676"/>
      <c r="O225" s="676"/>
      <c r="P225" s="676"/>
      <c r="Q225" s="676"/>
      <c r="R225" s="676"/>
      <c r="S225" s="676"/>
      <c r="T225" s="676"/>
      <c r="U225" s="676"/>
      <c r="V225" s="676"/>
      <c r="W225" s="676"/>
      <c r="X225" s="676"/>
      <c r="Y225" s="676"/>
      <c r="Z225" s="676"/>
      <c r="AA225" s="664"/>
      <c r="AB225" s="664"/>
      <c r="AC225" s="664"/>
    </row>
    <row r="226" spans="1:68" ht="14.25" hidden="1" customHeight="1" x14ac:dyDescent="0.25">
      <c r="A226" s="675" t="s">
        <v>89</v>
      </c>
      <c r="B226" s="676"/>
      <c r="C226" s="676"/>
      <c r="D226" s="676"/>
      <c r="E226" s="676"/>
      <c r="F226" s="676"/>
      <c r="G226" s="676"/>
      <c r="H226" s="676"/>
      <c r="I226" s="676"/>
      <c r="J226" s="676"/>
      <c r="K226" s="676"/>
      <c r="L226" s="676"/>
      <c r="M226" s="676"/>
      <c r="N226" s="676"/>
      <c r="O226" s="676"/>
      <c r="P226" s="676"/>
      <c r="Q226" s="676"/>
      <c r="R226" s="676"/>
      <c r="S226" s="676"/>
      <c r="T226" s="676"/>
      <c r="U226" s="676"/>
      <c r="V226" s="676"/>
      <c r="W226" s="676"/>
      <c r="X226" s="676"/>
      <c r="Y226" s="676"/>
      <c r="Z226" s="676"/>
      <c r="AA226" s="665"/>
      <c r="AB226" s="665"/>
      <c r="AC226" s="665"/>
    </row>
    <row r="227" spans="1:68" ht="27" customHeight="1" x14ac:dyDescent="0.25">
      <c r="A227" s="54" t="s">
        <v>374</v>
      </c>
      <c r="B227" s="54" t="s">
        <v>375</v>
      </c>
      <c r="C227" s="31">
        <v>4301011826</v>
      </c>
      <c r="D227" s="673">
        <v>4680115884137</v>
      </c>
      <c r="E227" s="674"/>
      <c r="F227" s="668">
        <v>1.45</v>
      </c>
      <c r="G227" s="32">
        <v>8</v>
      </c>
      <c r="H227" s="668">
        <v>11.6</v>
      </c>
      <c r="I227" s="668">
        <v>12.035</v>
      </c>
      <c r="J227" s="32">
        <v>64</v>
      </c>
      <c r="K227" s="32" t="s">
        <v>92</v>
      </c>
      <c r="L227" s="32"/>
      <c r="M227" s="33" t="s">
        <v>93</v>
      </c>
      <c r="N227" s="33"/>
      <c r="O227" s="32">
        <v>55</v>
      </c>
      <c r="P227" s="9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8"/>
      <c r="R227" s="678"/>
      <c r="S227" s="678"/>
      <c r="T227" s="679"/>
      <c r="U227" s="34"/>
      <c r="V227" s="34"/>
      <c r="W227" s="35" t="s">
        <v>68</v>
      </c>
      <c r="X227" s="669">
        <v>150</v>
      </c>
      <c r="Y227" s="670">
        <f t="shared" ref="Y227:Y234" si="37">IFERROR(IF(X227="",0,CEILING((X227/$H227),1)*$H227),"")</f>
        <v>150.79999999999998</v>
      </c>
      <c r="Z227" s="36">
        <f>IFERROR(IF(Y227=0,"",ROUNDUP(Y227/H227,0)*0.01898),"")</f>
        <v>0.24674000000000001</v>
      </c>
      <c r="AA227" s="56"/>
      <c r="AB227" s="57"/>
      <c r="AC227" s="289" t="s">
        <v>376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155.625</v>
      </c>
      <c r="BN227" s="64">
        <f t="shared" ref="BN227:BN234" si="39">IFERROR(Y227*I227/H227,"0")</f>
        <v>156.45500000000001</v>
      </c>
      <c r="BO227" s="64">
        <f t="shared" ref="BO227:BO234" si="40">IFERROR(1/J227*(X227/H227),"0")</f>
        <v>0.20204741379310345</v>
      </c>
      <c r="BP227" s="64">
        <f t="shared" ref="BP227:BP234" si="41">IFERROR(1/J227*(Y227/H227),"0")</f>
        <v>0.20312499999999997</v>
      </c>
    </row>
    <row r="228" spans="1:68" ht="27" hidden="1" customHeight="1" x14ac:dyDescent="0.25">
      <c r="A228" s="54" t="s">
        <v>374</v>
      </c>
      <c r="B228" s="54" t="s">
        <v>377</v>
      </c>
      <c r="C228" s="31">
        <v>4301011942</v>
      </c>
      <c r="D228" s="673">
        <v>4680115884137</v>
      </c>
      <c r="E228" s="674"/>
      <c r="F228" s="668">
        <v>1.45</v>
      </c>
      <c r="G228" s="32">
        <v>8</v>
      </c>
      <c r="H228" s="668">
        <v>11.6</v>
      </c>
      <c r="I228" s="668">
        <v>12.08</v>
      </c>
      <c r="J228" s="32">
        <v>48</v>
      </c>
      <c r="K228" s="32" t="s">
        <v>92</v>
      </c>
      <c r="L228" s="32"/>
      <c r="M228" s="33" t="s">
        <v>378</v>
      </c>
      <c r="N228" s="33"/>
      <c r="O228" s="32">
        <v>55</v>
      </c>
      <c r="P228" s="103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8"/>
      <c r="R228" s="678"/>
      <c r="S228" s="678"/>
      <c r="T228" s="679"/>
      <c r="U228" s="34"/>
      <c r="V228" s="34"/>
      <c r="W228" s="35" t="s">
        <v>68</v>
      </c>
      <c r="X228" s="669">
        <v>0</v>
      </c>
      <c r="Y228" s="670">
        <f t="shared" si="37"/>
        <v>0</v>
      </c>
      <c r="Z228" s="36" t="str">
        <f>IFERROR(IF(Y228=0,"",ROUNDUP(Y228/H228,0)*0.02039),"")</f>
        <v/>
      </c>
      <c r="AA228" s="56"/>
      <c r="AB228" s="57"/>
      <c r="AC228" s="291" t="s">
        <v>379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380</v>
      </c>
      <c r="B229" s="54" t="s">
        <v>381</v>
      </c>
      <c r="C229" s="31">
        <v>4301011724</v>
      </c>
      <c r="D229" s="673">
        <v>4680115884236</v>
      </c>
      <c r="E229" s="674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92</v>
      </c>
      <c r="L229" s="32"/>
      <c r="M229" s="33" t="s">
        <v>93</v>
      </c>
      <c r="N229" s="33"/>
      <c r="O229" s="32">
        <v>55</v>
      </c>
      <c r="P229" s="8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8"/>
      <c r="R229" s="678"/>
      <c r="S229" s="678"/>
      <c r="T229" s="679"/>
      <c r="U229" s="34"/>
      <c r="V229" s="34"/>
      <c r="W229" s="35" t="s">
        <v>68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382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383</v>
      </c>
      <c r="B230" s="54" t="s">
        <v>384</v>
      </c>
      <c r="C230" s="31">
        <v>4301011721</v>
      </c>
      <c r="D230" s="673">
        <v>4680115884175</v>
      </c>
      <c r="E230" s="674"/>
      <c r="F230" s="668">
        <v>1.45</v>
      </c>
      <c r="G230" s="32">
        <v>8</v>
      </c>
      <c r="H230" s="668">
        <v>11.6</v>
      </c>
      <c r="I230" s="668">
        <v>12.035</v>
      </c>
      <c r="J230" s="32">
        <v>64</v>
      </c>
      <c r="K230" s="32" t="s">
        <v>92</v>
      </c>
      <c r="L230" s="32"/>
      <c r="M230" s="33" t="s">
        <v>93</v>
      </c>
      <c r="N230" s="33"/>
      <c r="O230" s="32">
        <v>55</v>
      </c>
      <c r="P230" s="9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8"/>
      <c r="R230" s="678"/>
      <c r="S230" s="678"/>
      <c r="T230" s="679"/>
      <c r="U230" s="34"/>
      <c r="V230" s="34"/>
      <c r="W230" s="35" t="s">
        <v>68</v>
      </c>
      <c r="X230" s="669">
        <v>0</v>
      </c>
      <c r="Y230" s="670">
        <f t="shared" si="37"/>
        <v>0</v>
      </c>
      <c r="Z230" s="36" t="str">
        <f>IFERROR(IF(Y230=0,"",ROUNDUP(Y230/H230,0)*0.01898),"")</f>
        <v/>
      </c>
      <c r="AA230" s="56"/>
      <c r="AB230" s="57"/>
      <c r="AC230" s="295" t="s">
        <v>385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383</v>
      </c>
      <c r="B231" s="54" t="s">
        <v>386</v>
      </c>
      <c r="C231" s="31">
        <v>4301011941</v>
      </c>
      <c r="D231" s="673">
        <v>4680115884175</v>
      </c>
      <c r="E231" s="674"/>
      <c r="F231" s="668">
        <v>1.45</v>
      </c>
      <c r="G231" s="32">
        <v>8</v>
      </c>
      <c r="H231" s="668">
        <v>11.6</v>
      </c>
      <c r="I231" s="668">
        <v>12.08</v>
      </c>
      <c r="J231" s="32">
        <v>48</v>
      </c>
      <c r="K231" s="32" t="s">
        <v>92</v>
      </c>
      <c r="L231" s="32"/>
      <c r="M231" s="33" t="s">
        <v>378</v>
      </c>
      <c r="N231" s="33"/>
      <c r="O231" s="32">
        <v>55</v>
      </c>
      <c r="P231" s="68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8"/>
      <c r="R231" s="678"/>
      <c r="S231" s="678"/>
      <c r="T231" s="679"/>
      <c r="U231" s="34"/>
      <c r="V231" s="34"/>
      <c r="W231" s="35" t="s">
        <v>68</v>
      </c>
      <c r="X231" s="669">
        <v>0</v>
      </c>
      <c r="Y231" s="670">
        <f t="shared" si="37"/>
        <v>0</v>
      </c>
      <c r="Z231" s="36" t="str">
        <f>IFERROR(IF(Y231=0,"",ROUNDUP(Y231/H231,0)*0.02039),"")</f>
        <v/>
      </c>
      <c r="AA231" s="56"/>
      <c r="AB231" s="57"/>
      <c r="AC231" s="297" t="s">
        <v>379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387</v>
      </c>
      <c r="B232" s="54" t="s">
        <v>388</v>
      </c>
      <c r="C232" s="31">
        <v>4301011824</v>
      </c>
      <c r="D232" s="673">
        <v>4680115884144</v>
      </c>
      <c r="E232" s="674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100</v>
      </c>
      <c r="L232" s="32"/>
      <c r="M232" s="33" t="s">
        <v>93</v>
      </c>
      <c r="N232" s="33"/>
      <c r="O232" s="32">
        <v>55</v>
      </c>
      <c r="P232" s="91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8"/>
      <c r="R232" s="678"/>
      <c r="S232" s="678"/>
      <c r="T232" s="679"/>
      <c r="U232" s="34"/>
      <c r="V232" s="34"/>
      <c r="W232" s="35" t="s">
        <v>68</v>
      </c>
      <c r="X232" s="669">
        <v>0</v>
      </c>
      <c r="Y232" s="670">
        <f t="shared" si="37"/>
        <v>0</v>
      </c>
      <c r="Z232" s="36" t="str">
        <f>IFERROR(IF(Y232=0,"",ROUNDUP(Y232/H232,0)*0.00902),"")</f>
        <v/>
      </c>
      <c r="AA232" s="56"/>
      <c r="AB232" s="57"/>
      <c r="AC232" s="299" t="s">
        <v>376</v>
      </c>
      <c r="AG232" s="64"/>
      <c r="AJ232" s="68"/>
      <c r="AK232" s="68">
        <v>0</v>
      </c>
      <c r="BB232" s="300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hidden="1" customHeight="1" x14ac:dyDescent="0.25">
      <c r="A233" s="54" t="s">
        <v>389</v>
      </c>
      <c r="B233" s="54" t="s">
        <v>390</v>
      </c>
      <c r="C233" s="31">
        <v>4301011726</v>
      </c>
      <c r="D233" s="673">
        <v>4680115884182</v>
      </c>
      <c r="E233" s="674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100</v>
      </c>
      <c r="L233" s="32"/>
      <c r="M233" s="33" t="s">
        <v>93</v>
      </c>
      <c r="N233" s="33"/>
      <c r="O233" s="32">
        <v>55</v>
      </c>
      <c r="P233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8"/>
      <c r="R233" s="678"/>
      <c r="S233" s="678"/>
      <c r="T233" s="679"/>
      <c r="U233" s="34"/>
      <c r="V233" s="34"/>
      <c r="W233" s="35" t="s">
        <v>68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382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hidden="1" customHeight="1" x14ac:dyDescent="0.25">
      <c r="A234" s="54" t="s">
        <v>391</v>
      </c>
      <c r="B234" s="54" t="s">
        <v>392</v>
      </c>
      <c r="C234" s="31">
        <v>4301011722</v>
      </c>
      <c r="D234" s="673">
        <v>4680115884205</v>
      </c>
      <c r="E234" s="674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100</v>
      </c>
      <c r="L234" s="32"/>
      <c r="M234" s="33" t="s">
        <v>93</v>
      </c>
      <c r="N234" s="33"/>
      <c r="O234" s="32">
        <v>55</v>
      </c>
      <c r="P234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8"/>
      <c r="R234" s="678"/>
      <c r="S234" s="678"/>
      <c r="T234" s="679"/>
      <c r="U234" s="34"/>
      <c r="V234" s="34"/>
      <c r="W234" s="35" t="s">
        <v>68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385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x14ac:dyDescent="0.2">
      <c r="A235" s="685"/>
      <c r="B235" s="676"/>
      <c r="C235" s="676"/>
      <c r="D235" s="676"/>
      <c r="E235" s="676"/>
      <c r="F235" s="676"/>
      <c r="G235" s="676"/>
      <c r="H235" s="676"/>
      <c r="I235" s="676"/>
      <c r="J235" s="676"/>
      <c r="K235" s="676"/>
      <c r="L235" s="676"/>
      <c r="M235" s="676"/>
      <c r="N235" s="676"/>
      <c r="O235" s="686"/>
      <c r="P235" s="687" t="s">
        <v>79</v>
      </c>
      <c r="Q235" s="688"/>
      <c r="R235" s="688"/>
      <c r="S235" s="688"/>
      <c r="T235" s="688"/>
      <c r="U235" s="688"/>
      <c r="V235" s="689"/>
      <c r="W235" s="37" t="s">
        <v>80</v>
      </c>
      <c r="X235" s="671">
        <f>IFERROR(X227/H227,"0")+IFERROR(X228/H228,"0")+IFERROR(X229/H229,"0")+IFERROR(X230/H230,"0")+IFERROR(X231/H231,"0")+IFERROR(X232/H232,"0")+IFERROR(X233/H233,"0")+IFERROR(X234/H234,"0")</f>
        <v>12.931034482758621</v>
      </c>
      <c r="Y235" s="671">
        <f>IFERROR(Y227/H227,"0")+IFERROR(Y228/H228,"0")+IFERROR(Y229/H229,"0")+IFERROR(Y230/H230,"0")+IFERROR(Y231/H231,"0")+IFERROR(Y232/H232,"0")+IFERROR(Y233/H233,"0")+IFERROR(Y234/H234,"0")</f>
        <v>12.999999999999998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0.24674000000000001</v>
      </c>
      <c r="AA235" s="672"/>
      <c r="AB235" s="672"/>
      <c r="AC235" s="672"/>
    </row>
    <row r="236" spans="1:68" x14ac:dyDescent="0.2">
      <c r="A236" s="676"/>
      <c r="B236" s="676"/>
      <c r="C236" s="676"/>
      <c r="D236" s="676"/>
      <c r="E236" s="676"/>
      <c r="F236" s="676"/>
      <c r="G236" s="676"/>
      <c r="H236" s="676"/>
      <c r="I236" s="676"/>
      <c r="J236" s="676"/>
      <c r="K236" s="676"/>
      <c r="L236" s="676"/>
      <c r="M236" s="676"/>
      <c r="N236" s="676"/>
      <c r="O236" s="686"/>
      <c r="P236" s="687" t="s">
        <v>79</v>
      </c>
      <c r="Q236" s="688"/>
      <c r="R236" s="688"/>
      <c r="S236" s="688"/>
      <c r="T236" s="688"/>
      <c r="U236" s="688"/>
      <c r="V236" s="689"/>
      <c r="W236" s="37" t="s">
        <v>68</v>
      </c>
      <c r="X236" s="671">
        <f>IFERROR(SUM(X227:X234),"0")</f>
        <v>150</v>
      </c>
      <c r="Y236" s="671">
        <f>IFERROR(SUM(Y227:Y234),"0")</f>
        <v>150.79999999999998</v>
      </c>
      <c r="Z236" s="37"/>
      <c r="AA236" s="672"/>
      <c r="AB236" s="672"/>
      <c r="AC236" s="672"/>
    </row>
    <row r="237" spans="1:68" ht="14.25" hidden="1" customHeight="1" x14ac:dyDescent="0.25">
      <c r="A237" s="675" t="s">
        <v>130</v>
      </c>
      <c r="B237" s="676"/>
      <c r="C237" s="676"/>
      <c r="D237" s="676"/>
      <c r="E237" s="676"/>
      <c r="F237" s="676"/>
      <c r="G237" s="676"/>
      <c r="H237" s="676"/>
      <c r="I237" s="676"/>
      <c r="J237" s="676"/>
      <c r="K237" s="676"/>
      <c r="L237" s="676"/>
      <c r="M237" s="676"/>
      <c r="N237" s="676"/>
      <c r="O237" s="676"/>
      <c r="P237" s="676"/>
      <c r="Q237" s="676"/>
      <c r="R237" s="676"/>
      <c r="S237" s="676"/>
      <c r="T237" s="676"/>
      <c r="U237" s="676"/>
      <c r="V237" s="676"/>
      <c r="W237" s="676"/>
      <c r="X237" s="676"/>
      <c r="Y237" s="676"/>
      <c r="Z237" s="676"/>
      <c r="AA237" s="665"/>
      <c r="AB237" s="665"/>
      <c r="AC237" s="665"/>
    </row>
    <row r="238" spans="1:68" ht="27" hidden="1" customHeight="1" x14ac:dyDescent="0.25">
      <c r="A238" s="54" t="s">
        <v>393</v>
      </c>
      <c r="B238" s="54" t="s">
        <v>394</v>
      </c>
      <c r="C238" s="31">
        <v>4301020377</v>
      </c>
      <c r="D238" s="673">
        <v>4680115885981</v>
      </c>
      <c r="E238" s="674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144</v>
      </c>
      <c r="L238" s="32"/>
      <c r="M238" s="33" t="s">
        <v>101</v>
      </c>
      <c r="N238" s="33"/>
      <c r="O238" s="32">
        <v>50</v>
      </c>
      <c r="P238" s="884" t="s">
        <v>395</v>
      </c>
      <c r="Q238" s="678"/>
      <c r="R238" s="678"/>
      <c r="S238" s="678"/>
      <c r="T238" s="679"/>
      <c r="U238" s="34"/>
      <c r="V238" s="34"/>
      <c r="W238" s="35" t="s">
        <v>68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396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393</v>
      </c>
      <c r="B239" s="54" t="s">
        <v>397</v>
      </c>
      <c r="C239" s="31">
        <v>4301020340</v>
      </c>
      <c r="D239" s="673">
        <v>4680115885721</v>
      </c>
      <c r="E239" s="674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144</v>
      </c>
      <c r="L239" s="32"/>
      <c r="M239" s="33" t="s">
        <v>101</v>
      </c>
      <c r="N239" s="33"/>
      <c r="O239" s="32">
        <v>50</v>
      </c>
      <c r="P239" s="82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78"/>
      <c r="R239" s="678"/>
      <c r="S239" s="678"/>
      <c r="T239" s="679"/>
      <c r="U239" s="34"/>
      <c r="V239" s="34"/>
      <c r="W239" s="35" t="s">
        <v>68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396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685"/>
      <c r="B240" s="676"/>
      <c r="C240" s="676"/>
      <c r="D240" s="676"/>
      <c r="E240" s="676"/>
      <c r="F240" s="676"/>
      <c r="G240" s="676"/>
      <c r="H240" s="676"/>
      <c r="I240" s="676"/>
      <c r="J240" s="676"/>
      <c r="K240" s="676"/>
      <c r="L240" s="676"/>
      <c r="M240" s="676"/>
      <c r="N240" s="676"/>
      <c r="O240" s="686"/>
      <c r="P240" s="687" t="s">
        <v>79</v>
      </c>
      <c r="Q240" s="688"/>
      <c r="R240" s="688"/>
      <c r="S240" s="688"/>
      <c r="T240" s="688"/>
      <c r="U240" s="688"/>
      <c r="V240" s="689"/>
      <c r="W240" s="37" t="s">
        <v>80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hidden="1" x14ac:dyDescent="0.2">
      <c r="A241" s="676"/>
      <c r="B241" s="676"/>
      <c r="C241" s="676"/>
      <c r="D241" s="676"/>
      <c r="E241" s="676"/>
      <c r="F241" s="676"/>
      <c r="G241" s="676"/>
      <c r="H241" s="676"/>
      <c r="I241" s="676"/>
      <c r="J241" s="676"/>
      <c r="K241" s="676"/>
      <c r="L241" s="676"/>
      <c r="M241" s="676"/>
      <c r="N241" s="676"/>
      <c r="O241" s="686"/>
      <c r="P241" s="687" t="s">
        <v>79</v>
      </c>
      <c r="Q241" s="688"/>
      <c r="R241" s="688"/>
      <c r="S241" s="688"/>
      <c r="T241" s="688"/>
      <c r="U241" s="688"/>
      <c r="V241" s="689"/>
      <c r="W241" s="37" t="s">
        <v>68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hidden="1" customHeight="1" x14ac:dyDescent="0.25">
      <c r="A242" s="703" t="s">
        <v>398</v>
      </c>
      <c r="B242" s="676"/>
      <c r="C242" s="676"/>
      <c r="D242" s="676"/>
      <c r="E242" s="676"/>
      <c r="F242" s="676"/>
      <c r="G242" s="676"/>
      <c r="H242" s="676"/>
      <c r="I242" s="676"/>
      <c r="J242" s="676"/>
      <c r="K242" s="676"/>
      <c r="L242" s="676"/>
      <c r="M242" s="676"/>
      <c r="N242" s="676"/>
      <c r="O242" s="676"/>
      <c r="P242" s="676"/>
      <c r="Q242" s="676"/>
      <c r="R242" s="676"/>
      <c r="S242" s="676"/>
      <c r="T242" s="676"/>
      <c r="U242" s="676"/>
      <c r="V242" s="676"/>
      <c r="W242" s="676"/>
      <c r="X242" s="676"/>
      <c r="Y242" s="676"/>
      <c r="Z242" s="676"/>
      <c r="AA242" s="664"/>
      <c r="AB242" s="664"/>
      <c r="AC242" s="664"/>
    </row>
    <row r="243" spans="1:68" ht="14.25" hidden="1" customHeight="1" x14ac:dyDescent="0.25">
      <c r="A243" s="675" t="s">
        <v>89</v>
      </c>
      <c r="B243" s="676"/>
      <c r="C243" s="676"/>
      <c r="D243" s="676"/>
      <c r="E243" s="676"/>
      <c r="F243" s="676"/>
      <c r="G243" s="676"/>
      <c r="H243" s="676"/>
      <c r="I243" s="676"/>
      <c r="J243" s="676"/>
      <c r="K243" s="676"/>
      <c r="L243" s="676"/>
      <c r="M243" s="676"/>
      <c r="N243" s="676"/>
      <c r="O243" s="676"/>
      <c r="P243" s="676"/>
      <c r="Q243" s="676"/>
      <c r="R243" s="676"/>
      <c r="S243" s="676"/>
      <c r="T243" s="676"/>
      <c r="U243" s="676"/>
      <c r="V243" s="676"/>
      <c r="W243" s="676"/>
      <c r="X243" s="676"/>
      <c r="Y243" s="676"/>
      <c r="Z243" s="676"/>
      <c r="AA243" s="665"/>
      <c r="AB243" s="665"/>
      <c r="AC243" s="665"/>
    </row>
    <row r="244" spans="1:68" ht="27" hidden="1" customHeight="1" x14ac:dyDescent="0.25">
      <c r="A244" s="54" t="s">
        <v>399</v>
      </c>
      <c r="B244" s="54" t="s">
        <v>400</v>
      </c>
      <c r="C244" s="31">
        <v>4301011855</v>
      </c>
      <c r="D244" s="673">
        <v>4680115885837</v>
      </c>
      <c r="E244" s="674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92</v>
      </c>
      <c r="L244" s="32"/>
      <c r="M244" s="33" t="s">
        <v>93</v>
      </c>
      <c r="N244" s="33"/>
      <c r="O244" s="32">
        <v>55</v>
      </c>
      <c r="P244" s="6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8"/>
      <c r="R244" s="678"/>
      <c r="S244" s="678"/>
      <c r="T244" s="679"/>
      <c r="U244" s="34"/>
      <c r="V244" s="34"/>
      <c r="W244" s="35" t="s">
        <v>68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401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hidden="1" customHeight="1" x14ac:dyDescent="0.25">
      <c r="A245" s="54" t="s">
        <v>402</v>
      </c>
      <c r="B245" s="54" t="s">
        <v>403</v>
      </c>
      <c r="C245" s="31">
        <v>4301011850</v>
      </c>
      <c r="D245" s="673">
        <v>4680115885806</v>
      </c>
      <c r="E245" s="674"/>
      <c r="F245" s="668">
        <v>1.35</v>
      </c>
      <c r="G245" s="32">
        <v>8</v>
      </c>
      <c r="H245" s="668">
        <v>10.8</v>
      </c>
      <c r="I245" s="668">
        <v>11.234999999999999</v>
      </c>
      <c r="J245" s="32">
        <v>64</v>
      </c>
      <c r="K245" s="32" t="s">
        <v>92</v>
      </c>
      <c r="L245" s="32"/>
      <c r="M245" s="33" t="s">
        <v>93</v>
      </c>
      <c r="N245" s="33"/>
      <c r="O245" s="32">
        <v>55</v>
      </c>
      <c r="P245" s="7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8"/>
      <c r="R245" s="678"/>
      <c r="S245" s="678"/>
      <c r="T245" s="679"/>
      <c r="U245" s="34"/>
      <c r="V245" s="34"/>
      <c r="W245" s="35" t="s">
        <v>68</v>
      </c>
      <c r="X245" s="669">
        <v>0</v>
      </c>
      <c r="Y245" s="670">
        <f t="shared" si="42"/>
        <v>0</v>
      </c>
      <c r="Z245" s="36" t="str">
        <f>IFERROR(IF(Y245=0,"",ROUNDUP(Y245/H245,0)*0.01898),"")</f>
        <v/>
      </c>
      <c r="AA245" s="56"/>
      <c r="AB245" s="57"/>
      <c r="AC245" s="311" t="s">
        <v>404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402</v>
      </c>
      <c r="B246" s="54" t="s">
        <v>405</v>
      </c>
      <c r="C246" s="31">
        <v>4301011910</v>
      </c>
      <c r="D246" s="673">
        <v>4680115885806</v>
      </c>
      <c r="E246" s="674"/>
      <c r="F246" s="668">
        <v>1.35</v>
      </c>
      <c r="G246" s="32">
        <v>8</v>
      </c>
      <c r="H246" s="668">
        <v>10.8</v>
      </c>
      <c r="I246" s="668">
        <v>11.28</v>
      </c>
      <c r="J246" s="32">
        <v>48</v>
      </c>
      <c r="K246" s="32" t="s">
        <v>92</v>
      </c>
      <c r="L246" s="32"/>
      <c r="M246" s="33" t="s">
        <v>378</v>
      </c>
      <c r="N246" s="33"/>
      <c r="O246" s="32">
        <v>55</v>
      </c>
      <c r="P246" s="78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8"/>
      <c r="R246" s="678"/>
      <c r="S246" s="678"/>
      <c r="T246" s="679"/>
      <c r="U246" s="34"/>
      <c r="V246" s="34"/>
      <c r="W246" s="35" t="s">
        <v>68</v>
      </c>
      <c r="X246" s="669">
        <v>0</v>
      </c>
      <c r="Y246" s="670">
        <f t="shared" si="42"/>
        <v>0</v>
      </c>
      <c r="Z246" s="36" t="str">
        <f>IFERROR(IF(Y246=0,"",ROUNDUP(Y246/H246,0)*0.02039),"")</f>
        <v/>
      </c>
      <c r="AA246" s="56"/>
      <c r="AB246" s="57"/>
      <c r="AC246" s="313" t="s">
        <v>406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hidden="1" customHeight="1" x14ac:dyDescent="0.25">
      <c r="A247" s="54" t="s">
        <v>407</v>
      </c>
      <c r="B247" s="54" t="s">
        <v>408</v>
      </c>
      <c r="C247" s="31">
        <v>4301011853</v>
      </c>
      <c r="D247" s="673">
        <v>4680115885851</v>
      </c>
      <c r="E247" s="674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92</v>
      </c>
      <c r="L247" s="32"/>
      <c r="M247" s="33" t="s">
        <v>93</v>
      </c>
      <c r="N247" s="33"/>
      <c r="O247" s="32">
        <v>55</v>
      </c>
      <c r="P247" s="93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8"/>
      <c r="R247" s="678"/>
      <c r="S247" s="678"/>
      <c r="T247" s="679"/>
      <c r="U247" s="34"/>
      <c r="V247" s="34"/>
      <c r="W247" s="35" t="s">
        <v>68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409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410</v>
      </c>
      <c r="B248" s="54" t="s">
        <v>411</v>
      </c>
      <c r="C248" s="31">
        <v>4301011852</v>
      </c>
      <c r="D248" s="673">
        <v>4680115885844</v>
      </c>
      <c r="E248" s="674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100</v>
      </c>
      <c r="L248" s="32"/>
      <c r="M248" s="33" t="s">
        <v>93</v>
      </c>
      <c r="N248" s="33"/>
      <c r="O248" s="32">
        <v>55</v>
      </c>
      <c r="P248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8"/>
      <c r="R248" s="678"/>
      <c r="S248" s="678"/>
      <c r="T248" s="679"/>
      <c r="U248" s="34"/>
      <c r="V248" s="34"/>
      <c r="W248" s="35" t="s">
        <v>68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412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413</v>
      </c>
      <c r="B249" s="54" t="s">
        <v>414</v>
      </c>
      <c r="C249" s="31">
        <v>4301011851</v>
      </c>
      <c r="D249" s="673">
        <v>4680115885820</v>
      </c>
      <c r="E249" s="674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100</v>
      </c>
      <c r="L249" s="32"/>
      <c r="M249" s="33" t="s">
        <v>93</v>
      </c>
      <c r="N249" s="33"/>
      <c r="O249" s="32">
        <v>55</v>
      </c>
      <c r="P249" s="7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8"/>
      <c r="R249" s="678"/>
      <c r="S249" s="678"/>
      <c r="T249" s="679"/>
      <c r="U249" s="34"/>
      <c r="V249" s="34"/>
      <c r="W249" s="35" t="s">
        <v>68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415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idden="1" x14ac:dyDescent="0.2">
      <c r="A250" s="685"/>
      <c r="B250" s="676"/>
      <c r="C250" s="676"/>
      <c r="D250" s="676"/>
      <c r="E250" s="676"/>
      <c r="F250" s="676"/>
      <c r="G250" s="676"/>
      <c r="H250" s="676"/>
      <c r="I250" s="676"/>
      <c r="J250" s="676"/>
      <c r="K250" s="676"/>
      <c r="L250" s="676"/>
      <c r="M250" s="676"/>
      <c r="N250" s="676"/>
      <c r="O250" s="686"/>
      <c r="P250" s="687" t="s">
        <v>79</v>
      </c>
      <c r="Q250" s="688"/>
      <c r="R250" s="688"/>
      <c r="S250" s="688"/>
      <c r="T250" s="688"/>
      <c r="U250" s="688"/>
      <c r="V250" s="689"/>
      <c r="W250" s="37" t="s">
        <v>80</v>
      </c>
      <c r="X250" s="671">
        <f>IFERROR(X244/H244,"0")+IFERROR(X245/H245,"0")+IFERROR(X246/H246,"0")+IFERROR(X247/H247,"0")+IFERROR(X248/H248,"0")+IFERROR(X249/H249,"0")</f>
        <v>0</v>
      </c>
      <c r="Y250" s="671">
        <f>IFERROR(Y244/H244,"0")+IFERROR(Y245/H245,"0")+IFERROR(Y246/H246,"0")+IFERROR(Y247/H247,"0")+IFERROR(Y248/H248,"0")+IFERROR(Y249/H249,"0")</f>
        <v>0</v>
      </c>
      <c r="Z250" s="671">
        <f>IFERROR(IF(Z244="",0,Z244),"0")+IFERROR(IF(Z245="",0,Z245),"0")+IFERROR(IF(Z246="",0,Z246),"0")+IFERROR(IF(Z247="",0,Z247),"0")+IFERROR(IF(Z248="",0,Z248),"0")+IFERROR(IF(Z249="",0,Z249),"0")</f>
        <v>0</v>
      </c>
      <c r="AA250" s="672"/>
      <c r="AB250" s="672"/>
      <c r="AC250" s="672"/>
    </row>
    <row r="251" spans="1:68" hidden="1" x14ac:dyDescent="0.2">
      <c r="A251" s="676"/>
      <c r="B251" s="676"/>
      <c r="C251" s="676"/>
      <c r="D251" s="676"/>
      <c r="E251" s="676"/>
      <c r="F251" s="676"/>
      <c r="G251" s="676"/>
      <c r="H251" s="676"/>
      <c r="I251" s="676"/>
      <c r="J251" s="676"/>
      <c r="K251" s="676"/>
      <c r="L251" s="676"/>
      <c r="M251" s="676"/>
      <c r="N251" s="676"/>
      <c r="O251" s="686"/>
      <c r="P251" s="687" t="s">
        <v>79</v>
      </c>
      <c r="Q251" s="688"/>
      <c r="R251" s="688"/>
      <c r="S251" s="688"/>
      <c r="T251" s="688"/>
      <c r="U251" s="688"/>
      <c r="V251" s="689"/>
      <c r="W251" s="37" t="s">
        <v>68</v>
      </c>
      <c r="X251" s="671">
        <f>IFERROR(SUM(X244:X249),"0")</f>
        <v>0</v>
      </c>
      <c r="Y251" s="671">
        <f>IFERROR(SUM(Y244:Y249),"0")</f>
        <v>0</v>
      </c>
      <c r="Z251" s="37"/>
      <c r="AA251" s="672"/>
      <c r="AB251" s="672"/>
      <c r="AC251" s="672"/>
    </row>
    <row r="252" spans="1:68" ht="16.5" hidden="1" customHeight="1" x14ac:dyDescent="0.25">
      <c r="A252" s="703" t="s">
        <v>416</v>
      </c>
      <c r="B252" s="676"/>
      <c r="C252" s="676"/>
      <c r="D252" s="676"/>
      <c r="E252" s="676"/>
      <c r="F252" s="676"/>
      <c r="G252" s="676"/>
      <c r="H252" s="676"/>
      <c r="I252" s="676"/>
      <c r="J252" s="676"/>
      <c r="K252" s="676"/>
      <c r="L252" s="676"/>
      <c r="M252" s="676"/>
      <c r="N252" s="676"/>
      <c r="O252" s="676"/>
      <c r="P252" s="676"/>
      <c r="Q252" s="676"/>
      <c r="R252" s="676"/>
      <c r="S252" s="676"/>
      <c r="T252" s="676"/>
      <c r="U252" s="676"/>
      <c r="V252" s="676"/>
      <c r="W252" s="676"/>
      <c r="X252" s="676"/>
      <c r="Y252" s="676"/>
      <c r="Z252" s="676"/>
      <c r="AA252" s="664"/>
      <c r="AB252" s="664"/>
      <c r="AC252" s="664"/>
    </row>
    <row r="253" spans="1:68" ht="14.25" hidden="1" customHeight="1" x14ac:dyDescent="0.25">
      <c r="A253" s="675" t="s">
        <v>89</v>
      </c>
      <c r="B253" s="676"/>
      <c r="C253" s="676"/>
      <c r="D253" s="676"/>
      <c r="E253" s="676"/>
      <c r="F253" s="676"/>
      <c r="G253" s="676"/>
      <c r="H253" s="676"/>
      <c r="I253" s="676"/>
      <c r="J253" s="676"/>
      <c r="K253" s="676"/>
      <c r="L253" s="676"/>
      <c r="M253" s="676"/>
      <c r="N253" s="676"/>
      <c r="O253" s="676"/>
      <c r="P253" s="676"/>
      <c r="Q253" s="676"/>
      <c r="R253" s="676"/>
      <c r="S253" s="676"/>
      <c r="T253" s="676"/>
      <c r="U253" s="676"/>
      <c r="V253" s="676"/>
      <c r="W253" s="676"/>
      <c r="X253" s="676"/>
      <c r="Y253" s="676"/>
      <c r="Z253" s="676"/>
      <c r="AA253" s="665"/>
      <c r="AB253" s="665"/>
      <c r="AC253" s="665"/>
    </row>
    <row r="254" spans="1:68" ht="37.5" hidden="1" customHeight="1" x14ac:dyDescent="0.25">
      <c r="A254" s="54" t="s">
        <v>417</v>
      </c>
      <c r="B254" s="54" t="s">
        <v>418</v>
      </c>
      <c r="C254" s="31">
        <v>4301011876</v>
      </c>
      <c r="D254" s="673">
        <v>4680115885707</v>
      </c>
      <c r="E254" s="674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92</v>
      </c>
      <c r="L254" s="32"/>
      <c r="M254" s="33" t="s">
        <v>93</v>
      </c>
      <c r="N254" s="33"/>
      <c r="O254" s="32">
        <v>31</v>
      </c>
      <c r="P254" s="9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8"/>
      <c r="R254" s="678"/>
      <c r="S254" s="678"/>
      <c r="T254" s="679"/>
      <c r="U254" s="34"/>
      <c r="V254" s="34"/>
      <c r="W254" s="35" t="s">
        <v>68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419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685"/>
      <c r="B255" s="676"/>
      <c r="C255" s="676"/>
      <c r="D255" s="676"/>
      <c r="E255" s="676"/>
      <c r="F255" s="676"/>
      <c r="G255" s="676"/>
      <c r="H255" s="676"/>
      <c r="I255" s="676"/>
      <c r="J255" s="676"/>
      <c r="K255" s="676"/>
      <c r="L255" s="676"/>
      <c r="M255" s="676"/>
      <c r="N255" s="676"/>
      <c r="O255" s="686"/>
      <c r="P255" s="687" t="s">
        <v>79</v>
      </c>
      <c r="Q255" s="688"/>
      <c r="R255" s="688"/>
      <c r="S255" s="688"/>
      <c r="T255" s="688"/>
      <c r="U255" s="688"/>
      <c r="V255" s="689"/>
      <c r="W255" s="37" t="s">
        <v>80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hidden="1" x14ac:dyDescent="0.2">
      <c r="A256" s="676"/>
      <c r="B256" s="676"/>
      <c r="C256" s="676"/>
      <c r="D256" s="676"/>
      <c r="E256" s="676"/>
      <c r="F256" s="676"/>
      <c r="G256" s="676"/>
      <c r="H256" s="676"/>
      <c r="I256" s="676"/>
      <c r="J256" s="676"/>
      <c r="K256" s="676"/>
      <c r="L256" s="676"/>
      <c r="M256" s="676"/>
      <c r="N256" s="676"/>
      <c r="O256" s="686"/>
      <c r="P256" s="687" t="s">
        <v>79</v>
      </c>
      <c r="Q256" s="688"/>
      <c r="R256" s="688"/>
      <c r="S256" s="688"/>
      <c r="T256" s="688"/>
      <c r="U256" s="688"/>
      <c r="V256" s="689"/>
      <c r="W256" s="37" t="s">
        <v>68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hidden="1" customHeight="1" x14ac:dyDescent="0.25">
      <c r="A257" s="703" t="s">
        <v>420</v>
      </c>
      <c r="B257" s="676"/>
      <c r="C257" s="676"/>
      <c r="D257" s="676"/>
      <c r="E257" s="676"/>
      <c r="F257" s="676"/>
      <c r="G257" s="676"/>
      <c r="H257" s="676"/>
      <c r="I257" s="676"/>
      <c r="J257" s="676"/>
      <c r="K257" s="676"/>
      <c r="L257" s="676"/>
      <c r="M257" s="676"/>
      <c r="N257" s="676"/>
      <c r="O257" s="676"/>
      <c r="P257" s="676"/>
      <c r="Q257" s="676"/>
      <c r="R257" s="676"/>
      <c r="S257" s="676"/>
      <c r="T257" s="676"/>
      <c r="U257" s="676"/>
      <c r="V257" s="676"/>
      <c r="W257" s="676"/>
      <c r="X257" s="676"/>
      <c r="Y257" s="676"/>
      <c r="Z257" s="676"/>
      <c r="AA257" s="664"/>
      <c r="AB257" s="664"/>
      <c r="AC257" s="664"/>
    </row>
    <row r="258" spans="1:68" ht="14.25" hidden="1" customHeight="1" x14ac:dyDescent="0.25">
      <c r="A258" s="675" t="s">
        <v>89</v>
      </c>
      <c r="B258" s="676"/>
      <c r="C258" s="676"/>
      <c r="D258" s="676"/>
      <c r="E258" s="676"/>
      <c r="F258" s="676"/>
      <c r="G258" s="676"/>
      <c r="H258" s="676"/>
      <c r="I258" s="676"/>
      <c r="J258" s="676"/>
      <c r="K258" s="676"/>
      <c r="L258" s="676"/>
      <c r="M258" s="676"/>
      <c r="N258" s="676"/>
      <c r="O258" s="676"/>
      <c r="P258" s="676"/>
      <c r="Q258" s="676"/>
      <c r="R258" s="676"/>
      <c r="S258" s="676"/>
      <c r="T258" s="676"/>
      <c r="U258" s="676"/>
      <c r="V258" s="676"/>
      <c r="W258" s="676"/>
      <c r="X258" s="676"/>
      <c r="Y258" s="676"/>
      <c r="Z258" s="676"/>
      <c r="AA258" s="665"/>
      <c r="AB258" s="665"/>
      <c r="AC258" s="665"/>
    </row>
    <row r="259" spans="1:68" ht="27" hidden="1" customHeight="1" x14ac:dyDescent="0.25">
      <c r="A259" s="54" t="s">
        <v>421</v>
      </c>
      <c r="B259" s="54" t="s">
        <v>422</v>
      </c>
      <c r="C259" s="31">
        <v>4301011223</v>
      </c>
      <c r="D259" s="673">
        <v>4607091383423</v>
      </c>
      <c r="E259" s="674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92</v>
      </c>
      <c r="L259" s="32"/>
      <c r="M259" s="33" t="s">
        <v>101</v>
      </c>
      <c r="N259" s="33"/>
      <c r="O259" s="32">
        <v>35</v>
      </c>
      <c r="P259" s="7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8"/>
      <c r="R259" s="678"/>
      <c r="S259" s="678"/>
      <c r="T259" s="679"/>
      <c r="U259" s="34"/>
      <c r="V259" s="34"/>
      <c r="W259" s="35" t="s">
        <v>68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94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423</v>
      </c>
      <c r="B260" s="54" t="s">
        <v>424</v>
      </c>
      <c r="C260" s="31">
        <v>4301012099</v>
      </c>
      <c r="D260" s="673">
        <v>4680115885691</v>
      </c>
      <c r="E260" s="674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92</v>
      </c>
      <c r="L260" s="32"/>
      <c r="M260" s="33" t="s">
        <v>101</v>
      </c>
      <c r="N260" s="33"/>
      <c r="O260" s="32">
        <v>30</v>
      </c>
      <c r="P260" s="89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8"/>
      <c r="R260" s="678"/>
      <c r="S260" s="678"/>
      <c r="T260" s="679"/>
      <c r="U260" s="34"/>
      <c r="V260" s="34"/>
      <c r="W260" s="35" t="s">
        <v>68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425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426</v>
      </c>
      <c r="B261" s="54" t="s">
        <v>427</v>
      </c>
      <c r="C261" s="31">
        <v>4301012098</v>
      </c>
      <c r="D261" s="673">
        <v>4680115885660</v>
      </c>
      <c r="E261" s="674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92</v>
      </c>
      <c r="L261" s="32"/>
      <c r="M261" s="33" t="s">
        <v>101</v>
      </c>
      <c r="N261" s="33"/>
      <c r="O261" s="32">
        <v>35</v>
      </c>
      <c r="P261" s="9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8"/>
      <c r="R261" s="678"/>
      <c r="S261" s="678"/>
      <c r="T261" s="679"/>
      <c r="U261" s="34"/>
      <c r="V261" s="34"/>
      <c r="W261" s="35" t="s">
        <v>68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428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685"/>
      <c r="B262" s="676"/>
      <c r="C262" s="676"/>
      <c r="D262" s="676"/>
      <c r="E262" s="676"/>
      <c r="F262" s="676"/>
      <c r="G262" s="676"/>
      <c r="H262" s="676"/>
      <c r="I262" s="676"/>
      <c r="J262" s="676"/>
      <c r="K262" s="676"/>
      <c r="L262" s="676"/>
      <c r="M262" s="676"/>
      <c r="N262" s="676"/>
      <c r="O262" s="686"/>
      <c r="P262" s="687" t="s">
        <v>79</v>
      </c>
      <c r="Q262" s="688"/>
      <c r="R262" s="688"/>
      <c r="S262" s="688"/>
      <c r="T262" s="688"/>
      <c r="U262" s="688"/>
      <c r="V262" s="689"/>
      <c r="W262" s="37" t="s">
        <v>80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hidden="1" x14ac:dyDescent="0.2">
      <c r="A263" s="676"/>
      <c r="B263" s="676"/>
      <c r="C263" s="676"/>
      <c r="D263" s="676"/>
      <c r="E263" s="676"/>
      <c r="F263" s="676"/>
      <c r="G263" s="676"/>
      <c r="H263" s="676"/>
      <c r="I263" s="676"/>
      <c r="J263" s="676"/>
      <c r="K263" s="676"/>
      <c r="L263" s="676"/>
      <c r="M263" s="676"/>
      <c r="N263" s="676"/>
      <c r="O263" s="686"/>
      <c r="P263" s="687" t="s">
        <v>79</v>
      </c>
      <c r="Q263" s="688"/>
      <c r="R263" s="688"/>
      <c r="S263" s="688"/>
      <c r="T263" s="688"/>
      <c r="U263" s="688"/>
      <c r="V263" s="689"/>
      <c r="W263" s="37" t="s">
        <v>68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hidden="1" customHeight="1" x14ac:dyDescent="0.25">
      <c r="A264" s="703" t="s">
        <v>429</v>
      </c>
      <c r="B264" s="676"/>
      <c r="C264" s="676"/>
      <c r="D264" s="676"/>
      <c r="E264" s="676"/>
      <c r="F264" s="676"/>
      <c r="G264" s="676"/>
      <c r="H264" s="676"/>
      <c r="I264" s="676"/>
      <c r="J264" s="676"/>
      <c r="K264" s="676"/>
      <c r="L264" s="676"/>
      <c r="M264" s="676"/>
      <c r="N264" s="676"/>
      <c r="O264" s="676"/>
      <c r="P264" s="676"/>
      <c r="Q264" s="676"/>
      <c r="R264" s="676"/>
      <c r="S264" s="676"/>
      <c r="T264" s="676"/>
      <c r="U264" s="676"/>
      <c r="V264" s="676"/>
      <c r="W264" s="676"/>
      <c r="X264" s="676"/>
      <c r="Y264" s="676"/>
      <c r="Z264" s="676"/>
      <c r="AA264" s="664"/>
      <c r="AB264" s="664"/>
      <c r="AC264" s="664"/>
    </row>
    <row r="265" spans="1:68" ht="14.25" hidden="1" customHeight="1" x14ac:dyDescent="0.25">
      <c r="A265" s="675" t="s">
        <v>63</v>
      </c>
      <c r="B265" s="676"/>
      <c r="C265" s="676"/>
      <c r="D265" s="676"/>
      <c r="E265" s="676"/>
      <c r="F265" s="676"/>
      <c r="G265" s="676"/>
      <c r="H265" s="676"/>
      <c r="I265" s="676"/>
      <c r="J265" s="676"/>
      <c r="K265" s="676"/>
      <c r="L265" s="676"/>
      <c r="M265" s="676"/>
      <c r="N265" s="676"/>
      <c r="O265" s="676"/>
      <c r="P265" s="676"/>
      <c r="Q265" s="676"/>
      <c r="R265" s="676"/>
      <c r="S265" s="676"/>
      <c r="T265" s="676"/>
      <c r="U265" s="676"/>
      <c r="V265" s="676"/>
      <c r="W265" s="676"/>
      <c r="X265" s="676"/>
      <c r="Y265" s="676"/>
      <c r="Z265" s="676"/>
      <c r="AA265" s="665"/>
      <c r="AB265" s="665"/>
      <c r="AC265" s="665"/>
    </row>
    <row r="266" spans="1:68" ht="37.5" hidden="1" customHeight="1" x14ac:dyDescent="0.25">
      <c r="A266" s="54" t="s">
        <v>430</v>
      </c>
      <c r="B266" s="54" t="s">
        <v>431</v>
      </c>
      <c r="C266" s="31">
        <v>4301051940</v>
      </c>
      <c r="D266" s="673">
        <v>4680115881037</v>
      </c>
      <c r="E266" s="674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100</v>
      </c>
      <c r="L266" s="32"/>
      <c r="M266" s="33" t="s">
        <v>126</v>
      </c>
      <c r="N266" s="33"/>
      <c r="O266" s="32">
        <v>40</v>
      </c>
      <c r="P266" s="74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8"/>
      <c r="R266" s="678"/>
      <c r="S266" s="678"/>
      <c r="T266" s="679"/>
      <c r="U266" s="34"/>
      <c r="V266" s="34"/>
      <c r="W266" s="35" t="s">
        <v>68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432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433</v>
      </c>
      <c r="B267" s="54" t="s">
        <v>434</v>
      </c>
      <c r="C267" s="31">
        <v>4301051893</v>
      </c>
      <c r="D267" s="673">
        <v>4680115886186</v>
      </c>
      <c r="E267" s="674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66</v>
      </c>
      <c r="L267" s="32"/>
      <c r="M267" s="33" t="s">
        <v>101</v>
      </c>
      <c r="N267" s="33"/>
      <c r="O267" s="32">
        <v>45</v>
      </c>
      <c r="P267" s="8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8"/>
      <c r="R267" s="678"/>
      <c r="S267" s="678"/>
      <c r="T267" s="679"/>
      <c r="U267" s="34"/>
      <c r="V267" s="34"/>
      <c r="W267" s="35" t="s">
        <v>68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435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436</v>
      </c>
      <c r="B268" s="54" t="s">
        <v>437</v>
      </c>
      <c r="C268" s="31">
        <v>4301051795</v>
      </c>
      <c r="D268" s="673">
        <v>4680115881228</v>
      </c>
      <c r="E268" s="674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66</v>
      </c>
      <c r="L268" s="32"/>
      <c r="M268" s="33" t="s">
        <v>126</v>
      </c>
      <c r="N268" s="33"/>
      <c r="O268" s="32">
        <v>40</v>
      </c>
      <c r="P268" s="99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8"/>
      <c r="R268" s="678"/>
      <c r="S268" s="678"/>
      <c r="T268" s="679"/>
      <c r="U268" s="34"/>
      <c r="V268" s="34"/>
      <c r="W268" s="35" t="s">
        <v>68</v>
      </c>
      <c r="X268" s="669">
        <v>104</v>
      </c>
      <c r="Y268" s="670">
        <f>IFERROR(IF(X268="",0,CEILING((X268/$H268),1)*$H268),"")</f>
        <v>105.6</v>
      </c>
      <c r="Z268" s="36">
        <f>IFERROR(IF(Y268=0,"",ROUNDUP(Y268/H268,0)*0.00651),"")</f>
        <v>0.28644000000000003</v>
      </c>
      <c r="AA268" s="56"/>
      <c r="AB268" s="57"/>
      <c r="AC268" s="333" t="s">
        <v>438</v>
      </c>
      <c r="AG268" s="64"/>
      <c r="AJ268" s="68"/>
      <c r="AK268" s="68">
        <v>0</v>
      </c>
      <c r="BB268" s="334" t="s">
        <v>1</v>
      </c>
      <c r="BM268" s="64">
        <f>IFERROR(X268*I268/H268,"0")</f>
        <v>114.92</v>
      </c>
      <c r="BN268" s="64">
        <f>IFERROR(Y268*I268/H268,"0")</f>
        <v>116.688</v>
      </c>
      <c r="BO268" s="64">
        <f>IFERROR(1/J268*(X268/H268),"0")</f>
        <v>0.23809523809523814</v>
      </c>
      <c r="BP268" s="64">
        <f>IFERROR(1/J268*(Y268/H268),"0")</f>
        <v>0.24175824175824179</v>
      </c>
    </row>
    <row r="269" spans="1:68" ht="37.5" customHeight="1" x14ac:dyDescent="0.25">
      <c r="A269" s="54" t="s">
        <v>439</v>
      </c>
      <c r="B269" s="54" t="s">
        <v>440</v>
      </c>
      <c r="C269" s="31">
        <v>4301051388</v>
      </c>
      <c r="D269" s="673">
        <v>4680115881211</v>
      </c>
      <c r="E269" s="674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66</v>
      </c>
      <c r="L269" s="32"/>
      <c r="M269" s="33" t="s">
        <v>101</v>
      </c>
      <c r="N269" s="33"/>
      <c r="O269" s="32">
        <v>45</v>
      </c>
      <c r="P269" s="96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8"/>
      <c r="R269" s="678"/>
      <c r="S269" s="678"/>
      <c r="T269" s="679"/>
      <c r="U269" s="34"/>
      <c r="V269" s="34"/>
      <c r="W269" s="35" t="s">
        <v>68</v>
      </c>
      <c r="X269" s="669">
        <v>100</v>
      </c>
      <c r="Y269" s="670">
        <f>IFERROR(IF(X269="",0,CEILING((X269/$H269),1)*$H269),"")</f>
        <v>100.8</v>
      </c>
      <c r="Z269" s="36">
        <f>IFERROR(IF(Y269=0,"",ROUNDUP(Y269/H269,0)*0.00651),"")</f>
        <v>0.27342</v>
      </c>
      <c r="AA269" s="56"/>
      <c r="AB269" s="57"/>
      <c r="AC269" s="335" t="s">
        <v>441</v>
      </c>
      <c r="AG269" s="64"/>
      <c r="AJ269" s="68"/>
      <c r="AK269" s="68">
        <v>0</v>
      </c>
      <c r="BB269" s="336" t="s">
        <v>1</v>
      </c>
      <c r="BM269" s="64">
        <f>IFERROR(X269*I269/H269,"0")</f>
        <v>107.5</v>
      </c>
      <c r="BN269" s="64">
        <f>IFERROR(Y269*I269/H269,"0")</f>
        <v>108.36000000000001</v>
      </c>
      <c r="BO269" s="64">
        <f>IFERROR(1/J269*(X269/H269),"0")</f>
        <v>0.22893772893772898</v>
      </c>
      <c r="BP269" s="64">
        <f>IFERROR(1/J269*(Y269/H269),"0")</f>
        <v>0.23076923076923078</v>
      </c>
    </row>
    <row r="270" spans="1:68" ht="37.5" hidden="1" customHeight="1" x14ac:dyDescent="0.25">
      <c r="A270" s="54" t="s">
        <v>442</v>
      </c>
      <c r="B270" s="54" t="s">
        <v>443</v>
      </c>
      <c r="C270" s="31">
        <v>4301051386</v>
      </c>
      <c r="D270" s="673">
        <v>4680115881020</v>
      </c>
      <c r="E270" s="674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100</v>
      </c>
      <c r="L270" s="32"/>
      <c r="M270" s="33" t="s">
        <v>101</v>
      </c>
      <c r="N270" s="33"/>
      <c r="O270" s="32">
        <v>45</v>
      </c>
      <c r="P270" s="98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8"/>
      <c r="R270" s="678"/>
      <c r="S270" s="678"/>
      <c r="T270" s="679"/>
      <c r="U270" s="34"/>
      <c r="V270" s="34"/>
      <c r="W270" s="35" t="s">
        <v>68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444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685"/>
      <c r="B271" s="676"/>
      <c r="C271" s="676"/>
      <c r="D271" s="676"/>
      <c r="E271" s="676"/>
      <c r="F271" s="676"/>
      <c r="G271" s="676"/>
      <c r="H271" s="676"/>
      <c r="I271" s="676"/>
      <c r="J271" s="676"/>
      <c r="K271" s="676"/>
      <c r="L271" s="676"/>
      <c r="M271" s="676"/>
      <c r="N271" s="676"/>
      <c r="O271" s="686"/>
      <c r="P271" s="687" t="s">
        <v>79</v>
      </c>
      <c r="Q271" s="688"/>
      <c r="R271" s="688"/>
      <c r="S271" s="688"/>
      <c r="T271" s="688"/>
      <c r="U271" s="688"/>
      <c r="V271" s="689"/>
      <c r="W271" s="37" t="s">
        <v>80</v>
      </c>
      <c r="X271" s="671">
        <f>IFERROR(X266/H266,"0")+IFERROR(X267/H267,"0")+IFERROR(X268/H268,"0")+IFERROR(X269/H269,"0")+IFERROR(X270/H270,"0")</f>
        <v>85</v>
      </c>
      <c r="Y271" s="671">
        <f>IFERROR(Y266/H266,"0")+IFERROR(Y267/H267,"0")+IFERROR(Y268/H268,"0")+IFERROR(Y269/H269,"0")+IFERROR(Y270/H270,"0")</f>
        <v>86</v>
      </c>
      <c r="Z271" s="671">
        <f>IFERROR(IF(Z266="",0,Z266),"0")+IFERROR(IF(Z267="",0,Z267),"0")+IFERROR(IF(Z268="",0,Z268),"0")+IFERROR(IF(Z269="",0,Z269),"0")+IFERROR(IF(Z270="",0,Z270),"0")</f>
        <v>0.55986000000000002</v>
      </c>
      <c r="AA271" s="672"/>
      <c r="AB271" s="672"/>
      <c r="AC271" s="672"/>
    </row>
    <row r="272" spans="1:68" x14ac:dyDescent="0.2">
      <c r="A272" s="676"/>
      <c r="B272" s="676"/>
      <c r="C272" s="676"/>
      <c r="D272" s="676"/>
      <c r="E272" s="676"/>
      <c r="F272" s="676"/>
      <c r="G272" s="676"/>
      <c r="H272" s="676"/>
      <c r="I272" s="676"/>
      <c r="J272" s="676"/>
      <c r="K272" s="676"/>
      <c r="L272" s="676"/>
      <c r="M272" s="676"/>
      <c r="N272" s="676"/>
      <c r="O272" s="686"/>
      <c r="P272" s="687" t="s">
        <v>79</v>
      </c>
      <c r="Q272" s="688"/>
      <c r="R272" s="688"/>
      <c r="S272" s="688"/>
      <c r="T272" s="688"/>
      <c r="U272" s="688"/>
      <c r="V272" s="689"/>
      <c r="W272" s="37" t="s">
        <v>68</v>
      </c>
      <c r="X272" s="671">
        <f>IFERROR(SUM(X266:X270),"0")</f>
        <v>204</v>
      </c>
      <c r="Y272" s="671">
        <f>IFERROR(SUM(Y266:Y270),"0")</f>
        <v>206.39999999999998</v>
      </c>
      <c r="Z272" s="37"/>
      <c r="AA272" s="672"/>
      <c r="AB272" s="672"/>
      <c r="AC272" s="672"/>
    </row>
    <row r="273" spans="1:68" ht="16.5" hidden="1" customHeight="1" x14ac:dyDescent="0.25">
      <c r="A273" s="703" t="s">
        <v>445</v>
      </c>
      <c r="B273" s="676"/>
      <c r="C273" s="676"/>
      <c r="D273" s="676"/>
      <c r="E273" s="676"/>
      <c r="F273" s="676"/>
      <c r="G273" s="676"/>
      <c r="H273" s="676"/>
      <c r="I273" s="676"/>
      <c r="J273" s="676"/>
      <c r="K273" s="676"/>
      <c r="L273" s="676"/>
      <c r="M273" s="676"/>
      <c r="N273" s="676"/>
      <c r="O273" s="676"/>
      <c r="P273" s="676"/>
      <c r="Q273" s="676"/>
      <c r="R273" s="676"/>
      <c r="S273" s="676"/>
      <c r="T273" s="676"/>
      <c r="U273" s="676"/>
      <c r="V273" s="676"/>
      <c r="W273" s="676"/>
      <c r="X273" s="676"/>
      <c r="Y273" s="676"/>
      <c r="Z273" s="676"/>
      <c r="AA273" s="664"/>
      <c r="AB273" s="664"/>
      <c r="AC273" s="664"/>
    </row>
    <row r="274" spans="1:68" ht="14.25" hidden="1" customHeight="1" x14ac:dyDescent="0.25">
      <c r="A274" s="675" t="s">
        <v>89</v>
      </c>
      <c r="B274" s="676"/>
      <c r="C274" s="676"/>
      <c r="D274" s="676"/>
      <c r="E274" s="676"/>
      <c r="F274" s="676"/>
      <c r="G274" s="676"/>
      <c r="H274" s="676"/>
      <c r="I274" s="676"/>
      <c r="J274" s="676"/>
      <c r="K274" s="676"/>
      <c r="L274" s="676"/>
      <c r="M274" s="676"/>
      <c r="N274" s="676"/>
      <c r="O274" s="676"/>
      <c r="P274" s="676"/>
      <c r="Q274" s="676"/>
      <c r="R274" s="676"/>
      <c r="S274" s="676"/>
      <c r="T274" s="676"/>
      <c r="U274" s="676"/>
      <c r="V274" s="676"/>
      <c r="W274" s="676"/>
      <c r="X274" s="676"/>
      <c r="Y274" s="676"/>
      <c r="Z274" s="676"/>
      <c r="AA274" s="665"/>
      <c r="AB274" s="665"/>
      <c r="AC274" s="665"/>
    </row>
    <row r="275" spans="1:68" ht="27" hidden="1" customHeight="1" x14ac:dyDescent="0.25">
      <c r="A275" s="54" t="s">
        <v>446</v>
      </c>
      <c r="B275" s="54" t="s">
        <v>447</v>
      </c>
      <c r="C275" s="31">
        <v>4301011306</v>
      </c>
      <c r="D275" s="673">
        <v>4607091389296</v>
      </c>
      <c r="E275" s="674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100</v>
      </c>
      <c r="L275" s="32"/>
      <c r="M275" s="33" t="s">
        <v>101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8"/>
      <c r="R275" s="678"/>
      <c r="S275" s="678"/>
      <c r="T275" s="679"/>
      <c r="U275" s="34"/>
      <c r="V275" s="34"/>
      <c r="W275" s="35" t="s">
        <v>68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448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685"/>
      <c r="B276" s="676"/>
      <c r="C276" s="676"/>
      <c r="D276" s="676"/>
      <c r="E276" s="676"/>
      <c r="F276" s="676"/>
      <c r="G276" s="676"/>
      <c r="H276" s="676"/>
      <c r="I276" s="676"/>
      <c r="J276" s="676"/>
      <c r="K276" s="676"/>
      <c r="L276" s="676"/>
      <c r="M276" s="676"/>
      <c r="N276" s="676"/>
      <c r="O276" s="686"/>
      <c r="P276" s="687" t="s">
        <v>79</v>
      </c>
      <c r="Q276" s="688"/>
      <c r="R276" s="688"/>
      <c r="S276" s="688"/>
      <c r="T276" s="688"/>
      <c r="U276" s="688"/>
      <c r="V276" s="689"/>
      <c r="W276" s="37" t="s">
        <v>80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hidden="1" x14ac:dyDescent="0.2">
      <c r="A277" s="676"/>
      <c r="B277" s="676"/>
      <c r="C277" s="676"/>
      <c r="D277" s="676"/>
      <c r="E277" s="676"/>
      <c r="F277" s="676"/>
      <c r="G277" s="676"/>
      <c r="H277" s="676"/>
      <c r="I277" s="676"/>
      <c r="J277" s="676"/>
      <c r="K277" s="676"/>
      <c r="L277" s="676"/>
      <c r="M277" s="676"/>
      <c r="N277" s="676"/>
      <c r="O277" s="686"/>
      <c r="P277" s="687" t="s">
        <v>79</v>
      </c>
      <c r="Q277" s="688"/>
      <c r="R277" s="688"/>
      <c r="S277" s="688"/>
      <c r="T277" s="688"/>
      <c r="U277" s="688"/>
      <c r="V277" s="689"/>
      <c r="W277" s="37" t="s">
        <v>68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hidden="1" customHeight="1" x14ac:dyDescent="0.25">
      <c r="A278" s="675" t="s">
        <v>141</v>
      </c>
      <c r="B278" s="676"/>
      <c r="C278" s="676"/>
      <c r="D278" s="676"/>
      <c r="E278" s="676"/>
      <c r="F278" s="676"/>
      <c r="G278" s="676"/>
      <c r="H278" s="676"/>
      <c r="I278" s="676"/>
      <c r="J278" s="676"/>
      <c r="K278" s="676"/>
      <c r="L278" s="676"/>
      <c r="M278" s="676"/>
      <c r="N278" s="676"/>
      <c r="O278" s="676"/>
      <c r="P278" s="676"/>
      <c r="Q278" s="676"/>
      <c r="R278" s="676"/>
      <c r="S278" s="676"/>
      <c r="T278" s="676"/>
      <c r="U278" s="676"/>
      <c r="V278" s="676"/>
      <c r="W278" s="676"/>
      <c r="X278" s="676"/>
      <c r="Y278" s="676"/>
      <c r="Z278" s="676"/>
      <c r="AA278" s="665"/>
      <c r="AB278" s="665"/>
      <c r="AC278" s="665"/>
    </row>
    <row r="279" spans="1:68" ht="27" hidden="1" customHeight="1" x14ac:dyDescent="0.25">
      <c r="A279" s="54" t="s">
        <v>449</v>
      </c>
      <c r="B279" s="54" t="s">
        <v>450</v>
      </c>
      <c r="C279" s="31">
        <v>4301031307</v>
      </c>
      <c r="D279" s="673">
        <v>4680115880344</v>
      </c>
      <c r="E279" s="674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144</v>
      </c>
      <c r="L279" s="32"/>
      <c r="M279" s="33" t="s">
        <v>67</v>
      </c>
      <c r="N279" s="33"/>
      <c r="O279" s="32">
        <v>40</v>
      </c>
      <c r="P279" s="92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8"/>
      <c r="R279" s="678"/>
      <c r="S279" s="678"/>
      <c r="T279" s="679"/>
      <c r="U279" s="34"/>
      <c r="V279" s="34"/>
      <c r="W279" s="35" t="s">
        <v>68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451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685"/>
      <c r="B280" s="676"/>
      <c r="C280" s="676"/>
      <c r="D280" s="676"/>
      <c r="E280" s="676"/>
      <c r="F280" s="676"/>
      <c r="G280" s="676"/>
      <c r="H280" s="676"/>
      <c r="I280" s="676"/>
      <c r="J280" s="676"/>
      <c r="K280" s="676"/>
      <c r="L280" s="676"/>
      <c r="M280" s="676"/>
      <c r="N280" s="676"/>
      <c r="O280" s="686"/>
      <c r="P280" s="687" t="s">
        <v>79</v>
      </c>
      <c r="Q280" s="688"/>
      <c r="R280" s="688"/>
      <c r="S280" s="688"/>
      <c r="T280" s="688"/>
      <c r="U280" s="688"/>
      <c r="V280" s="689"/>
      <c r="W280" s="37" t="s">
        <v>80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hidden="1" x14ac:dyDescent="0.2">
      <c r="A281" s="676"/>
      <c r="B281" s="676"/>
      <c r="C281" s="676"/>
      <c r="D281" s="676"/>
      <c r="E281" s="676"/>
      <c r="F281" s="676"/>
      <c r="G281" s="676"/>
      <c r="H281" s="676"/>
      <c r="I281" s="676"/>
      <c r="J281" s="676"/>
      <c r="K281" s="676"/>
      <c r="L281" s="676"/>
      <c r="M281" s="676"/>
      <c r="N281" s="676"/>
      <c r="O281" s="686"/>
      <c r="P281" s="687" t="s">
        <v>79</v>
      </c>
      <c r="Q281" s="688"/>
      <c r="R281" s="688"/>
      <c r="S281" s="688"/>
      <c r="T281" s="688"/>
      <c r="U281" s="688"/>
      <c r="V281" s="689"/>
      <c r="W281" s="37" t="s">
        <v>68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hidden="1" customHeight="1" x14ac:dyDescent="0.25">
      <c r="A282" s="675" t="s">
        <v>63</v>
      </c>
      <c r="B282" s="676"/>
      <c r="C282" s="676"/>
      <c r="D282" s="676"/>
      <c r="E282" s="676"/>
      <c r="F282" s="676"/>
      <c r="G282" s="676"/>
      <c r="H282" s="676"/>
      <c r="I282" s="676"/>
      <c r="J282" s="676"/>
      <c r="K282" s="676"/>
      <c r="L282" s="676"/>
      <c r="M282" s="676"/>
      <c r="N282" s="676"/>
      <c r="O282" s="676"/>
      <c r="P282" s="676"/>
      <c r="Q282" s="676"/>
      <c r="R282" s="676"/>
      <c r="S282" s="676"/>
      <c r="T282" s="676"/>
      <c r="U282" s="676"/>
      <c r="V282" s="676"/>
      <c r="W282" s="676"/>
      <c r="X282" s="676"/>
      <c r="Y282" s="676"/>
      <c r="Z282" s="676"/>
      <c r="AA282" s="665"/>
      <c r="AB282" s="665"/>
      <c r="AC282" s="665"/>
    </row>
    <row r="283" spans="1:68" ht="27" hidden="1" customHeight="1" x14ac:dyDescent="0.25">
      <c r="A283" s="54" t="s">
        <v>452</v>
      </c>
      <c r="B283" s="54" t="s">
        <v>453</v>
      </c>
      <c r="C283" s="31">
        <v>4301051782</v>
      </c>
      <c r="D283" s="673">
        <v>4680115884618</v>
      </c>
      <c r="E283" s="674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100</v>
      </c>
      <c r="L283" s="32"/>
      <c r="M283" s="33" t="s">
        <v>101</v>
      </c>
      <c r="N283" s="33"/>
      <c r="O283" s="32">
        <v>45</v>
      </c>
      <c r="P283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8"/>
      <c r="R283" s="678"/>
      <c r="S283" s="678"/>
      <c r="T283" s="679"/>
      <c r="U283" s="34"/>
      <c r="V283" s="34"/>
      <c r="W283" s="35" t="s">
        <v>68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454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685"/>
      <c r="B284" s="676"/>
      <c r="C284" s="676"/>
      <c r="D284" s="676"/>
      <c r="E284" s="676"/>
      <c r="F284" s="676"/>
      <c r="G284" s="676"/>
      <c r="H284" s="676"/>
      <c r="I284" s="676"/>
      <c r="J284" s="676"/>
      <c r="K284" s="676"/>
      <c r="L284" s="676"/>
      <c r="M284" s="676"/>
      <c r="N284" s="676"/>
      <c r="O284" s="686"/>
      <c r="P284" s="687" t="s">
        <v>79</v>
      </c>
      <c r="Q284" s="688"/>
      <c r="R284" s="688"/>
      <c r="S284" s="688"/>
      <c r="T284" s="688"/>
      <c r="U284" s="688"/>
      <c r="V284" s="689"/>
      <c r="W284" s="37" t="s">
        <v>80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hidden="1" x14ac:dyDescent="0.2">
      <c r="A285" s="676"/>
      <c r="B285" s="676"/>
      <c r="C285" s="676"/>
      <c r="D285" s="676"/>
      <c r="E285" s="676"/>
      <c r="F285" s="676"/>
      <c r="G285" s="676"/>
      <c r="H285" s="676"/>
      <c r="I285" s="676"/>
      <c r="J285" s="676"/>
      <c r="K285" s="676"/>
      <c r="L285" s="676"/>
      <c r="M285" s="676"/>
      <c r="N285" s="676"/>
      <c r="O285" s="686"/>
      <c r="P285" s="687" t="s">
        <v>79</v>
      </c>
      <c r="Q285" s="688"/>
      <c r="R285" s="688"/>
      <c r="S285" s="688"/>
      <c r="T285" s="688"/>
      <c r="U285" s="688"/>
      <c r="V285" s="689"/>
      <c r="W285" s="37" t="s">
        <v>68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hidden="1" customHeight="1" x14ac:dyDescent="0.25">
      <c r="A286" s="703" t="s">
        <v>455</v>
      </c>
      <c r="B286" s="676"/>
      <c r="C286" s="676"/>
      <c r="D286" s="676"/>
      <c r="E286" s="676"/>
      <c r="F286" s="676"/>
      <c r="G286" s="676"/>
      <c r="H286" s="676"/>
      <c r="I286" s="676"/>
      <c r="J286" s="676"/>
      <c r="K286" s="676"/>
      <c r="L286" s="676"/>
      <c r="M286" s="676"/>
      <c r="N286" s="676"/>
      <c r="O286" s="676"/>
      <c r="P286" s="676"/>
      <c r="Q286" s="676"/>
      <c r="R286" s="676"/>
      <c r="S286" s="676"/>
      <c r="T286" s="676"/>
      <c r="U286" s="676"/>
      <c r="V286" s="676"/>
      <c r="W286" s="676"/>
      <c r="X286" s="676"/>
      <c r="Y286" s="676"/>
      <c r="Z286" s="676"/>
      <c r="AA286" s="664"/>
      <c r="AB286" s="664"/>
      <c r="AC286" s="664"/>
    </row>
    <row r="287" spans="1:68" ht="14.25" hidden="1" customHeight="1" x14ac:dyDescent="0.25">
      <c r="A287" s="675" t="s">
        <v>63</v>
      </c>
      <c r="B287" s="676"/>
      <c r="C287" s="676"/>
      <c r="D287" s="676"/>
      <c r="E287" s="676"/>
      <c r="F287" s="676"/>
      <c r="G287" s="676"/>
      <c r="H287" s="676"/>
      <c r="I287" s="676"/>
      <c r="J287" s="676"/>
      <c r="K287" s="676"/>
      <c r="L287" s="676"/>
      <c r="M287" s="676"/>
      <c r="N287" s="676"/>
      <c r="O287" s="676"/>
      <c r="P287" s="676"/>
      <c r="Q287" s="676"/>
      <c r="R287" s="676"/>
      <c r="S287" s="676"/>
      <c r="T287" s="676"/>
      <c r="U287" s="676"/>
      <c r="V287" s="676"/>
      <c r="W287" s="676"/>
      <c r="X287" s="676"/>
      <c r="Y287" s="676"/>
      <c r="Z287" s="676"/>
      <c r="AA287" s="665"/>
      <c r="AB287" s="665"/>
      <c r="AC287" s="665"/>
    </row>
    <row r="288" spans="1:68" ht="27" hidden="1" customHeight="1" x14ac:dyDescent="0.25">
      <c r="A288" s="54" t="s">
        <v>456</v>
      </c>
      <c r="B288" s="54" t="s">
        <v>457</v>
      </c>
      <c r="C288" s="31">
        <v>4301051344</v>
      </c>
      <c r="D288" s="673">
        <v>4680115880412</v>
      </c>
      <c r="E288" s="674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66</v>
      </c>
      <c r="L288" s="32"/>
      <c r="M288" s="33" t="s">
        <v>101</v>
      </c>
      <c r="N288" s="33"/>
      <c r="O288" s="32">
        <v>45</v>
      </c>
      <c r="P288" s="103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8"/>
      <c r="R288" s="678"/>
      <c r="S288" s="678"/>
      <c r="T288" s="679"/>
      <c r="U288" s="34"/>
      <c r="V288" s="34"/>
      <c r="W288" s="35" t="s">
        <v>68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458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459</v>
      </c>
      <c r="B289" s="54" t="s">
        <v>460</v>
      </c>
      <c r="C289" s="31">
        <v>4301051277</v>
      </c>
      <c r="D289" s="673">
        <v>4680115880511</v>
      </c>
      <c r="E289" s="674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40</v>
      </c>
      <c r="P289" s="82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8"/>
      <c r="R289" s="678"/>
      <c r="S289" s="678"/>
      <c r="T289" s="679"/>
      <c r="U289" s="34"/>
      <c r="V289" s="34"/>
      <c r="W289" s="35" t="s">
        <v>68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461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85"/>
      <c r="B290" s="676"/>
      <c r="C290" s="676"/>
      <c r="D290" s="676"/>
      <c r="E290" s="676"/>
      <c r="F290" s="676"/>
      <c r="G290" s="676"/>
      <c r="H290" s="676"/>
      <c r="I290" s="676"/>
      <c r="J290" s="676"/>
      <c r="K290" s="676"/>
      <c r="L290" s="676"/>
      <c r="M290" s="676"/>
      <c r="N290" s="676"/>
      <c r="O290" s="686"/>
      <c r="P290" s="687" t="s">
        <v>79</v>
      </c>
      <c r="Q290" s="688"/>
      <c r="R290" s="688"/>
      <c r="S290" s="688"/>
      <c r="T290" s="688"/>
      <c r="U290" s="688"/>
      <c r="V290" s="689"/>
      <c r="W290" s="37" t="s">
        <v>80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hidden="1" x14ac:dyDescent="0.2">
      <c r="A291" s="676"/>
      <c r="B291" s="676"/>
      <c r="C291" s="676"/>
      <c r="D291" s="676"/>
      <c r="E291" s="676"/>
      <c r="F291" s="676"/>
      <c r="G291" s="676"/>
      <c r="H291" s="676"/>
      <c r="I291" s="676"/>
      <c r="J291" s="676"/>
      <c r="K291" s="676"/>
      <c r="L291" s="676"/>
      <c r="M291" s="676"/>
      <c r="N291" s="676"/>
      <c r="O291" s="686"/>
      <c r="P291" s="687" t="s">
        <v>79</v>
      </c>
      <c r="Q291" s="688"/>
      <c r="R291" s="688"/>
      <c r="S291" s="688"/>
      <c r="T291" s="688"/>
      <c r="U291" s="688"/>
      <c r="V291" s="689"/>
      <c r="W291" s="37" t="s">
        <v>68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hidden="1" customHeight="1" x14ac:dyDescent="0.25">
      <c r="A292" s="703" t="s">
        <v>462</v>
      </c>
      <c r="B292" s="676"/>
      <c r="C292" s="676"/>
      <c r="D292" s="676"/>
      <c r="E292" s="676"/>
      <c r="F292" s="676"/>
      <c r="G292" s="676"/>
      <c r="H292" s="676"/>
      <c r="I292" s="676"/>
      <c r="J292" s="676"/>
      <c r="K292" s="676"/>
      <c r="L292" s="676"/>
      <c r="M292" s="676"/>
      <c r="N292" s="676"/>
      <c r="O292" s="676"/>
      <c r="P292" s="676"/>
      <c r="Q292" s="676"/>
      <c r="R292" s="676"/>
      <c r="S292" s="676"/>
      <c r="T292" s="676"/>
      <c r="U292" s="676"/>
      <c r="V292" s="676"/>
      <c r="W292" s="676"/>
      <c r="X292" s="676"/>
      <c r="Y292" s="676"/>
      <c r="Z292" s="676"/>
      <c r="AA292" s="664"/>
      <c r="AB292" s="664"/>
      <c r="AC292" s="664"/>
    </row>
    <row r="293" spans="1:68" ht="14.25" hidden="1" customHeight="1" x14ac:dyDescent="0.25">
      <c r="A293" s="675" t="s">
        <v>89</v>
      </c>
      <c r="B293" s="676"/>
      <c r="C293" s="676"/>
      <c r="D293" s="676"/>
      <c r="E293" s="676"/>
      <c r="F293" s="676"/>
      <c r="G293" s="676"/>
      <c r="H293" s="676"/>
      <c r="I293" s="676"/>
      <c r="J293" s="676"/>
      <c r="K293" s="676"/>
      <c r="L293" s="676"/>
      <c r="M293" s="676"/>
      <c r="N293" s="676"/>
      <c r="O293" s="676"/>
      <c r="P293" s="676"/>
      <c r="Q293" s="676"/>
      <c r="R293" s="676"/>
      <c r="S293" s="676"/>
      <c r="T293" s="676"/>
      <c r="U293" s="676"/>
      <c r="V293" s="676"/>
      <c r="W293" s="676"/>
      <c r="X293" s="676"/>
      <c r="Y293" s="676"/>
      <c r="Z293" s="676"/>
      <c r="AA293" s="665"/>
      <c r="AB293" s="665"/>
      <c r="AC293" s="665"/>
    </row>
    <row r="294" spans="1:68" ht="27" hidden="1" customHeight="1" x14ac:dyDescent="0.25">
      <c r="A294" s="54" t="s">
        <v>463</v>
      </c>
      <c r="B294" s="54" t="s">
        <v>464</v>
      </c>
      <c r="C294" s="31">
        <v>4301011594</v>
      </c>
      <c r="D294" s="673">
        <v>4680115883413</v>
      </c>
      <c r="E294" s="674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100</v>
      </c>
      <c r="L294" s="32"/>
      <c r="M294" s="33" t="s">
        <v>93</v>
      </c>
      <c r="N294" s="33"/>
      <c r="O294" s="32">
        <v>55</v>
      </c>
      <c r="P294" s="103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8"/>
      <c r="R294" s="678"/>
      <c r="S294" s="678"/>
      <c r="T294" s="679"/>
      <c r="U294" s="34"/>
      <c r="V294" s="34"/>
      <c r="W294" s="35" t="s">
        <v>68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419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85"/>
      <c r="B295" s="676"/>
      <c r="C295" s="676"/>
      <c r="D295" s="676"/>
      <c r="E295" s="676"/>
      <c r="F295" s="676"/>
      <c r="G295" s="676"/>
      <c r="H295" s="676"/>
      <c r="I295" s="676"/>
      <c r="J295" s="676"/>
      <c r="K295" s="676"/>
      <c r="L295" s="676"/>
      <c r="M295" s="676"/>
      <c r="N295" s="676"/>
      <c r="O295" s="686"/>
      <c r="P295" s="687" t="s">
        <v>79</v>
      </c>
      <c r="Q295" s="688"/>
      <c r="R295" s="688"/>
      <c r="S295" s="688"/>
      <c r="T295" s="688"/>
      <c r="U295" s="688"/>
      <c r="V295" s="689"/>
      <c r="W295" s="37" t="s">
        <v>80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hidden="1" x14ac:dyDescent="0.2">
      <c r="A296" s="676"/>
      <c r="B296" s="676"/>
      <c r="C296" s="676"/>
      <c r="D296" s="676"/>
      <c r="E296" s="676"/>
      <c r="F296" s="676"/>
      <c r="G296" s="676"/>
      <c r="H296" s="676"/>
      <c r="I296" s="676"/>
      <c r="J296" s="676"/>
      <c r="K296" s="676"/>
      <c r="L296" s="676"/>
      <c r="M296" s="676"/>
      <c r="N296" s="676"/>
      <c r="O296" s="686"/>
      <c r="P296" s="687" t="s">
        <v>79</v>
      </c>
      <c r="Q296" s="688"/>
      <c r="R296" s="688"/>
      <c r="S296" s="688"/>
      <c r="T296" s="688"/>
      <c r="U296" s="688"/>
      <c r="V296" s="689"/>
      <c r="W296" s="37" t="s">
        <v>68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hidden="1" customHeight="1" x14ac:dyDescent="0.25">
      <c r="A297" s="675" t="s">
        <v>141</v>
      </c>
      <c r="B297" s="676"/>
      <c r="C297" s="676"/>
      <c r="D297" s="676"/>
      <c r="E297" s="676"/>
      <c r="F297" s="676"/>
      <c r="G297" s="676"/>
      <c r="H297" s="676"/>
      <c r="I297" s="676"/>
      <c r="J297" s="676"/>
      <c r="K297" s="676"/>
      <c r="L297" s="676"/>
      <c r="M297" s="676"/>
      <c r="N297" s="676"/>
      <c r="O297" s="676"/>
      <c r="P297" s="676"/>
      <c r="Q297" s="676"/>
      <c r="R297" s="676"/>
      <c r="S297" s="676"/>
      <c r="T297" s="676"/>
      <c r="U297" s="676"/>
      <c r="V297" s="676"/>
      <c r="W297" s="676"/>
      <c r="X297" s="676"/>
      <c r="Y297" s="676"/>
      <c r="Z297" s="676"/>
      <c r="AA297" s="665"/>
      <c r="AB297" s="665"/>
      <c r="AC297" s="665"/>
    </row>
    <row r="298" spans="1:68" ht="27" hidden="1" customHeight="1" x14ac:dyDescent="0.25">
      <c r="A298" s="54" t="s">
        <v>465</v>
      </c>
      <c r="B298" s="54" t="s">
        <v>466</v>
      </c>
      <c r="C298" s="31">
        <v>4301031305</v>
      </c>
      <c r="D298" s="673">
        <v>4607091389845</v>
      </c>
      <c r="E298" s="674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144</v>
      </c>
      <c r="L298" s="32"/>
      <c r="M298" s="33" t="s">
        <v>67</v>
      </c>
      <c r="N298" s="33"/>
      <c r="O298" s="32">
        <v>40</v>
      </c>
      <c r="P298" s="10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8"/>
      <c r="R298" s="678"/>
      <c r="S298" s="678"/>
      <c r="T298" s="679"/>
      <c r="U298" s="34"/>
      <c r="V298" s="34"/>
      <c r="W298" s="35" t="s">
        <v>68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467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4301031306</v>
      </c>
      <c r="D299" s="673">
        <v>4680115882881</v>
      </c>
      <c r="E299" s="674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144</v>
      </c>
      <c r="L299" s="32"/>
      <c r="M299" s="33" t="s">
        <v>67</v>
      </c>
      <c r="N299" s="33"/>
      <c r="O299" s="32">
        <v>40</v>
      </c>
      <c r="P299" s="91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8"/>
      <c r="R299" s="678"/>
      <c r="S299" s="678"/>
      <c r="T299" s="679"/>
      <c r="U299" s="34"/>
      <c r="V299" s="34"/>
      <c r="W299" s="35" t="s">
        <v>68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467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685"/>
      <c r="B300" s="676"/>
      <c r="C300" s="676"/>
      <c r="D300" s="676"/>
      <c r="E300" s="676"/>
      <c r="F300" s="676"/>
      <c r="G300" s="676"/>
      <c r="H300" s="676"/>
      <c r="I300" s="676"/>
      <c r="J300" s="676"/>
      <c r="K300" s="676"/>
      <c r="L300" s="676"/>
      <c r="M300" s="676"/>
      <c r="N300" s="676"/>
      <c r="O300" s="686"/>
      <c r="P300" s="687" t="s">
        <v>79</v>
      </c>
      <c r="Q300" s="688"/>
      <c r="R300" s="688"/>
      <c r="S300" s="688"/>
      <c r="T300" s="688"/>
      <c r="U300" s="688"/>
      <c r="V300" s="689"/>
      <c r="W300" s="37" t="s">
        <v>80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hidden="1" x14ac:dyDescent="0.2">
      <c r="A301" s="676"/>
      <c r="B301" s="676"/>
      <c r="C301" s="676"/>
      <c r="D301" s="676"/>
      <c r="E301" s="676"/>
      <c r="F301" s="676"/>
      <c r="G301" s="676"/>
      <c r="H301" s="676"/>
      <c r="I301" s="676"/>
      <c r="J301" s="676"/>
      <c r="K301" s="676"/>
      <c r="L301" s="676"/>
      <c r="M301" s="676"/>
      <c r="N301" s="676"/>
      <c r="O301" s="686"/>
      <c r="P301" s="687" t="s">
        <v>79</v>
      </c>
      <c r="Q301" s="688"/>
      <c r="R301" s="688"/>
      <c r="S301" s="688"/>
      <c r="T301" s="688"/>
      <c r="U301" s="688"/>
      <c r="V301" s="689"/>
      <c r="W301" s="37" t="s">
        <v>68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hidden="1" customHeight="1" x14ac:dyDescent="0.25">
      <c r="A302" s="703" t="s">
        <v>470</v>
      </c>
      <c r="B302" s="676"/>
      <c r="C302" s="676"/>
      <c r="D302" s="676"/>
      <c r="E302" s="676"/>
      <c r="F302" s="676"/>
      <c r="G302" s="676"/>
      <c r="H302" s="676"/>
      <c r="I302" s="676"/>
      <c r="J302" s="676"/>
      <c r="K302" s="676"/>
      <c r="L302" s="676"/>
      <c r="M302" s="676"/>
      <c r="N302" s="676"/>
      <c r="O302" s="676"/>
      <c r="P302" s="676"/>
      <c r="Q302" s="676"/>
      <c r="R302" s="676"/>
      <c r="S302" s="676"/>
      <c r="T302" s="676"/>
      <c r="U302" s="676"/>
      <c r="V302" s="676"/>
      <c r="W302" s="676"/>
      <c r="X302" s="676"/>
      <c r="Y302" s="676"/>
      <c r="Z302" s="676"/>
      <c r="AA302" s="664"/>
      <c r="AB302" s="664"/>
      <c r="AC302" s="664"/>
    </row>
    <row r="303" spans="1:68" ht="14.25" hidden="1" customHeight="1" x14ac:dyDescent="0.25">
      <c r="A303" s="675" t="s">
        <v>89</v>
      </c>
      <c r="B303" s="676"/>
      <c r="C303" s="676"/>
      <c r="D303" s="676"/>
      <c r="E303" s="676"/>
      <c r="F303" s="676"/>
      <c r="G303" s="676"/>
      <c r="H303" s="676"/>
      <c r="I303" s="676"/>
      <c r="J303" s="676"/>
      <c r="K303" s="676"/>
      <c r="L303" s="676"/>
      <c r="M303" s="676"/>
      <c r="N303" s="676"/>
      <c r="O303" s="676"/>
      <c r="P303" s="676"/>
      <c r="Q303" s="676"/>
      <c r="R303" s="676"/>
      <c r="S303" s="676"/>
      <c r="T303" s="676"/>
      <c r="U303" s="676"/>
      <c r="V303" s="676"/>
      <c r="W303" s="676"/>
      <c r="X303" s="676"/>
      <c r="Y303" s="676"/>
      <c r="Z303" s="676"/>
      <c r="AA303" s="665"/>
      <c r="AB303" s="665"/>
      <c r="AC303" s="665"/>
    </row>
    <row r="304" spans="1:68" ht="27" hidden="1" customHeight="1" x14ac:dyDescent="0.25">
      <c r="A304" s="54" t="s">
        <v>471</v>
      </c>
      <c r="B304" s="54" t="s">
        <v>472</v>
      </c>
      <c r="C304" s="31">
        <v>4301012024</v>
      </c>
      <c r="D304" s="673">
        <v>4680115885615</v>
      </c>
      <c r="E304" s="674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92</v>
      </c>
      <c r="L304" s="32"/>
      <c r="M304" s="33" t="s">
        <v>101</v>
      </c>
      <c r="N304" s="33"/>
      <c r="O304" s="32">
        <v>55</v>
      </c>
      <c r="P304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8"/>
      <c r="R304" s="678"/>
      <c r="S304" s="678"/>
      <c r="T304" s="679"/>
      <c r="U304" s="34"/>
      <c r="V304" s="34"/>
      <c r="W304" s="35" t="s">
        <v>68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473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hidden="1" customHeight="1" x14ac:dyDescent="0.25">
      <c r="A305" s="54" t="s">
        <v>474</v>
      </c>
      <c r="B305" s="54" t="s">
        <v>475</v>
      </c>
      <c r="C305" s="31">
        <v>4301012016</v>
      </c>
      <c r="D305" s="673">
        <v>4680115885554</v>
      </c>
      <c r="E305" s="674"/>
      <c r="F305" s="668">
        <v>1.35</v>
      </c>
      <c r="G305" s="32">
        <v>8</v>
      </c>
      <c r="H305" s="668">
        <v>10.8</v>
      </c>
      <c r="I305" s="668">
        <v>11.234999999999999</v>
      </c>
      <c r="J305" s="32">
        <v>64</v>
      </c>
      <c r="K305" s="32" t="s">
        <v>92</v>
      </c>
      <c r="L305" s="32"/>
      <c r="M305" s="33" t="s">
        <v>101</v>
      </c>
      <c r="N305" s="33"/>
      <c r="O305" s="32">
        <v>55</v>
      </c>
      <c r="P305" s="83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8"/>
      <c r="R305" s="678"/>
      <c r="S305" s="678"/>
      <c r="T305" s="679"/>
      <c r="U305" s="34"/>
      <c r="V305" s="34"/>
      <c r="W305" s="35" t="s">
        <v>68</v>
      </c>
      <c r="X305" s="669">
        <v>0</v>
      </c>
      <c r="Y305" s="670">
        <f t="shared" si="47"/>
        <v>0</v>
      </c>
      <c r="Z305" s="36" t="str">
        <f>IFERROR(IF(Y305=0,"",ROUNDUP(Y305/H305,0)*0.01898),"")</f>
        <v/>
      </c>
      <c r="AA305" s="56"/>
      <c r="AB305" s="57"/>
      <c r="AC305" s="357" t="s">
        <v>476</v>
      </c>
      <c r="AG305" s="64"/>
      <c r="AJ305" s="68"/>
      <c r="AK305" s="68">
        <v>0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474</v>
      </c>
      <c r="B306" s="54" t="s">
        <v>477</v>
      </c>
      <c r="C306" s="31">
        <v>4301011911</v>
      </c>
      <c r="D306" s="673">
        <v>4680115885554</v>
      </c>
      <c r="E306" s="674"/>
      <c r="F306" s="668">
        <v>1.35</v>
      </c>
      <c r="G306" s="32">
        <v>8</v>
      </c>
      <c r="H306" s="668">
        <v>10.8</v>
      </c>
      <c r="I306" s="668">
        <v>11.28</v>
      </c>
      <c r="J306" s="32">
        <v>48</v>
      </c>
      <c r="K306" s="32" t="s">
        <v>92</v>
      </c>
      <c r="L306" s="32"/>
      <c r="M306" s="33" t="s">
        <v>378</v>
      </c>
      <c r="N306" s="33"/>
      <c r="O306" s="32">
        <v>55</v>
      </c>
      <c r="P306" s="90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8"/>
      <c r="R306" s="678"/>
      <c r="S306" s="678"/>
      <c r="T306" s="679"/>
      <c r="U306" s="34"/>
      <c r="V306" s="34"/>
      <c r="W306" s="35" t="s">
        <v>68</v>
      </c>
      <c r="X306" s="669">
        <v>0</v>
      </c>
      <c r="Y306" s="670">
        <f t="shared" si="47"/>
        <v>0</v>
      </c>
      <c r="Z306" s="36" t="str">
        <f>IFERROR(IF(Y306=0,"",ROUNDUP(Y306/H306,0)*0.02039),"")</f>
        <v/>
      </c>
      <c r="AA306" s="56"/>
      <c r="AB306" s="57"/>
      <c r="AC306" s="359" t="s">
        <v>478</v>
      </c>
      <c r="AG306" s="64"/>
      <c r="AJ306" s="68"/>
      <c r="AK306" s="68">
        <v>0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hidden="1" customHeight="1" x14ac:dyDescent="0.25">
      <c r="A307" s="54" t="s">
        <v>479</v>
      </c>
      <c r="B307" s="54" t="s">
        <v>480</v>
      </c>
      <c r="C307" s="31">
        <v>4301011858</v>
      </c>
      <c r="D307" s="673">
        <v>4680115885646</v>
      </c>
      <c r="E307" s="674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92</v>
      </c>
      <c r="L307" s="32"/>
      <c r="M307" s="33" t="s">
        <v>93</v>
      </c>
      <c r="N307" s="33"/>
      <c r="O307" s="32">
        <v>55</v>
      </c>
      <c r="P307" s="10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8"/>
      <c r="R307" s="678"/>
      <c r="S307" s="678"/>
      <c r="T307" s="679"/>
      <c r="U307" s="34"/>
      <c r="V307" s="34"/>
      <c r="W307" s="35" t="s">
        <v>68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481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hidden="1" customHeight="1" x14ac:dyDescent="0.25">
      <c r="A308" s="54" t="s">
        <v>482</v>
      </c>
      <c r="B308" s="54" t="s">
        <v>483</v>
      </c>
      <c r="C308" s="31">
        <v>4301011857</v>
      </c>
      <c r="D308" s="673">
        <v>4680115885622</v>
      </c>
      <c r="E308" s="674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100</v>
      </c>
      <c r="L308" s="32"/>
      <c r="M308" s="33" t="s">
        <v>93</v>
      </c>
      <c r="N308" s="33"/>
      <c r="O308" s="32">
        <v>55</v>
      </c>
      <c r="P308" s="83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8"/>
      <c r="R308" s="678"/>
      <c r="S308" s="678"/>
      <c r="T308" s="679"/>
      <c r="U308" s="34"/>
      <c r="V308" s="34"/>
      <c r="W308" s="35" t="s">
        <v>68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484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hidden="1" customHeight="1" x14ac:dyDescent="0.25">
      <c r="A309" s="54" t="s">
        <v>485</v>
      </c>
      <c r="B309" s="54" t="s">
        <v>486</v>
      </c>
      <c r="C309" s="31">
        <v>4301011573</v>
      </c>
      <c r="D309" s="673">
        <v>4680115881938</v>
      </c>
      <c r="E309" s="674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100</v>
      </c>
      <c r="L309" s="32"/>
      <c r="M309" s="33" t="s">
        <v>93</v>
      </c>
      <c r="N309" s="33"/>
      <c r="O309" s="32">
        <v>90</v>
      </c>
      <c r="P309" s="8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8"/>
      <c r="R309" s="678"/>
      <c r="S309" s="678"/>
      <c r="T309" s="679"/>
      <c r="U309" s="34"/>
      <c r="V309" s="34"/>
      <c r="W309" s="35" t="s">
        <v>68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487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hidden="1" customHeight="1" x14ac:dyDescent="0.25">
      <c r="A310" s="54" t="s">
        <v>488</v>
      </c>
      <c r="B310" s="54" t="s">
        <v>489</v>
      </c>
      <c r="C310" s="31">
        <v>4301011859</v>
      </c>
      <c r="D310" s="673">
        <v>4680115885608</v>
      </c>
      <c r="E310" s="674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8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8"/>
      <c r="R310" s="678"/>
      <c r="S310" s="678"/>
      <c r="T310" s="679"/>
      <c r="U310" s="34"/>
      <c r="V310" s="34"/>
      <c r="W310" s="35" t="s">
        <v>68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476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hidden="1" x14ac:dyDescent="0.2">
      <c r="A311" s="685"/>
      <c r="B311" s="676"/>
      <c r="C311" s="676"/>
      <c r="D311" s="676"/>
      <c r="E311" s="676"/>
      <c r="F311" s="676"/>
      <c r="G311" s="676"/>
      <c r="H311" s="676"/>
      <c r="I311" s="676"/>
      <c r="J311" s="676"/>
      <c r="K311" s="676"/>
      <c r="L311" s="676"/>
      <c r="M311" s="676"/>
      <c r="N311" s="676"/>
      <c r="O311" s="686"/>
      <c r="P311" s="687" t="s">
        <v>79</v>
      </c>
      <c r="Q311" s="688"/>
      <c r="R311" s="688"/>
      <c r="S311" s="688"/>
      <c r="T311" s="688"/>
      <c r="U311" s="688"/>
      <c r="V311" s="689"/>
      <c r="W311" s="37" t="s">
        <v>80</v>
      </c>
      <c r="X311" s="671">
        <f>IFERROR(X304/H304,"0")+IFERROR(X305/H305,"0")+IFERROR(X306/H306,"0")+IFERROR(X307/H307,"0")+IFERROR(X308/H308,"0")+IFERROR(X309/H309,"0")+IFERROR(X310/H310,"0")</f>
        <v>0</v>
      </c>
      <c r="Y311" s="671">
        <f>IFERROR(Y304/H304,"0")+IFERROR(Y305/H305,"0")+IFERROR(Y306/H306,"0")+IFERROR(Y307/H307,"0")+IFERROR(Y308/H308,"0")+IFERROR(Y309/H309,"0")+IFERROR(Y310/H310,"0")</f>
        <v>0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0</v>
      </c>
      <c r="AA311" s="672"/>
      <c r="AB311" s="672"/>
      <c r="AC311" s="672"/>
    </row>
    <row r="312" spans="1:68" hidden="1" x14ac:dyDescent="0.2">
      <c r="A312" s="676"/>
      <c r="B312" s="676"/>
      <c r="C312" s="676"/>
      <c r="D312" s="676"/>
      <c r="E312" s="676"/>
      <c r="F312" s="676"/>
      <c r="G312" s="676"/>
      <c r="H312" s="676"/>
      <c r="I312" s="676"/>
      <c r="J312" s="676"/>
      <c r="K312" s="676"/>
      <c r="L312" s="676"/>
      <c r="M312" s="676"/>
      <c r="N312" s="676"/>
      <c r="O312" s="686"/>
      <c r="P312" s="687" t="s">
        <v>79</v>
      </c>
      <c r="Q312" s="688"/>
      <c r="R312" s="688"/>
      <c r="S312" s="688"/>
      <c r="T312" s="688"/>
      <c r="U312" s="688"/>
      <c r="V312" s="689"/>
      <c r="W312" s="37" t="s">
        <v>68</v>
      </c>
      <c r="X312" s="671">
        <f>IFERROR(SUM(X304:X310),"0")</f>
        <v>0</v>
      </c>
      <c r="Y312" s="671">
        <f>IFERROR(SUM(Y304:Y310),"0")</f>
        <v>0</v>
      </c>
      <c r="Z312" s="37"/>
      <c r="AA312" s="672"/>
      <c r="AB312" s="672"/>
      <c r="AC312" s="672"/>
    </row>
    <row r="313" spans="1:68" ht="14.25" hidden="1" customHeight="1" x14ac:dyDescent="0.25">
      <c r="A313" s="675" t="s">
        <v>141</v>
      </c>
      <c r="B313" s="676"/>
      <c r="C313" s="676"/>
      <c r="D313" s="676"/>
      <c r="E313" s="676"/>
      <c r="F313" s="676"/>
      <c r="G313" s="676"/>
      <c r="H313" s="676"/>
      <c r="I313" s="676"/>
      <c r="J313" s="676"/>
      <c r="K313" s="676"/>
      <c r="L313" s="676"/>
      <c r="M313" s="676"/>
      <c r="N313" s="676"/>
      <c r="O313" s="676"/>
      <c r="P313" s="676"/>
      <c r="Q313" s="676"/>
      <c r="R313" s="676"/>
      <c r="S313" s="676"/>
      <c r="T313" s="676"/>
      <c r="U313" s="676"/>
      <c r="V313" s="676"/>
      <c r="W313" s="676"/>
      <c r="X313" s="676"/>
      <c r="Y313" s="676"/>
      <c r="Z313" s="676"/>
      <c r="AA313" s="665"/>
      <c r="AB313" s="665"/>
      <c r="AC313" s="665"/>
    </row>
    <row r="314" spans="1:68" ht="27" hidden="1" customHeight="1" x14ac:dyDescent="0.25">
      <c r="A314" s="54" t="s">
        <v>490</v>
      </c>
      <c r="B314" s="54" t="s">
        <v>491</v>
      </c>
      <c r="C314" s="31">
        <v>4301030878</v>
      </c>
      <c r="D314" s="673">
        <v>4607091387193</v>
      </c>
      <c r="E314" s="674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100</v>
      </c>
      <c r="L314" s="32"/>
      <c r="M314" s="33" t="s">
        <v>67</v>
      </c>
      <c r="N314" s="33"/>
      <c r="O314" s="32">
        <v>35</v>
      </c>
      <c r="P314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8"/>
      <c r="R314" s="678"/>
      <c r="S314" s="678"/>
      <c r="T314" s="679"/>
      <c r="U314" s="34"/>
      <c r="V314" s="34"/>
      <c r="W314" s="35" t="s">
        <v>68</v>
      </c>
      <c r="X314" s="669">
        <v>0</v>
      </c>
      <c r="Y314" s="67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69" t="s">
        <v>492</v>
      </c>
      <c r="AG314" s="64"/>
      <c r="AJ314" s="68"/>
      <c r="AK314" s="68">
        <v>0</v>
      </c>
      <c r="BB314" s="37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493</v>
      </c>
      <c r="B315" s="54" t="s">
        <v>494</v>
      </c>
      <c r="C315" s="31">
        <v>4301031153</v>
      </c>
      <c r="D315" s="673">
        <v>4607091387230</v>
      </c>
      <c r="E315" s="674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100</v>
      </c>
      <c r="L315" s="32"/>
      <c r="M315" s="33" t="s">
        <v>67</v>
      </c>
      <c r="N315" s="33"/>
      <c r="O315" s="32">
        <v>40</v>
      </c>
      <c r="P315" s="6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8"/>
      <c r="R315" s="678"/>
      <c r="S315" s="678"/>
      <c r="T315" s="679"/>
      <c r="U315" s="34"/>
      <c r="V315" s="34"/>
      <c r="W315" s="35" t="s">
        <v>68</v>
      </c>
      <c r="X315" s="669">
        <v>0</v>
      </c>
      <c r="Y315" s="670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71" t="s">
        <v>495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496</v>
      </c>
      <c r="B316" s="54" t="s">
        <v>497</v>
      </c>
      <c r="C316" s="31">
        <v>4301031154</v>
      </c>
      <c r="D316" s="673">
        <v>4607091387292</v>
      </c>
      <c r="E316" s="674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100</v>
      </c>
      <c r="L316" s="32"/>
      <c r="M316" s="33" t="s">
        <v>67</v>
      </c>
      <c r="N316" s="33"/>
      <c r="O316" s="32">
        <v>45</v>
      </c>
      <c r="P316" s="73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8"/>
      <c r="R316" s="678"/>
      <c r="S316" s="678"/>
      <c r="T316" s="679"/>
      <c r="U316" s="34"/>
      <c r="V316" s="34"/>
      <c r="W316" s="35" t="s">
        <v>68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498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499</v>
      </c>
      <c r="B317" s="54" t="s">
        <v>500</v>
      </c>
      <c r="C317" s="31">
        <v>4301031152</v>
      </c>
      <c r="D317" s="673">
        <v>4607091387285</v>
      </c>
      <c r="E317" s="674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144</v>
      </c>
      <c r="L317" s="32"/>
      <c r="M317" s="33" t="s">
        <v>67</v>
      </c>
      <c r="N317" s="33"/>
      <c r="O317" s="32">
        <v>40</v>
      </c>
      <c r="P317" s="10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8"/>
      <c r="R317" s="678"/>
      <c r="S317" s="678"/>
      <c r="T317" s="679"/>
      <c r="U317" s="34"/>
      <c r="V317" s="34"/>
      <c r="W317" s="35" t="s">
        <v>68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495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685"/>
      <c r="B318" s="676"/>
      <c r="C318" s="676"/>
      <c r="D318" s="676"/>
      <c r="E318" s="676"/>
      <c r="F318" s="676"/>
      <c r="G318" s="676"/>
      <c r="H318" s="676"/>
      <c r="I318" s="676"/>
      <c r="J318" s="676"/>
      <c r="K318" s="676"/>
      <c r="L318" s="676"/>
      <c r="M318" s="676"/>
      <c r="N318" s="676"/>
      <c r="O318" s="686"/>
      <c r="P318" s="687" t="s">
        <v>79</v>
      </c>
      <c r="Q318" s="688"/>
      <c r="R318" s="688"/>
      <c r="S318" s="688"/>
      <c r="T318" s="688"/>
      <c r="U318" s="688"/>
      <c r="V318" s="689"/>
      <c r="W318" s="37" t="s">
        <v>80</v>
      </c>
      <c r="X318" s="671">
        <f>IFERROR(X314/H314,"0")+IFERROR(X315/H315,"0")+IFERROR(X316/H316,"0")+IFERROR(X317/H317,"0")</f>
        <v>0</v>
      </c>
      <c r="Y318" s="671">
        <f>IFERROR(Y314/H314,"0")+IFERROR(Y315/H315,"0")+IFERROR(Y316/H316,"0")+IFERROR(Y317/H317,"0")</f>
        <v>0</v>
      </c>
      <c r="Z318" s="671">
        <f>IFERROR(IF(Z314="",0,Z314),"0")+IFERROR(IF(Z315="",0,Z315),"0")+IFERROR(IF(Z316="",0,Z316),"0")+IFERROR(IF(Z317="",0,Z317),"0")</f>
        <v>0</v>
      </c>
      <c r="AA318" s="672"/>
      <c r="AB318" s="672"/>
      <c r="AC318" s="672"/>
    </row>
    <row r="319" spans="1:68" hidden="1" x14ac:dyDescent="0.2">
      <c r="A319" s="676"/>
      <c r="B319" s="676"/>
      <c r="C319" s="676"/>
      <c r="D319" s="676"/>
      <c r="E319" s="676"/>
      <c r="F319" s="676"/>
      <c r="G319" s="676"/>
      <c r="H319" s="676"/>
      <c r="I319" s="676"/>
      <c r="J319" s="676"/>
      <c r="K319" s="676"/>
      <c r="L319" s="676"/>
      <c r="M319" s="676"/>
      <c r="N319" s="676"/>
      <c r="O319" s="686"/>
      <c r="P319" s="687" t="s">
        <v>79</v>
      </c>
      <c r="Q319" s="688"/>
      <c r="R319" s="688"/>
      <c r="S319" s="688"/>
      <c r="T319" s="688"/>
      <c r="U319" s="688"/>
      <c r="V319" s="689"/>
      <c r="W319" s="37" t="s">
        <v>68</v>
      </c>
      <c r="X319" s="671">
        <f>IFERROR(SUM(X314:X317),"0")</f>
        <v>0</v>
      </c>
      <c r="Y319" s="671">
        <f>IFERROR(SUM(Y314:Y317),"0")</f>
        <v>0</v>
      </c>
      <c r="Z319" s="37"/>
      <c r="AA319" s="672"/>
      <c r="AB319" s="672"/>
      <c r="AC319" s="672"/>
    </row>
    <row r="320" spans="1:68" ht="14.25" hidden="1" customHeight="1" x14ac:dyDescent="0.25">
      <c r="A320" s="675" t="s">
        <v>63</v>
      </c>
      <c r="B320" s="676"/>
      <c r="C320" s="676"/>
      <c r="D320" s="676"/>
      <c r="E320" s="676"/>
      <c r="F320" s="676"/>
      <c r="G320" s="676"/>
      <c r="H320" s="676"/>
      <c r="I320" s="676"/>
      <c r="J320" s="676"/>
      <c r="K320" s="676"/>
      <c r="L320" s="676"/>
      <c r="M320" s="676"/>
      <c r="N320" s="676"/>
      <c r="O320" s="676"/>
      <c r="P320" s="676"/>
      <c r="Q320" s="676"/>
      <c r="R320" s="676"/>
      <c r="S320" s="676"/>
      <c r="T320" s="676"/>
      <c r="U320" s="676"/>
      <c r="V320" s="676"/>
      <c r="W320" s="676"/>
      <c r="X320" s="676"/>
      <c r="Y320" s="676"/>
      <c r="Z320" s="676"/>
      <c r="AA320" s="665"/>
      <c r="AB320" s="665"/>
      <c r="AC320" s="665"/>
    </row>
    <row r="321" spans="1:68" ht="37.5" hidden="1" customHeight="1" x14ac:dyDescent="0.25">
      <c r="A321" s="54" t="s">
        <v>501</v>
      </c>
      <c r="B321" s="54" t="s">
        <v>502</v>
      </c>
      <c r="C321" s="31">
        <v>4301051100</v>
      </c>
      <c r="D321" s="673">
        <v>4607091387766</v>
      </c>
      <c r="E321" s="674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92</v>
      </c>
      <c r="L321" s="32"/>
      <c r="M321" s="33" t="s">
        <v>101</v>
      </c>
      <c r="N321" s="33"/>
      <c r="O321" s="32">
        <v>40</v>
      </c>
      <c r="P321" s="9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8"/>
      <c r="R321" s="678"/>
      <c r="S321" s="678"/>
      <c r="T321" s="679"/>
      <c r="U321" s="34"/>
      <c r="V321" s="34"/>
      <c r="W321" s="35" t="s">
        <v>68</v>
      </c>
      <c r="X321" s="669">
        <v>0</v>
      </c>
      <c r="Y321" s="6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7" t="s">
        <v>503</v>
      </c>
      <c r="AG321" s="64"/>
      <c r="AJ321" s="68"/>
      <c r="AK321" s="68">
        <v>0</v>
      </c>
      <c r="BB321" s="37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504</v>
      </c>
      <c r="B322" s="54" t="s">
        <v>505</v>
      </c>
      <c r="C322" s="31">
        <v>4301051818</v>
      </c>
      <c r="D322" s="673">
        <v>4607091387957</v>
      </c>
      <c r="E322" s="674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92</v>
      </c>
      <c r="L322" s="32"/>
      <c r="M322" s="33" t="s">
        <v>101</v>
      </c>
      <c r="N322" s="33"/>
      <c r="O322" s="32">
        <v>40</v>
      </c>
      <c r="P322" s="8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8"/>
      <c r="R322" s="678"/>
      <c r="S322" s="678"/>
      <c r="T322" s="679"/>
      <c r="U322" s="34"/>
      <c r="V322" s="34"/>
      <c r="W322" s="35" t="s">
        <v>68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506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507</v>
      </c>
      <c r="B323" s="54" t="s">
        <v>508</v>
      </c>
      <c r="C323" s="31">
        <v>4301051819</v>
      </c>
      <c r="D323" s="673">
        <v>4607091387964</v>
      </c>
      <c r="E323" s="674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92</v>
      </c>
      <c r="L323" s="32"/>
      <c r="M323" s="33" t="s">
        <v>101</v>
      </c>
      <c r="N323" s="33"/>
      <c r="O323" s="32">
        <v>40</v>
      </c>
      <c r="P323" s="9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8"/>
      <c r="R323" s="678"/>
      <c r="S323" s="678"/>
      <c r="T323" s="679"/>
      <c r="U323" s="34"/>
      <c r="V323" s="34"/>
      <c r="W323" s="35" t="s">
        <v>68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509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510</v>
      </c>
      <c r="B324" s="54" t="s">
        <v>511</v>
      </c>
      <c r="C324" s="31">
        <v>4301051734</v>
      </c>
      <c r="D324" s="673">
        <v>4680115884588</v>
      </c>
      <c r="E324" s="674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66</v>
      </c>
      <c r="L324" s="32"/>
      <c r="M324" s="33" t="s">
        <v>101</v>
      </c>
      <c r="N324" s="33"/>
      <c r="O324" s="32">
        <v>40</v>
      </c>
      <c r="P324" s="8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8"/>
      <c r="R324" s="678"/>
      <c r="S324" s="678"/>
      <c r="T324" s="679"/>
      <c r="U324" s="34"/>
      <c r="V324" s="34"/>
      <c r="W324" s="35" t="s">
        <v>68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512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customHeight="1" x14ac:dyDescent="0.25">
      <c r="A325" s="54" t="s">
        <v>513</v>
      </c>
      <c r="B325" s="54" t="s">
        <v>514</v>
      </c>
      <c r="C325" s="31">
        <v>4301051578</v>
      </c>
      <c r="D325" s="673">
        <v>4607091387513</v>
      </c>
      <c r="E325" s="674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66</v>
      </c>
      <c r="L325" s="32"/>
      <c r="M325" s="33" t="s">
        <v>126</v>
      </c>
      <c r="N325" s="33"/>
      <c r="O325" s="32">
        <v>40</v>
      </c>
      <c r="P325" s="9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8"/>
      <c r="R325" s="678"/>
      <c r="S325" s="678"/>
      <c r="T325" s="679"/>
      <c r="U325" s="34"/>
      <c r="V325" s="34"/>
      <c r="W325" s="35" t="s">
        <v>68</v>
      </c>
      <c r="X325" s="669">
        <v>23</v>
      </c>
      <c r="Y325" s="670">
        <f>IFERROR(IF(X325="",0,CEILING((X325/$H325),1)*$H325),"")</f>
        <v>24.3</v>
      </c>
      <c r="Z325" s="36">
        <f>IFERROR(IF(Y325=0,"",ROUNDUP(Y325/H325,0)*0.00651),"")</f>
        <v>5.8590000000000003E-2</v>
      </c>
      <c r="AA325" s="56"/>
      <c r="AB325" s="57"/>
      <c r="AC325" s="385" t="s">
        <v>515</v>
      </c>
      <c r="AG325" s="64"/>
      <c r="AJ325" s="68"/>
      <c r="AK325" s="68">
        <v>0</v>
      </c>
      <c r="BB325" s="386" t="s">
        <v>1</v>
      </c>
      <c r="BM325" s="64">
        <f>IFERROR(X325*I325/H325,"0")</f>
        <v>25.197777777777777</v>
      </c>
      <c r="BN325" s="64">
        <f>IFERROR(Y325*I325/H325,"0")</f>
        <v>26.622</v>
      </c>
      <c r="BO325" s="64">
        <f>IFERROR(1/J325*(X325/H325),"0")</f>
        <v>4.6805046805046803E-2</v>
      </c>
      <c r="BP325" s="64">
        <f>IFERROR(1/J325*(Y325/H325),"0")</f>
        <v>4.9450549450549455E-2</v>
      </c>
    </row>
    <row r="326" spans="1:68" x14ac:dyDescent="0.2">
      <c r="A326" s="685"/>
      <c r="B326" s="676"/>
      <c r="C326" s="676"/>
      <c r="D326" s="676"/>
      <c r="E326" s="676"/>
      <c r="F326" s="676"/>
      <c r="G326" s="676"/>
      <c r="H326" s="676"/>
      <c r="I326" s="676"/>
      <c r="J326" s="676"/>
      <c r="K326" s="676"/>
      <c r="L326" s="676"/>
      <c r="M326" s="676"/>
      <c r="N326" s="676"/>
      <c r="O326" s="686"/>
      <c r="P326" s="687" t="s">
        <v>79</v>
      </c>
      <c r="Q326" s="688"/>
      <c r="R326" s="688"/>
      <c r="S326" s="688"/>
      <c r="T326" s="688"/>
      <c r="U326" s="688"/>
      <c r="V326" s="689"/>
      <c r="W326" s="37" t="s">
        <v>80</v>
      </c>
      <c r="X326" s="671">
        <f>IFERROR(X321/H321,"0")+IFERROR(X322/H322,"0")+IFERROR(X323/H323,"0")+IFERROR(X324/H324,"0")+IFERROR(X325/H325,"0")</f>
        <v>8.5185185185185173</v>
      </c>
      <c r="Y326" s="671">
        <f>IFERROR(Y321/H321,"0")+IFERROR(Y322/H322,"0")+IFERROR(Y323/H323,"0")+IFERROR(Y324/H324,"0")+IFERROR(Y325/H325,"0")</f>
        <v>9</v>
      </c>
      <c r="Z326" s="671">
        <f>IFERROR(IF(Z321="",0,Z321),"0")+IFERROR(IF(Z322="",0,Z322),"0")+IFERROR(IF(Z323="",0,Z323),"0")+IFERROR(IF(Z324="",0,Z324),"0")+IFERROR(IF(Z325="",0,Z325),"0")</f>
        <v>5.8590000000000003E-2</v>
      </c>
      <c r="AA326" s="672"/>
      <c r="AB326" s="672"/>
      <c r="AC326" s="672"/>
    </row>
    <row r="327" spans="1:68" x14ac:dyDescent="0.2">
      <c r="A327" s="676"/>
      <c r="B327" s="676"/>
      <c r="C327" s="676"/>
      <c r="D327" s="676"/>
      <c r="E327" s="676"/>
      <c r="F327" s="676"/>
      <c r="G327" s="676"/>
      <c r="H327" s="676"/>
      <c r="I327" s="676"/>
      <c r="J327" s="676"/>
      <c r="K327" s="676"/>
      <c r="L327" s="676"/>
      <c r="M327" s="676"/>
      <c r="N327" s="676"/>
      <c r="O327" s="686"/>
      <c r="P327" s="687" t="s">
        <v>79</v>
      </c>
      <c r="Q327" s="688"/>
      <c r="R327" s="688"/>
      <c r="S327" s="688"/>
      <c r="T327" s="688"/>
      <c r="U327" s="688"/>
      <c r="V327" s="689"/>
      <c r="W327" s="37" t="s">
        <v>68</v>
      </c>
      <c r="X327" s="671">
        <f>IFERROR(SUM(X321:X325),"0")</f>
        <v>23</v>
      </c>
      <c r="Y327" s="671">
        <f>IFERROR(SUM(Y321:Y325),"0")</f>
        <v>24.3</v>
      </c>
      <c r="Z327" s="37"/>
      <c r="AA327" s="672"/>
      <c r="AB327" s="672"/>
      <c r="AC327" s="672"/>
    </row>
    <row r="328" spans="1:68" ht="14.25" hidden="1" customHeight="1" x14ac:dyDescent="0.25">
      <c r="A328" s="675" t="s">
        <v>167</v>
      </c>
      <c r="B328" s="676"/>
      <c r="C328" s="676"/>
      <c r="D328" s="676"/>
      <c r="E328" s="676"/>
      <c r="F328" s="676"/>
      <c r="G328" s="676"/>
      <c r="H328" s="676"/>
      <c r="I328" s="676"/>
      <c r="J328" s="676"/>
      <c r="K328" s="676"/>
      <c r="L328" s="676"/>
      <c r="M328" s="676"/>
      <c r="N328" s="676"/>
      <c r="O328" s="676"/>
      <c r="P328" s="676"/>
      <c r="Q328" s="676"/>
      <c r="R328" s="676"/>
      <c r="S328" s="676"/>
      <c r="T328" s="676"/>
      <c r="U328" s="676"/>
      <c r="V328" s="676"/>
      <c r="W328" s="676"/>
      <c r="X328" s="676"/>
      <c r="Y328" s="676"/>
      <c r="Z328" s="676"/>
      <c r="AA328" s="665"/>
      <c r="AB328" s="665"/>
      <c r="AC328" s="665"/>
    </row>
    <row r="329" spans="1:68" ht="27" customHeight="1" x14ac:dyDescent="0.25">
      <c r="A329" s="54" t="s">
        <v>516</v>
      </c>
      <c r="B329" s="54" t="s">
        <v>517</v>
      </c>
      <c r="C329" s="31">
        <v>4301060387</v>
      </c>
      <c r="D329" s="673">
        <v>4607091380880</v>
      </c>
      <c r="E329" s="674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92</v>
      </c>
      <c r="L329" s="32"/>
      <c r="M329" s="33" t="s">
        <v>101</v>
      </c>
      <c r="N329" s="33"/>
      <c r="O329" s="32">
        <v>30</v>
      </c>
      <c r="P329" s="74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8"/>
      <c r="R329" s="678"/>
      <c r="S329" s="678"/>
      <c r="T329" s="679"/>
      <c r="U329" s="34"/>
      <c r="V329" s="34"/>
      <c r="W329" s="35" t="s">
        <v>68</v>
      </c>
      <c r="X329" s="669">
        <v>68</v>
      </c>
      <c r="Y329" s="670">
        <f>IFERROR(IF(X329="",0,CEILING((X329/$H329),1)*$H329),"")</f>
        <v>75.600000000000009</v>
      </c>
      <c r="Z329" s="36">
        <f>IFERROR(IF(Y329=0,"",ROUNDUP(Y329/H329,0)*0.01898),"")</f>
        <v>0.17082</v>
      </c>
      <c r="AA329" s="56"/>
      <c r="AB329" s="57"/>
      <c r="AC329" s="387" t="s">
        <v>518</v>
      </c>
      <c r="AG329" s="64"/>
      <c r="AJ329" s="68"/>
      <c r="AK329" s="68">
        <v>0</v>
      </c>
      <c r="BB329" s="388" t="s">
        <v>1</v>
      </c>
      <c r="BM329" s="64">
        <f>IFERROR(X329*I329/H329,"0")</f>
        <v>72.201428571428579</v>
      </c>
      <c r="BN329" s="64">
        <f>IFERROR(Y329*I329/H329,"0")</f>
        <v>80.271000000000001</v>
      </c>
      <c r="BO329" s="64">
        <f>IFERROR(1/J329*(X329/H329),"0")</f>
        <v>0.12648809523809523</v>
      </c>
      <c r="BP329" s="64">
        <f>IFERROR(1/J329*(Y329/H329),"0")</f>
        <v>0.140625</v>
      </c>
    </row>
    <row r="330" spans="1:68" ht="27" customHeight="1" x14ac:dyDescent="0.25">
      <c r="A330" s="54" t="s">
        <v>519</v>
      </c>
      <c r="B330" s="54" t="s">
        <v>520</v>
      </c>
      <c r="C330" s="31">
        <v>4301060406</v>
      </c>
      <c r="D330" s="673">
        <v>4607091384482</v>
      </c>
      <c r="E330" s="674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92</v>
      </c>
      <c r="L330" s="32"/>
      <c r="M330" s="33" t="s">
        <v>101</v>
      </c>
      <c r="N330" s="33"/>
      <c r="O330" s="32">
        <v>30</v>
      </c>
      <c r="P330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8"/>
      <c r="R330" s="678"/>
      <c r="S330" s="678"/>
      <c r="T330" s="679"/>
      <c r="U330" s="34"/>
      <c r="V330" s="34"/>
      <c r="W330" s="35" t="s">
        <v>68</v>
      </c>
      <c r="X330" s="669">
        <v>97</v>
      </c>
      <c r="Y330" s="670">
        <f>IFERROR(IF(X330="",0,CEILING((X330/$H330),1)*$H330),"")</f>
        <v>101.39999999999999</v>
      </c>
      <c r="Z330" s="36">
        <f>IFERROR(IF(Y330=0,"",ROUNDUP(Y330/H330,0)*0.01898),"")</f>
        <v>0.24674000000000001</v>
      </c>
      <c r="AA330" s="56"/>
      <c r="AB330" s="57"/>
      <c r="AC330" s="389" t="s">
        <v>521</v>
      </c>
      <c r="AG330" s="64"/>
      <c r="AJ330" s="68"/>
      <c r="AK330" s="68">
        <v>0</v>
      </c>
      <c r="BB330" s="390" t="s">
        <v>1</v>
      </c>
      <c r="BM330" s="64">
        <f>IFERROR(X330*I330/H330,"0")</f>
        <v>103.45423076923079</v>
      </c>
      <c r="BN330" s="64">
        <f>IFERROR(Y330*I330/H330,"0")</f>
        <v>108.14700000000001</v>
      </c>
      <c r="BO330" s="64">
        <f>IFERROR(1/J330*(X330/H330),"0")</f>
        <v>0.19431089743589744</v>
      </c>
      <c r="BP330" s="64">
        <f>IFERROR(1/J330*(Y330/H330),"0")</f>
        <v>0.203125</v>
      </c>
    </row>
    <row r="331" spans="1:68" ht="16.5" hidden="1" customHeight="1" x14ac:dyDescent="0.25">
      <c r="A331" s="54" t="s">
        <v>522</v>
      </c>
      <c r="B331" s="54" t="s">
        <v>523</v>
      </c>
      <c r="C331" s="31">
        <v>4301060484</v>
      </c>
      <c r="D331" s="673">
        <v>4607091380897</v>
      </c>
      <c r="E331" s="674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92</v>
      </c>
      <c r="L331" s="32"/>
      <c r="M331" s="33" t="s">
        <v>126</v>
      </c>
      <c r="N331" s="33"/>
      <c r="O331" s="32">
        <v>30</v>
      </c>
      <c r="P331" s="74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8"/>
      <c r="R331" s="678"/>
      <c r="S331" s="678"/>
      <c r="T331" s="679"/>
      <c r="U331" s="34"/>
      <c r="V331" s="34"/>
      <c r="W331" s="35" t="s">
        <v>68</v>
      </c>
      <c r="X331" s="669">
        <v>0</v>
      </c>
      <c r="Y331" s="670">
        <f>IFERROR(IF(X331="",0,CEILING((X331/$H331),1)*$H331),"")</f>
        <v>0</v>
      </c>
      <c r="Z331" s="36" t="str">
        <f>IFERROR(IF(Y331=0,"",ROUNDUP(Y331/H331,0)*0.01898),"")</f>
        <v/>
      </c>
      <c r="AA331" s="56"/>
      <c r="AB331" s="57"/>
      <c r="AC331" s="391" t="s">
        <v>524</v>
      </c>
      <c r="AG331" s="64"/>
      <c r="AJ331" s="68"/>
      <c r="AK331" s="68">
        <v>0</v>
      </c>
      <c r="BB331" s="39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85"/>
      <c r="B332" s="676"/>
      <c r="C332" s="676"/>
      <c r="D332" s="676"/>
      <c r="E332" s="676"/>
      <c r="F332" s="676"/>
      <c r="G332" s="676"/>
      <c r="H332" s="676"/>
      <c r="I332" s="676"/>
      <c r="J332" s="676"/>
      <c r="K332" s="676"/>
      <c r="L332" s="676"/>
      <c r="M332" s="676"/>
      <c r="N332" s="676"/>
      <c r="O332" s="686"/>
      <c r="P332" s="687" t="s">
        <v>79</v>
      </c>
      <c r="Q332" s="688"/>
      <c r="R332" s="688"/>
      <c r="S332" s="688"/>
      <c r="T332" s="688"/>
      <c r="U332" s="688"/>
      <c r="V332" s="689"/>
      <c r="W332" s="37" t="s">
        <v>80</v>
      </c>
      <c r="X332" s="671">
        <f>IFERROR(X329/H329,"0")+IFERROR(X330/H330,"0")+IFERROR(X331/H331,"0")</f>
        <v>20.531135531135533</v>
      </c>
      <c r="Y332" s="671">
        <f>IFERROR(Y329/H329,"0")+IFERROR(Y330/H330,"0")+IFERROR(Y331/H331,"0")</f>
        <v>22</v>
      </c>
      <c r="Z332" s="671">
        <f>IFERROR(IF(Z329="",0,Z329),"0")+IFERROR(IF(Z330="",0,Z330),"0")+IFERROR(IF(Z331="",0,Z331),"0")</f>
        <v>0.41756000000000004</v>
      </c>
      <c r="AA332" s="672"/>
      <c r="AB332" s="672"/>
      <c r="AC332" s="672"/>
    </row>
    <row r="333" spans="1:68" x14ac:dyDescent="0.2">
      <c r="A333" s="676"/>
      <c r="B333" s="676"/>
      <c r="C333" s="676"/>
      <c r="D333" s="676"/>
      <c r="E333" s="676"/>
      <c r="F333" s="676"/>
      <c r="G333" s="676"/>
      <c r="H333" s="676"/>
      <c r="I333" s="676"/>
      <c r="J333" s="676"/>
      <c r="K333" s="676"/>
      <c r="L333" s="676"/>
      <c r="M333" s="676"/>
      <c r="N333" s="676"/>
      <c r="O333" s="686"/>
      <c r="P333" s="687" t="s">
        <v>79</v>
      </c>
      <c r="Q333" s="688"/>
      <c r="R333" s="688"/>
      <c r="S333" s="688"/>
      <c r="T333" s="688"/>
      <c r="U333" s="688"/>
      <c r="V333" s="689"/>
      <c r="W333" s="37" t="s">
        <v>68</v>
      </c>
      <c r="X333" s="671">
        <f>IFERROR(SUM(X329:X331),"0")</f>
        <v>165</v>
      </c>
      <c r="Y333" s="671">
        <f>IFERROR(SUM(Y329:Y331),"0")</f>
        <v>177</v>
      </c>
      <c r="Z333" s="37"/>
      <c r="AA333" s="672"/>
      <c r="AB333" s="672"/>
      <c r="AC333" s="672"/>
    </row>
    <row r="334" spans="1:68" ht="14.25" hidden="1" customHeight="1" x14ac:dyDescent="0.25">
      <c r="A334" s="675" t="s">
        <v>81</v>
      </c>
      <c r="B334" s="676"/>
      <c r="C334" s="676"/>
      <c r="D334" s="676"/>
      <c r="E334" s="676"/>
      <c r="F334" s="676"/>
      <c r="G334" s="676"/>
      <c r="H334" s="676"/>
      <c r="I334" s="676"/>
      <c r="J334" s="676"/>
      <c r="K334" s="676"/>
      <c r="L334" s="676"/>
      <c r="M334" s="676"/>
      <c r="N334" s="676"/>
      <c r="O334" s="676"/>
      <c r="P334" s="676"/>
      <c r="Q334" s="676"/>
      <c r="R334" s="676"/>
      <c r="S334" s="676"/>
      <c r="T334" s="676"/>
      <c r="U334" s="676"/>
      <c r="V334" s="676"/>
      <c r="W334" s="676"/>
      <c r="X334" s="676"/>
      <c r="Y334" s="676"/>
      <c r="Z334" s="676"/>
      <c r="AA334" s="665"/>
      <c r="AB334" s="665"/>
      <c r="AC334" s="665"/>
    </row>
    <row r="335" spans="1:68" ht="27" hidden="1" customHeight="1" x14ac:dyDescent="0.25">
      <c r="A335" s="54" t="s">
        <v>525</v>
      </c>
      <c r="B335" s="54" t="s">
        <v>526</v>
      </c>
      <c r="C335" s="31">
        <v>4301032055</v>
      </c>
      <c r="D335" s="673">
        <v>4680115886476</v>
      </c>
      <c r="E335" s="674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100</v>
      </c>
      <c r="L335" s="32"/>
      <c r="M335" s="33" t="s">
        <v>84</v>
      </c>
      <c r="N335" s="33"/>
      <c r="O335" s="32">
        <v>180</v>
      </c>
      <c r="P335" s="965" t="s">
        <v>527</v>
      </c>
      <c r="Q335" s="678"/>
      <c r="R335" s="678"/>
      <c r="S335" s="678"/>
      <c r="T335" s="679"/>
      <c r="U335" s="34"/>
      <c r="V335" s="34"/>
      <c r="W335" s="35" t="s">
        <v>68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528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529</v>
      </c>
      <c r="B336" s="54" t="s">
        <v>530</v>
      </c>
      <c r="C336" s="31">
        <v>4301030232</v>
      </c>
      <c r="D336" s="673">
        <v>4607091388374</v>
      </c>
      <c r="E336" s="674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100</v>
      </c>
      <c r="L336" s="32"/>
      <c r="M336" s="33" t="s">
        <v>84</v>
      </c>
      <c r="N336" s="33"/>
      <c r="O336" s="32">
        <v>180</v>
      </c>
      <c r="P336" s="1035" t="s">
        <v>531</v>
      </c>
      <c r="Q336" s="678"/>
      <c r="R336" s="678"/>
      <c r="S336" s="678"/>
      <c r="T336" s="679"/>
      <c r="U336" s="34"/>
      <c r="V336" s="34"/>
      <c r="W336" s="35" t="s">
        <v>68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532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533</v>
      </c>
      <c r="B337" s="54" t="s">
        <v>534</v>
      </c>
      <c r="C337" s="31">
        <v>4301032015</v>
      </c>
      <c r="D337" s="673">
        <v>4607091383102</v>
      </c>
      <c r="E337" s="674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66</v>
      </c>
      <c r="L337" s="32"/>
      <c r="M337" s="33" t="s">
        <v>84</v>
      </c>
      <c r="N337" s="33"/>
      <c r="O337" s="32">
        <v>180</v>
      </c>
      <c r="P337" s="7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8"/>
      <c r="R337" s="678"/>
      <c r="S337" s="678"/>
      <c r="T337" s="679"/>
      <c r="U337" s="34"/>
      <c r="V337" s="34"/>
      <c r="W337" s="35" t="s">
        <v>68</v>
      </c>
      <c r="X337" s="669">
        <v>0</v>
      </c>
      <c r="Y337" s="67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97" t="s">
        <v>535</v>
      </c>
      <c r="AG337" s="64"/>
      <c r="AJ337" s="68"/>
      <c r="AK337" s="68">
        <v>0</v>
      </c>
      <c r="BB337" s="39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536</v>
      </c>
      <c r="B338" s="54" t="s">
        <v>537</v>
      </c>
      <c r="C338" s="31">
        <v>4301030233</v>
      </c>
      <c r="D338" s="673">
        <v>4607091388404</v>
      </c>
      <c r="E338" s="674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66</v>
      </c>
      <c r="L338" s="32"/>
      <c r="M338" s="33" t="s">
        <v>84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8"/>
      <c r="R338" s="678"/>
      <c r="S338" s="678"/>
      <c r="T338" s="679"/>
      <c r="U338" s="34"/>
      <c r="V338" s="34"/>
      <c r="W338" s="35" t="s">
        <v>68</v>
      </c>
      <c r="X338" s="669">
        <v>5</v>
      </c>
      <c r="Y338" s="670">
        <f>IFERROR(IF(X338="",0,CEILING((X338/$H338),1)*$H338),"")</f>
        <v>5.0999999999999996</v>
      </c>
      <c r="Z338" s="36">
        <f>IFERROR(IF(Y338=0,"",ROUNDUP(Y338/H338,0)*0.00651),"")</f>
        <v>1.302E-2</v>
      </c>
      <c r="AA338" s="56"/>
      <c r="AB338" s="57"/>
      <c r="AC338" s="399" t="s">
        <v>532</v>
      </c>
      <c r="AG338" s="64"/>
      <c r="AJ338" s="68"/>
      <c r="AK338" s="68">
        <v>0</v>
      </c>
      <c r="BB338" s="400" t="s">
        <v>1</v>
      </c>
      <c r="BM338" s="64">
        <f>IFERROR(X338*I338/H338,"0")</f>
        <v>5.6470588235294112</v>
      </c>
      <c r="BN338" s="64">
        <f>IFERROR(Y338*I338/H338,"0")</f>
        <v>5.76</v>
      </c>
      <c r="BO338" s="64">
        <f>IFERROR(1/J338*(X338/H338),"0")</f>
        <v>1.0773540185304893E-2</v>
      </c>
      <c r="BP338" s="64">
        <f>IFERROR(1/J338*(Y338/H338),"0")</f>
        <v>1.098901098901099E-2</v>
      </c>
    </row>
    <row r="339" spans="1:68" x14ac:dyDescent="0.2">
      <c r="A339" s="685"/>
      <c r="B339" s="676"/>
      <c r="C339" s="676"/>
      <c r="D339" s="676"/>
      <c r="E339" s="676"/>
      <c r="F339" s="676"/>
      <c r="G339" s="676"/>
      <c r="H339" s="676"/>
      <c r="I339" s="676"/>
      <c r="J339" s="676"/>
      <c r="K339" s="676"/>
      <c r="L339" s="676"/>
      <c r="M339" s="676"/>
      <c r="N339" s="676"/>
      <c r="O339" s="686"/>
      <c r="P339" s="687" t="s">
        <v>79</v>
      </c>
      <c r="Q339" s="688"/>
      <c r="R339" s="688"/>
      <c r="S339" s="688"/>
      <c r="T339" s="688"/>
      <c r="U339" s="688"/>
      <c r="V339" s="689"/>
      <c r="W339" s="37" t="s">
        <v>80</v>
      </c>
      <c r="X339" s="671">
        <f>IFERROR(X335/H335,"0")+IFERROR(X336/H336,"0")+IFERROR(X337/H337,"0")+IFERROR(X338/H338,"0")</f>
        <v>1.9607843137254903</v>
      </c>
      <c r="Y339" s="671">
        <f>IFERROR(Y335/H335,"0")+IFERROR(Y336/H336,"0")+IFERROR(Y337/H337,"0")+IFERROR(Y338/H338,"0")</f>
        <v>2</v>
      </c>
      <c r="Z339" s="671">
        <f>IFERROR(IF(Z335="",0,Z335),"0")+IFERROR(IF(Z336="",0,Z336),"0")+IFERROR(IF(Z337="",0,Z337),"0")+IFERROR(IF(Z338="",0,Z338),"0")</f>
        <v>1.302E-2</v>
      </c>
      <c r="AA339" s="672"/>
      <c r="AB339" s="672"/>
      <c r="AC339" s="672"/>
    </row>
    <row r="340" spans="1:68" x14ac:dyDescent="0.2">
      <c r="A340" s="676"/>
      <c r="B340" s="676"/>
      <c r="C340" s="676"/>
      <c r="D340" s="676"/>
      <c r="E340" s="676"/>
      <c r="F340" s="676"/>
      <c r="G340" s="676"/>
      <c r="H340" s="676"/>
      <c r="I340" s="676"/>
      <c r="J340" s="676"/>
      <c r="K340" s="676"/>
      <c r="L340" s="676"/>
      <c r="M340" s="676"/>
      <c r="N340" s="676"/>
      <c r="O340" s="686"/>
      <c r="P340" s="687" t="s">
        <v>79</v>
      </c>
      <c r="Q340" s="688"/>
      <c r="R340" s="688"/>
      <c r="S340" s="688"/>
      <c r="T340" s="688"/>
      <c r="U340" s="688"/>
      <c r="V340" s="689"/>
      <c r="W340" s="37" t="s">
        <v>68</v>
      </c>
      <c r="X340" s="671">
        <f>IFERROR(SUM(X335:X338),"0")</f>
        <v>5</v>
      </c>
      <c r="Y340" s="671">
        <f>IFERROR(SUM(Y335:Y338),"0")</f>
        <v>5.0999999999999996</v>
      </c>
      <c r="Z340" s="37"/>
      <c r="AA340" s="672"/>
      <c r="AB340" s="672"/>
      <c r="AC340" s="672"/>
    </row>
    <row r="341" spans="1:68" ht="14.25" hidden="1" customHeight="1" x14ac:dyDescent="0.25">
      <c r="A341" s="675" t="s">
        <v>538</v>
      </c>
      <c r="B341" s="676"/>
      <c r="C341" s="676"/>
      <c r="D341" s="676"/>
      <c r="E341" s="676"/>
      <c r="F341" s="676"/>
      <c r="G341" s="676"/>
      <c r="H341" s="676"/>
      <c r="I341" s="676"/>
      <c r="J341" s="676"/>
      <c r="K341" s="676"/>
      <c r="L341" s="676"/>
      <c r="M341" s="676"/>
      <c r="N341" s="676"/>
      <c r="O341" s="676"/>
      <c r="P341" s="676"/>
      <c r="Q341" s="676"/>
      <c r="R341" s="676"/>
      <c r="S341" s="676"/>
      <c r="T341" s="676"/>
      <c r="U341" s="676"/>
      <c r="V341" s="676"/>
      <c r="W341" s="676"/>
      <c r="X341" s="676"/>
      <c r="Y341" s="676"/>
      <c r="Z341" s="676"/>
      <c r="AA341" s="665"/>
      <c r="AB341" s="665"/>
      <c r="AC341" s="665"/>
    </row>
    <row r="342" spans="1:68" ht="16.5" hidden="1" customHeight="1" x14ac:dyDescent="0.25">
      <c r="A342" s="54" t="s">
        <v>539</v>
      </c>
      <c r="B342" s="54" t="s">
        <v>540</v>
      </c>
      <c r="C342" s="31">
        <v>4301180007</v>
      </c>
      <c r="D342" s="673">
        <v>4680115881808</v>
      </c>
      <c r="E342" s="674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66</v>
      </c>
      <c r="L342" s="32"/>
      <c r="M342" s="33" t="s">
        <v>541</v>
      </c>
      <c r="N342" s="33"/>
      <c r="O342" s="32">
        <v>730</v>
      </c>
      <c r="P342" s="10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8"/>
      <c r="R342" s="678"/>
      <c r="S342" s="678"/>
      <c r="T342" s="679"/>
      <c r="U342" s="34"/>
      <c r="V342" s="34"/>
      <c r="W342" s="35" t="s">
        <v>68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542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543</v>
      </c>
      <c r="B343" s="54" t="s">
        <v>544</v>
      </c>
      <c r="C343" s="31">
        <v>4301180006</v>
      </c>
      <c r="D343" s="673">
        <v>4680115881822</v>
      </c>
      <c r="E343" s="674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66</v>
      </c>
      <c r="L343" s="32"/>
      <c r="M343" s="33" t="s">
        <v>541</v>
      </c>
      <c r="N343" s="33"/>
      <c r="O343" s="32">
        <v>730</v>
      </c>
      <c r="P343" s="9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8"/>
      <c r="R343" s="678"/>
      <c r="S343" s="678"/>
      <c r="T343" s="679"/>
      <c r="U343" s="34"/>
      <c r="V343" s="34"/>
      <c r="W343" s="35" t="s">
        <v>68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542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545</v>
      </c>
      <c r="B344" s="54" t="s">
        <v>546</v>
      </c>
      <c r="C344" s="31">
        <v>4301180001</v>
      </c>
      <c r="D344" s="673">
        <v>4680115880016</v>
      </c>
      <c r="E344" s="674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66</v>
      </c>
      <c r="L344" s="32"/>
      <c r="M344" s="33" t="s">
        <v>541</v>
      </c>
      <c r="N344" s="33"/>
      <c r="O344" s="32">
        <v>730</v>
      </c>
      <c r="P344" s="9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8"/>
      <c r="R344" s="678"/>
      <c r="S344" s="678"/>
      <c r="T344" s="679"/>
      <c r="U344" s="34"/>
      <c r="V344" s="34"/>
      <c r="W344" s="35" t="s">
        <v>68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542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85"/>
      <c r="B345" s="676"/>
      <c r="C345" s="676"/>
      <c r="D345" s="676"/>
      <c r="E345" s="676"/>
      <c r="F345" s="676"/>
      <c r="G345" s="676"/>
      <c r="H345" s="676"/>
      <c r="I345" s="676"/>
      <c r="J345" s="676"/>
      <c r="K345" s="676"/>
      <c r="L345" s="676"/>
      <c r="M345" s="676"/>
      <c r="N345" s="676"/>
      <c r="O345" s="686"/>
      <c r="P345" s="687" t="s">
        <v>79</v>
      </c>
      <c r="Q345" s="688"/>
      <c r="R345" s="688"/>
      <c r="S345" s="688"/>
      <c r="T345" s="688"/>
      <c r="U345" s="688"/>
      <c r="V345" s="689"/>
      <c r="W345" s="37" t="s">
        <v>80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hidden="1" x14ac:dyDescent="0.2">
      <c r="A346" s="676"/>
      <c r="B346" s="676"/>
      <c r="C346" s="676"/>
      <c r="D346" s="676"/>
      <c r="E346" s="676"/>
      <c r="F346" s="676"/>
      <c r="G346" s="676"/>
      <c r="H346" s="676"/>
      <c r="I346" s="676"/>
      <c r="J346" s="676"/>
      <c r="K346" s="676"/>
      <c r="L346" s="676"/>
      <c r="M346" s="676"/>
      <c r="N346" s="676"/>
      <c r="O346" s="686"/>
      <c r="P346" s="687" t="s">
        <v>79</v>
      </c>
      <c r="Q346" s="688"/>
      <c r="R346" s="688"/>
      <c r="S346" s="688"/>
      <c r="T346" s="688"/>
      <c r="U346" s="688"/>
      <c r="V346" s="689"/>
      <c r="W346" s="37" t="s">
        <v>68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hidden="1" customHeight="1" x14ac:dyDescent="0.25">
      <c r="A347" s="703" t="s">
        <v>547</v>
      </c>
      <c r="B347" s="676"/>
      <c r="C347" s="676"/>
      <c r="D347" s="676"/>
      <c r="E347" s="676"/>
      <c r="F347" s="676"/>
      <c r="G347" s="676"/>
      <c r="H347" s="676"/>
      <c r="I347" s="676"/>
      <c r="J347" s="676"/>
      <c r="K347" s="676"/>
      <c r="L347" s="676"/>
      <c r="M347" s="676"/>
      <c r="N347" s="676"/>
      <c r="O347" s="676"/>
      <c r="P347" s="676"/>
      <c r="Q347" s="676"/>
      <c r="R347" s="676"/>
      <c r="S347" s="676"/>
      <c r="T347" s="676"/>
      <c r="U347" s="676"/>
      <c r="V347" s="676"/>
      <c r="W347" s="676"/>
      <c r="X347" s="676"/>
      <c r="Y347" s="676"/>
      <c r="Z347" s="676"/>
      <c r="AA347" s="664"/>
      <c r="AB347" s="664"/>
      <c r="AC347" s="664"/>
    </row>
    <row r="348" spans="1:68" ht="14.25" hidden="1" customHeight="1" x14ac:dyDescent="0.25">
      <c r="A348" s="675" t="s">
        <v>141</v>
      </c>
      <c r="B348" s="676"/>
      <c r="C348" s="676"/>
      <c r="D348" s="676"/>
      <c r="E348" s="676"/>
      <c r="F348" s="676"/>
      <c r="G348" s="676"/>
      <c r="H348" s="676"/>
      <c r="I348" s="676"/>
      <c r="J348" s="676"/>
      <c r="K348" s="676"/>
      <c r="L348" s="676"/>
      <c r="M348" s="676"/>
      <c r="N348" s="676"/>
      <c r="O348" s="676"/>
      <c r="P348" s="676"/>
      <c r="Q348" s="676"/>
      <c r="R348" s="676"/>
      <c r="S348" s="676"/>
      <c r="T348" s="676"/>
      <c r="U348" s="676"/>
      <c r="V348" s="676"/>
      <c r="W348" s="676"/>
      <c r="X348" s="676"/>
      <c r="Y348" s="676"/>
      <c r="Z348" s="676"/>
      <c r="AA348" s="665"/>
      <c r="AB348" s="665"/>
      <c r="AC348" s="665"/>
    </row>
    <row r="349" spans="1:68" ht="27" customHeight="1" x14ac:dyDescent="0.25">
      <c r="A349" s="54" t="s">
        <v>548</v>
      </c>
      <c r="B349" s="54" t="s">
        <v>549</v>
      </c>
      <c r="C349" s="31">
        <v>4301031066</v>
      </c>
      <c r="D349" s="673">
        <v>4607091383836</v>
      </c>
      <c r="E349" s="674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66</v>
      </c>
      <c r="L349" s="32"/>
      <c r="M349" s="33" t="s">
        <v>67</v>
      </c>
      <c r="N349" s="33"/>
      <c r="O349" s="32">
        <v>40</v>
      </c>
      <c r="P349" s="10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8"/>
      <c r="R349" s="678"/>
      <c r="S349" s="678"/>
      <c r="T349" s="679"/>
      <c r="U349" s="34"/>
      <c r="V349" s="34"/>
      <c r="W349" s="35" t="s">
        <v>68</v>
      </c>
      <c r="X349" s="669">
        <v>26</v>
      </c>
      <c r="Y349" s="670">
        <f>IFERROR(IF(X349="",0,CEILING((X349/$H349),1)*$H349),"")</f>
        <v>27</v>
      </c>
      <c r="Z349" s="36">
        <f>IFERROR(IF(Y349=0,"",ROUNDUP(Y349/H349,0)*0.00651),"")</f>
        <v>9.7650000000000001E-2</v>
      </c>
      <c r="AA349" s="56"/>
      <c r="AB349" s="57"/>
      <c r="AC349" s="407" t="s">
        <v>550</v>
      </c>
      <c r="AG349" s="64"/>
      <c r="AJ349" s="68"/>
      <c r="AK349" s="68">
        <v>0</v>
      </c>
      <c r="BB349" s="408" t="s">
        <v>1</v>
      </c>
      <c r="BM349" s="64">
        <f>IFERROR(X349*I349/H349,"0")</f>
        <v>29.293333333333333</v>
      </c>
      <c r="BN349" s="64">
        <f>IFERROR(Y349*I349/H349,"0")</f>
        <v>30.419999999999998</v>
      </c>
      <c r="BO349" s="64">
        <f>IFERROR(1/J349*(X349/H349),"0")</f>
        <v>7.9365079365079375E-2</v>
      </c>
      <c r="BP349" s="64">
        <f>IFERROR(1/J349*(Y349/H349),"0")</f>
        <v>8.241758241758243E-2</v>
      </c>
    </row>
    <row r="350" spans="1:68" x14ac:dyDescent="0.2">
      <c r="A350" s="685"/>
      <c r="B350" s="676"/>
      <c r="C350" s="676"/>
      <c r="D350" s="676"/>
      <c r="E350" s="676"/>
      <c r="F350" s="676"/>
      <c r="G350" s="676"/>
      <c r="H350" s="676"/>
      <c r="I350" s="676"/>
      <c r="J350" s="676"/>
      <c r="K350" s="676"/>
      <c r="L350" s="676"/>
      <c r="M350" s="676"/>
      <c r="N350" s="676"/>
      <c r="O350" s="686"/>
      <c r="P350" s="687" t="s">
        <v>79</v>
      </c>
      <c r="Q350" s="688"/>
      <c r="R350" s="688"/>
      <c r="S350" s="688"/>
      <c r="T350" s="688"/>
      <c r="U350" s="688"/>
      <c r="V350" s="689"/>
      <c r="W350" s="37" t="s">
        <v>80</v>
      </c>
      <c r="X350" s="671">
        <f>IFERROR(X349/H349,"0")</f>
        <v>14.444444444444445</v>
      </c>
      <c r="Y350" s="671">
        <f>IFERROR(Y349/H349,"0")</f>
        <v>15</v>
      </c>
      <c r="Z350" s="671">
        <f>IFERROR(IF(Z349="",0,Z349),"0")</f>
        <v>9.7650000000000001E-2</v>
      </c>
      <c r="AA350" s="672"/>
      <c r="AB350" s="672"/>
      <c r="AC350" s="672"/>
    </row>
    <row r="351" spans="1:68" x14ac:dyDescent="0.2">
      <c r="A351" s="676"/>
      <c r="B351" s="676"/>
      <c r="C351" s="676"/>
      <c r="D351" s="676"/>
      <c r="E351" s="676"/>
      <c r="F351" s="676"/>
      <c r="G351" s="676"/>
      <c r="H351" s="676"/>
      <c r="I351" s="676"/>
      <c r="J351" s="676"/>
      <c r="K351" s="676"/>
      <c r="L351" s="676"/>
      <c r="M351" s="676"/>
      <c r="N351" s="676"/>
      <c r="O351" s="686"/>
      <c r="P351" s="687" t="s">
        <v>79</v>
      </c>
      <c r="Q351" s="688"/>
      <c r="R351" s="688"/>
      <c r="S351" s="688"/>
      <c r="T351" s="688"/>
      <c r="U351" s="688"/>
      <c r="V351" s="689"/>
      <c r="W351" s="37" t="s">
        <v>68</v>
      </c>
      <c r="X351" s="671">
        <f>IFERROR(SUM(X349:X349),"0")</f>
        <v>26</v>
      </c>
      <c r="Y351" s="671">
        <f>IFERROR(SUM(Y349:Y349),"0")</f>
        <v>27</v>
      </c>
      <c r="Z351" s="37"/>
      <c r="AA351" s="672"/>
      <c r="AB351" s="672"/>
      <c r="AC351" s="672"/>
    </row>
    <row r="352" spans="1:68" ht="14.25" hidden="1" customHeight="1" x14ac:dyDescent="0.25">
      <c r="A352" s="675" t="s">
        <v>63</v>
      </c>
      <c r="B352" s="676"/>
      <c r="C352" s="676"/>
      <c r="D352" s="676"/>
      <c r="E352" s="676"/>
      <c r="F352" s="676"/>
      <c r="G352" s="676"/>
      <c r="H352" s="676"/>
      <c r="I352" s="676"/>
      <c r="J352" s="676"/>
      <c r="K352" s="676"/>
      <c r="L352" s="676"/>
      <c r="M352" s="676"/>
      <c r="N352" s="676"/>
      <c r="O352" s="676"/>
      <c r="P352" s="676"/>
      <c r="Q352" s="676"/>
      <c r="R352" s="676"/>
      <c r="S352" s="676"/>
      <c r="T352" s="676"/>
      <c r="U352" s="676"/>
      <c r="V352" s="676"/>
      <c r="W352" s="676"/>
      <c r="X352" s="676"/>
      <c r="Y352" s="676"/>
      <c r="Z352" s="676"/>
      <c r="AA352" s="665"/>
      <c r="AB352" s="665"/>
      <c r="AC352" s="665"/>
    </row>
    <row r="353" spans="1:68" ht="37.5" hidden="1" customHeight="1" x14ac:dyDescent="0.25">
      <c r="A353" s="54" t="s">
        <v>551</v>
      </c>
      <c r="B353" s="54" t="s">
        <v>552</v>
      </c>
      <c r="C353" s="31">
        <v>4301051489</v>
      </c>
      <c r="D353" s="673">
        <v>4607091387919</v>
      </c>
      <c r="E353" s="674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92</v>
      </c>
      <c r="L353" s="32"/>
      <c r="M353" s="33" t="s">
        <v>126</v>
      </c>
      <c r="N353" s="33"/>
      <c r="O353" s="32">
        <v>45</v>
      </c>
      <c r="P353" s="8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8"/>
      <c r="R353" s="678"/>
      <c r="S353" s="678"/>
      <c r="T353" s="679"/>
      <c r="U353" s="34"/>
      <c r="V353" s="34"/>
      <c r="W353" s="35" t="s">
        <v>68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554</v>
      </c>
      <c r="B354" s="54" t="s">
        <v>555</v>
      </c>
      <c r="C354" s="31">
        <v>4301051461</v>
      </c>
      <c r="D354" s="673">
        <v>4680115883604</v>
      </c>
      <c r="E354" s="674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66</v>
      </c>
      <c r="L354" s="32"/>
      <c r="M354" s="33" t="s">
        <v>101</v>
      </c>
      <c r="N354" s="33"/>
      <c r="O354" s="32">
        <v>45</v>
      </c>
      <c r="P354" s="10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8"/>
      <c r="R354" s="678"/>
      <c r="S354" s="678"/>
      <c r="T354" s="679"/>
      <c r="U354" s="34"/>
      <c r="V354" s="34"/>
      <c r="W354" s="35" t="s">
        <v>68</v>
      </c>
      <c r="X354" s="669">
        <v>0</v>
      </c>
      <c r="Y354" s="670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557</v>
      </c>
      <c r="B355" s="54" t="s">
        <v>558</v>
      </c>
      <c r="C355" s="31">
        <v>4301051864</v>
      </c>
      <c r="D355" s="673">
        <v>4680115883567</v>
      </c>
      <c r="E355" s="674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66</v>
      </c>
      <c r="L355" s="32"/>
      <c r="M355" s="33" t="s">
        <v>126</v>
      </c>
      <c r="N355" s="33"/>
      <c r="O355" s="32">
        <v>40</v>
      </c>
      <c r="P355" s="10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8"/>
      <c r="R355" s="678"/>
      <c r="S355" s="678"/>
      <c r="T355" s="679"/>
      <c r="U355" s="34"/>
      <c r="V355" s="34"/>
      <c r="W355" s="35" t="s">
        <v>68</v>
      </c>
      <c r="X355" s="669">
        <v>0</v>
      </c>
      <c r="Y355" s="670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3" t="s">
        <v>559</v>
      </c>
      <c r="AG355" s="64"/>
      <c r="AJ355" s="68"/>
      <c r="AK355" s="68">
        <v>0</v>
      </c>
      <c r="BB355" s="41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685"/>
      <c r="B356" s="676"/>
      <c r="C356" s="676"/>
      <c r="D356" s="676"/>
      <c r="E356" s="676"/>
      <c r="F356" s="676"/>
      <c r="G356" s="676"/>
      <c r="H356" s="676"/>
      <c r="I356" s="676"/>
      <c r="J356" s="676"/>
      <c r="K356" s="676"/>
      <c r="L356" s="676"/>
      <c r="M356" s="676"/>
      <c r="N356" s="676"/>
      <c r="O356" s="686"/>
      <c r="P356" s="687" t="s">
        <v>79</v>
      </c>
      <c r="Q356" s="688"/>
      <c r="R356" s="688"/>
      <c r="S356" s="688"/>
      <c r="T356" s="688"/>
      <c r="U356" s="688"/>
      <c r="V356" s="689"/>
      <c r="W356" s="37" t="s">
        <v>80</v>
      </c>
      <c r="X356" s="671">
        <f>IFERROR(X353/H353,"0")+IFERROR(X354/H354,"0")+IFERROR(X355/H355,"0")</f>
        <v>0</v>
      </c>
      <c r="Y356" s="671">
        <f>IFERROR(Y353/H353,"0")+IFERROR(Y354/H354,"0")+IFERROR(Y355/H355,"0")</f>
        <v>0</v>
      </c>
      <c r="Z356" s="671">
        <f>IFERROR(IF(Z353="",0,Z353),"0")+IFERROR(IF(Z354="",0,Z354),"0")+IFERROR(IF(Z355="",0,Z355),"0")</f>
        <v>0</v>
      </c>
      <c r="AA356" s="672"/>
      <c r="AB356" s="672"/>
      <c r="AC356" s="672"/>
    </row>
    <row r="357" spans="1:68" hidden="1" x14ac:dyDescent="0.2">
      <c r="A357" s="676"/>
      <c r="B357" s="676"/>
      <c r="C357" s="676"/>
      <c r="D357" s="676"/>
      <c r="E357" s="676"/>
      <c r="F357" s="676"/>
      <c r="G357" s="676"/>
      <c r="H357" s="676"/>
      <c r="I357" s="676"/>
      <c r="J357" s="676"/>
      <c r="K357" s="676"/>
      <c r="L357" s="676"/>
      <c r="M357" s="676"/>
      <c r="N357" s="676"/>
      <c r="O357" s="686"/>
      <c r="P357" s="687" t="s">
        <v>79</v>
      </c>
      <c r="Q357" s="688"/>
      <c r="R357" s="688"/>
      <c r="S357" s="688"/>
      <c r="T357" s="688"/>
      <c r="U357" s="688"/>
      <c r="V357" s="689"/>
      <c r="W357" s="37" t="s">
        <v>68</v>
      </c>
      <c r="X357" s="671">
        <f>IFERROR(SUM(X353:X355),"0")</f>
        <v>0</v>
      </c>
      <c r="Y357" s="671">
        <f>IFERROR(SUM(Y353:Y355),"0")</f>
        <v>0</v>
      </c>
      <c r="Z357" s="37"/>
      <c r="AA357" s="672"/>
      <c r="AB357" s="672"/>
      <c r="AC357" s="672"/>
    </row>
    <row r="358" spans="1:68" ht="27.75" hidden="1" customHeight="1" x14ac:dyDescent="0.2">
      <c r="A358" s="714" t="s">
        <v>560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hidden="1" customHeight="1" x14ac:dyDescent="0.25">
      <c r="A359" s="703" t="s">
        <v>561</v>
      </c>
      <c r="B359" s="676"/>
      <c r="C359" s="676"/>
      <c r="D359" s="676"/>
      <c r="E359" s="676"/>
      <c r="F359" s="676"/>
      <c r="G359" s="676"/>
      <c r="H359" s="676"/>
      <c r="I359" s="676"/>
      <c r="J359" s="676"/>
      <c r="K359" s="676"/>
      <c r="L359" s="676"/>
      <c r="M359" s="676"/>
      <c r="N359" s="676"/>
      <c r="O359" s="676"/>
      <c r="P359" s="676"/>
      <c r="Q359" s="676"/>
      <c r="R359" s="676"/>
      <c r="S359" s="676"/>
      <c r="T359" s="676"/>
      <c r="U359" s="676"/>
      <c r="V359" s="676"/>
      <c r="W359" s="676"/>
      <c r="X359" s="676"/>
      <c r="Y359" s="676"/>
      <c r="Z359" s="676"/>
      <c r="AA359" s="664"/>
      <c r="AB359" s="664"/>
      <c r="AC359" s="664"/>
    </row>
    <row r="360" spans="1:68" ht="14.25" hidden="1" customHeight="1" x14ac:dyDescent="0.25">
      <c r="A360" s="675" t="s">
        <v>89</v>
      </c>
      <c r="B360" s="676"/>
      <c r="C360" s="676"/>
      <c r="D360" s="676"/>
      <c r="E360" s="676"/>
      <c r="F360" s="676"/>
      <c r="G360" s="676"/>
      <c r="H360" s="676"/>
      <c r="I360" s="676"/>
      <c r="J360" s="676"/>
      <c r="K360" s="676"/>
      <c r="L360" s="676"/>
      <c r="M360" s="676"/>
      <c r="N360" s="676"/>
      <c r="O360" s="676"/>
      <c r="P360" s="676"/>
      <c r="Q360" s="676"/>
      <c r="R360" s="676"/>
      <c r="S360" s="676"/>
      <c r="T360" s="676"/>
      <c r="U360" s="676"/>
      <c r="V360" s="676"/>
      <c r="W360" s="676"/>
      <c r="X360" s="676"/>
      <c r="Y360" s="676"/>
      <c r="Z360" s="676"/>
      <c r="AA360" s="665"/>
      <c r="AB360" s="665"/>
      <c r="AC360" s="665"/>
    </row>
    <row r="361" spans="1:68" ht="27" hidden="1" customHeight="1" x14ac:dyDescent="0.25">
      <c r="A361" s="54" t="s">
        <v>562</v>
      </c>
      <c r="B361" s="54" t="s">
        <v>563</v>
      </c>
      <c r="C361" s="31">
        <v>4301011946</v>
      </c>
      <c r="D361" s="673">
        <v>4680115884847</v>
      </c>
      <c r="E361" s="674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92</v>
      </c>
      <c r="L361" s="32"/>
      <c r="M361" s="33" t="s">
        <v>378</v>
      </c>
      <c r="N361" s="33"/>
      <c r="O361" s="32">
        <v>60</v>
      </c>
      <c r="P361" s="85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8"/>
      <c r="R361" s="678"/>
      <c r="S361" s="678"/>
      <c r="T361" s="679"/>
      <c r="U361" s="34"/>
      <c r="V361" s="34"/>
      <c r="W361" s="35" t="s">
        <v>68</v>
      </c>
      <c r="X361" s="669">
        <v>0</v>
      </c>
      <c r="Y361" s="670">
        <f t="shared" ref="Y361:Y370" si="52">IFERROR(IF(X361="",0,CEILING((X361/$H361),1)*$H361),"")</f>
        <v>0</v>
      </c>
      <c r="Z361" s="36" t="str">
        <f>IFERROR(IF(Y361=0,"",ROUNDUP(Y361/H361,0)*0.02039),"")</f>
        <v/>
      </c>
      <c r="AA361" s="56"/>
      <c r="AB361" s="57"/>
      <c r="AC361" s="415" t="s">
        <v>564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0</v>
      </c>
      <c r="BN361" s="64">
        <f t="shared" ref="BN361:BN370" si="54">IFERROR(Y361*I361/H361,"0")</f>
        <v>0</v>
      </c>
      <c r="BO361" s="64">
        <f t="shared" ref="BO361:BO370" si="55">IFERROR(1/J361*(X361/H361),"0")</f>
        <v>0</v>
      </c>
      <c r="BP361" s="64">
        <f t="shared" ref="BP361:BP370" si="56">IFERROR(1/J361*(Y361/H361),"0")</f>
        <v>0</v>
      </c>
    </row>
    <row r="362" spans="1:68" ht="37.5" hidden="1" customHeight="1" x14ac:dyDescent="0.25">
      <c r="A362" s="54" t="s">
        <v>562</v>
      </c>
      <c r="B362" s="54" t="s">
        <v>565</v>
      </c>
      <c r="C362" s="31">
        <v>4301011869</v>
      </c>
      <c r="D362" s="673">
        <v>4680115884847</v>
      </c>
      <c r="E362" s="674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92</v>
      </c>
      <c r="L362" s="32"/>
      <c r="M362" s="33" t="s">
        <v>67</v>
      </c>
      <c r="N362" s="33"/>
      <c r="O362" s="32">
        <v>60</v>
      </c>
      <c r="P362" s="10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8"/>
      <c r="R362" s="678"/>
      <c r="S362" s="678"/>
      <c r="T362" s="679"/>
      <c r="U362" s="34"/>
      <c r="V362" s="34"/>
      <c r="W362" s="35" t="s">
        <v>68</v>
      </c>
      <c r="X362" s="669">
        <v>0</v>
      </c>
      <c r="Y362" s="670">
        <f t="shared" si="52"/>
        <v>0</v>
      </c>
      <c r="Z362" s="36" t="str">
        <f>IFERROR(IF(Y362=0,"",ROUNDUP(Y362/H362,0)*0.02175),"")</f>
        <v/>
      </c>
      <c r="AA362" s="56"/>
      <c r="AB362" s="57"/>
      <c r="AC362" s="417" t="s">
        <v>566</v>
      </c>
      <c r="AG362" s="64"/>
      <c r="AJ362" s="68"/>
      <c r="AK362" s="68">
        <v>0</v>
      </c>
      <c r="BB362" s="418" t="s">
        <v>1</v>
      </c>
      <c r="BM362" s="64">
        <f t="shared" si="53"/>
        <v>0</v>
      </c>
      <c r="BN362" s="64">
        <f t="shared" si="54"/>
        <v>0</v>
      </c>
      <c r="BO362" s="64">
        <f t="shared" si="55"/>
        <v>0</v>
      </c>
      <c r="BP362" s="64">
        <f t="shared" si="56"/>
        <v>0</v>
      </c>
    </row>
    <row r="363" spans="1:68" ht="27" hidden="1" customHeight="1" x14ac:dyDescent="0.25">
      <c r="A363" s="54" t="s">
        <v>567</v>
      </c>
      <c r="B363" s="54" t="s">
        <v>568</v>
      </c>
      <c r="C363" s="31">
        <v>4301011947</v>
      </c>
      <c r="D363" s="673">
        <v>4680115884854</v>
      </c>
      <c r="E363" s="674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92</v>
      </c>
      <c r="L363" s="32"/>
      <c r="M363" s="33" t="s">
        <v>378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8"/>
      <c r="R363" s="678"/>
      <c r="S363" s="678"/>
      <c r="T363" s="679"/>
      <c r="U363" s="34"/>
      <c r="V363" s="34"/>
      <c r="W363" s="35" t="s">
        <v>68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564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customHeight="1" x14ac:dyDescent="0.25">
      <c r="A364" s="54" t="s">
        <v>567</v>
      </c>
      <c r="B364" s="54" t="s">
        <v>569</v>
      </c>
      <c r="C364" s="31">
        <v>4301011870</v>
      </c>
      <c r="D364" s="673">
        <v>4680115884854</v>
      </c>
      <c r="E364" s="674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92</v>
      </c>
      <c r="L364" s="32"/>
      <c r="M364" s="33" t="s">
        <v>67</v>
      </c>
      <c r="N364" s="33"/>
      <c r="O364" s="32">
        <v>60</v>
      </c>
      <c r="P364" s="10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8"/>
      <c r="R364" s="678"/>
      <c r="S364" s="678"/>
      <c r="T364" s="679"/>
      <c r="U364" s="34"/>
      <c r="V364" s="34"/>
      <c r="W364" s="35" t="s">
        <v>68</v>
      </c>
      <c r="X364" s="669">
        <v>505</v>
      </c>
      <c r="Y364" s="670">
        <f t="shared" si="52"/>
        <v>510</v>
      </c>
      <c r="Z364" s="36">
        <f>IFERROR(IF(Y364=0,"",ROUNDUP(Y364/H364,0)*0.02175),"")</f>
        <v>0.73949999999999994</v>
      </c>
      <c r="AA364" s="56"/>
      <c r="AB364" s="57"/>
      <c r="AC364" s="421" t="s">
        <v>570</v>
      </c>
      <c r="AG364" s="64"/>
      <c r="AJ364" s="68"/>
      <c r="AK364" s="68">
        <v>0</v>
      </c>
      <c r="BB364" s="422" t="s">
        <v>1</v>
      </c>
      <c r="BM364" s="64">
        <f t="shared" si="53"/>
        <v>521.16000000000008</v>
      </c>
      <c r="BN364" s="64">
        <f t="shared" si="54"/>
        <v>526.32000000000005</v>
      </c>
      <c r="BO364" s="64">
        <f t="shared" si="55"/>
        <v>0.70138888888888884</v>
      </c>
      <c r="BP364" s="64">
        <f t="shared" si="56"/>
        <v>0.70833333333333326</v>
      </c>
    </row>
    <row r="365" spans="1:68" ht="27" customHeight="1" x14ac:dyDescent="0.25">
      <c r="A365" s="54" t="s">
        <v>571</v>
      </c>
      <c r="B365" s="54" t="s">
        <v>572</v>
      </c>
      <c r="C365" s="31">
        <v>4301011832</v>
      </c>
      <c r="D365" s="673">
        <v>4607091383997</v>
      </c>
      <c r="E365" s="674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92</v>
      </c>
      <c r="L365" s="32"/>
      <c r="M365" s="33" t="s">
        <v>126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8"/>
      <c r="R365" s="678"/>
      <c r="S365" s="678"/>
      <c r="T365" s="679"/>
      <c r="U365" s="34"/>
      <c r="V365" s="34"/>
      <c r="W365" s="35" t="s">
        <v>68</v>
      </c>
      <c r="X365" s="669">
        <v>191</v>
      </c>
      <c r="Y365" s="670">
        <f t="shared" si="52"/>
        <v>195</v>
      </c>
      <c r="Z365" s="36">
        <f>IFERROR(IF(Y365=0,"",ROUNDUP(Y365/H365,0)*0.02175),"")</f>
        <v>0.28275</v>
      </c>
      <c r="AA365" s="56"/>
      <c r="AB365" s="57"/>
      <c r="AC365" s="423" t="s">
        <v>573</v>
      </c>
      <c r="AG365" s="64"/>
      <c r="AJ365" s="68"/>
      <c r="AK365" s="68">
        <v>0</v>
      </c>
      <c r="BB365" s="424" t="s">
        <v>1</v>
      </c>
      <c r="BM365" s="64">
        <f t="shared" si="53"/>
        <v>197.11200000000002</v>
      </c>
      <c r="BN365" s="64">
        <f t="shared" si="54"/>
        <v>201.23999999999998</v>
      </c>
      <c r="BO365" s="64">
        <f t="shared" si="55"/>
        <v>0.26527777777777772</v>
      </c>
      <c r="BP365" s="64">
        <f t="shared" si="56"/>
        <v>0.27083333333333331</v>
      </c>
    </row>
    <row r="366" spans="1:68" ht="27" hidden="1" customHeight="1" x14ac:dyDescent="0.25">
      <c r="A366" s="54" t="s">
        <v>574</v>
      </c>
      <c r="B366" s="54" t="s">
        <v>575</v>
      </c>
      <c r="C366" s="31">
        <v>4301011943</v>
      </c>
      <c r="D366" s="673">
        <v>4680115884830</v>
      </c>
      <c r="E366" s="674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92</v>
      </c>
      <c r="L366" s="32"/>
      <c r="M366" s="33" t="s">
        <v>378</v>
      </c>
      <c r="N366" s="33"/>
      <c r="O366" s="32">
        <v>60</v>
      </c>
      <c r="P366" s="70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8"/>
      <c r="R366" s="678"/>
      <c r="S366" s="678"/>
      <c r="T366" s="679"/>
      <c r="U366" s="34"/>
      <c r="V366" s="34"/>
      <c r="W366" s="35" t="s">
        <v>68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564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customHeight="1" x14ac:dyDescent="0.25">
      <c r="A367" s="54" t="s">
        <v>574</v>
      </c>
      <c r="B367" s="54" t="s">
        <v>576</v>
      </c>
      <c r="C367" s="31">
        <v>4301011867</v>
      </c>
      <c r="D367" s="673">
        <v>4680115884830</v>
      </c>
      <c r="E367" s="674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92</v>
      </c>
      <c r="L367" s="32"/>
      <c r="M367" s="33" t="s">
        <v>67</v>
      </c>
      <c r="N367" s="33"/>
      <c r="O367" s="32">
        <v>60</v>
      </c>
      <c r="P367" s="10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8"/>
      <c r="R367" s="678"/>
      <c r="S367" s="678"/>
      <c r="T367" s="679"/>
      <c r="U367" s="34"/>
      <c r="V367" s="34"/>
      <c r="W367" s="35" t="s">
        <v>68</v>
      </c>
      <c r="X367" s="669">
        <v>1000</v>
      </c>
      <c r="Y367" s="670">
        <f t="shared" si="52"/>
        <v>1005</v>
      </c>
      <c r="Z367" s="36">
        <f>IFERROR(IF(Y367=0,"",ROUNDUP(Y367/H367,0)*0.02175),"")</f>
        <v>1.4572499999999999</v>
      </c>
      <c r="AA367" s="56"/>
      <c r="AB367" s="57"/>
      <c r="AC367" s="427" t="s">
        <v>577</v>
      </c>
      <c r="AG367" s="64"/>
      <c r="AJ367" s="68"/>
      <c r="AK367" s="68">
        <v>0</v>
      </c>
      <c r="BB367" s="428" t="s">
        <v>1</v>
      </c>
      <c r="BM367" s="64">
        <f t="shared" si="53"/>
        <v>1032</v>
      </c>
      <c r="BN367" s="64">
        <f t="shared" si="54"/>
        <v>1037.1600000000001</v>
      </c>
      <c r="BO367" s="64">
        <f t="shared" si="55"/>
        <v>1.3888888888888888</v>
      </c>
      <c r="BP367" s="64">
        <f t="shared" si="56"/>
        <v>1.3958333333333333</v>
      </c>
    </row>
    <row r="368" spans="1:68" ht="27" hidden="1" customHeight="1" x14ac:dyDescent="0.25">
      <c r="A368" s="54" t="s">
        <v>578</v>
      </c>
      <c r="B368" s="54" t="s">
        <v>579</v>
      </c>
      <c r="C368" s="31">
        <v>4301011433</v>
      </c>
      <c r="D368" s="673">
        <v>4680115882638</v>
      </c>
      <c r="E368" s="674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100</v>
      </c>
      <c r="L368" s="32"/>
      <c r="M368" s="33" t="s">
        <v>93</v>
      </c>
      <c r="N368" s="33"/>
      <c r="O368" s="32">
        <v>90</v>
      </c>
      <c r="P368" s="10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8"/>
      <c r="R368" s="678"/>
      <c r="S368" s="678"/>
      <c r="T368" s="679"/>
      <c r="U368" s="34"/>
      <c r="V368" s="34"/>
      <c r="W368" s="35" t="s">
        <v>68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580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hidden="1" customHeight="1" x14ac:dyDescent="0.25">
      <c r="A369" s="54" t="s">
        <v>581</v>
      </c>
      <c r="B369" s="54" t="s">
        <v>582</v>
      </c>
      <c r="C369" s="31">
        <v>4301011952</v>
      </c>
      <c r="D369" s="673">
        <v>4680115884922</v>
      </c>
      <c r="E369" s="674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100</v>
      </c>
      <c r="L369" s="32"/>
      <c r="M369" s="33" t="s">
        <v>67</v>
      </c>
      <c r="N369" s="33"/>
      <c r="O369" s="32">
        <v>60</v>
      </c>
      <c r="P369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8"/>
      <c r="R369" s="678"/>
      <c r="S369" s="678"/>
      <c r="T369" s="679"/>
      <c r="U369" s="34"/>
      <c r="V369" s="34"/>
      <c r="W369" s="35" t="s">
        <v>68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570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hidden="1" customHeight="1" x14ac:dyDescent="0.25">
      <c r="A370" s="54" t="s">
        <v>583</v>
      </c>
      <c r="B370" s="54" t="s">
        <v>584</v>
      </c>
      <c r="C370" s="31">
        <v>4301011868</v>
      </c>
      <c r="D370" s="673">
        <v>4680115884861</v>
      </c>
      <c r="E370" s="674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100</v>
      </c>
      <c r="L370" s="32"/>
      <c r="M370" s="33" t="s">
        <v>67</v>
      </c>
      <c r="N370" s="33"/>
      <c r="O370" s="32">
        <v>60</v>
      </c>
      <c r="P370" s="102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8"/>
      <c r="R370" s="678"/>
      <c r="S370" s="678"/>
      <c r="T370" s="679"/>
      <c r="U370" s="34"/>
      <c r="V370" s="34"/>
      <c r="W370" s="35" t="s">
        <v>68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577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685"/>
      <c r="B371" s="676"/>
      <c r="C371" s="676"/>
      <c r="D371" s="676"/>
      <c r="E371" s="676"/>
      <c r="F371" s="676"/>
      <c r="G371" s="676"/>
      <c r="H371" s="676"/>
      <c r="I371" s="676"/>
      <c r="J371" s="676"/>
      <c r="K371" s="676"/>
      <c r="L371" s="676"/>
      <c r="M371" s="676"/>
      <c r="N371" s="676"/>
      <c r="O371" s="686"/>
      <c r="P371" s="687" t="s">
        <v>79</v>
      </c>
      <c r="Q371" s="688"/>
      <c r="R371" s="688"/>
      <c r="S371" s="688"/>
      <c r="T371" s="688"/>
      <c r="U371" s="688"/>
      <c r="V371" s="689"/>
      <c r="W371" s="37" t="s">
        <v>80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113.06666666666666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114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2.4794999999999998</v>
      </c>
      <c r="AA371" s="672"/>
      <c r="AB371" s="672"/>
      <c r="AC371" s="672"/>
    </row>
    <row r="372" spans="1:68" x14ac:dyDescent="0.2">
      <c r="A372" s="676"/>
      <c r="B372" s="676"/>
      <c r="C372" s="676"/>
      <c r="D372" s="676"/>
      <c r="E372" s="676"/>
      <c r="F372" s="676"/>
      <c r="G372" s="676"/>
      <c r="H372" s="676"/>
      <c r="I372" s="676"/>
      <c r="J372" s="676"/>
      <c r="K372" s="676"/>
      <c r="L372" s="676"/>
      <c r="M372" s="676"/>
      <c r="N372" s="676"/>
      <c r="O372" s="686"/>
      <c r="P372" s="687" t="s">
        <v>79</v>
      </c>
      <c r="Q372" s="688"/>
      <c r="R372" s="688"/>
      <c r="S372" s="688"/>
      <c r="T372" s="688"/>
      <c r="U372" s="688"/>
      <c r="V372" s="689"/>
      <c r="W372" s="37" t="s">
        <v>68</v>
      </c>
      <c r="X372" s="671">
        <f>IFERROR(SUM(X361:X370),"0")</f>
        <v>1696</v>
      </c>
      <c r="Y372" s="671">
        <f>IFERROR(SUM(Y361:Y370),"0")</f>
        <v>1710</v>
      </c>
      <c r="Z372" s="37"/>
      <c r="AA372" s="672"/>
      <c r="AB372" s="672"/>
      <c r="AC372" s="672"/>
    </row>
    <row r="373" spans="1:68" ht="14.25" hidden="1" customHeight="1" x14ac:dyDescent="0.25">
      <c r="A373" s="675" t="s">
        <v>130</v>
      </c>
      <c r="B373" s="676"/>
      <c r="C373" s="676"/>
      <c r="D373" s="676"/>
      <c r="E373" s="676"/>
      <c r="F373" s="676"/>
      <c r="G373" s="676"/>
      <c r="H373" s="676"/>
      <c r="I373" s="676"/>
      <c r="J373" s="676"/>
      <c r="K373" s="676"/>
      <c r="L373" s="676"/>
      <c r="M373" s="676"/>
      <c r="N373" s="676"/>
      <c r="O373" s="676"/>
      <c r="P373" s="676"/>
      <c r="Q373" s="676"/>
      <c r="R373" s="676"/>
      <c r="S373" s="676"/>
      <c r="T373" s="676"/>
      <c r="U373" s="676"/>
      <c r="V373" s="676"/>
      <c r="W373" s="676"/>
      <c r="X373" s="676"/>
      <c r="Y373" s="676"/>
      <c r="Z373" s="676"/>
      <c r="AA373" s="665"/>
      <c r="AB373" s="665"/>
      <c r="AC373" s="665"/>
    </row>
    <row r="374" spans="1:68" ht="27" hidden="1" customHeight="1" x14ac:dyDescent="0.25">
      <c r="A374" s="54" t="s">
        <v>585</v>
      </c>
      <c r="B374" s="54" t="s">
        <v>586</v>
      </c>
      <c r="C374" s="31">
        <v>4301020178</v>
      </c>
      <c r="D374" s="673">
        <v>4607091383980</v>
      </c>
      <c r="E374" s="674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92</v>
      </c>
      <c r="L374" s="32"/>
      <c r="M374" s="33" t="s">
        <v>93</v>
      </c>
      <c r="N374" s="33"/>
      <c r="O374" s="32">
        <v>50</v>
      </c>
      <c r="P374" s="8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8"/>
      <c r="R374" s="678"/>
      <c r="S374" s="678"/>
      <c r="T374" s="679"/>
      <c r="U374" s="34"/>
      <c r="V374" s="34"/>
      <c r="W374" s="35" t="s">
        <v>68</v>
      </c>
      <c r="X374" s="669">
        <v>0</v>
      </c>
      <c r="Y374" s="670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35" t="s">
        <v>587</v>
      </c>
      <c r="AG374" s="64"/>
      <c r="AJ374" s="68"/>
      <c r="AK374" s="68">
        <v>0</v>
      </c>
      <c r="BB374" s="43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588</v>
      </c>
      <c r="B375" s="54" t="s">
        <v>589</v>
      </c>
      <c r="C375" s="31">
        <v>4301020179</v>
      </c>
      <c r="D375" s="673">
        <v>4607091384178</v>
      </c>
      <c r="E375" s="674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100</v>
      </c>
      <c r="L375" s="32"/>
      <c r="M375" s="33" t="s">
        <v>93</v>
      </c>
      <c r="N375" s="33"/>
      <c r="O375" s="32">
        <v>50</v>
      </c>
      <c r="P375" s="8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8"/>
      <c r="R375" s="678"/>
      <c r="S375" s="678"/>
      <c r="T375" s="679"/>
      <c r="U375" s="34"/>
      <c r="V375" s="34"/>
      <c r="W375" s="35" t="s">
        <v>68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587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685"/>
      <c r="B376" s="676"/>
      <c r="C376" s="676"/>
      <c r="D376" s="676"/>
      <c r="E376" s="676"/>
      <c r="F376" s="676"/>
      <c r="G376" s="676"/>
      <c r="H376" s="676"/>
      <c r="I376" s="676"/>
      <c r="J376" s="676"/>
      <c r="K376" s="676"/>
      <c r="L376" s="676"/>
      <c r="M376" s="676"/>
      <c r="N376" s="676"/>
      <c r="O376" s="686"/>
      <c r="P376" s="687" t="s">
        <v>79</v>
      </c>
      <c r="Q376" s="688"/>
      <c r="R376" s="688"/>
      <c r="S376" s="688"/>
      <c r="T376" s="688"/>
      <c r="U376" s="688"/>
      <c r="V376" s="689"/>
      <c r="W376" s="37" t="s">
        <v>80</v>
      </c>
      <c r="X376" s="671">
        <f>IFERROR(X374/H374,"0")+IFERROR(X375/H375,"0")</f>
        <v>0</v>
      </c>
      <c r="Y376" s="671">
        <f>IFERROR(Y374/H374,"0")+IFERROR(Y375/H375,"0")</f>
        <v>0</v>
      </c>
      <c r="Z376" s="671">
        <f>IFERROR(IF(Z374="",0,Z374),"0")+IFERROR(IF(Z375="",0,Z375),"0")</f>
        <v>0</v>
      </c>
      <c r="AA376" s="672"/>
      <c r="AB376" s="672"/>
      <c r="AC376" s="672"/>
    </row>
    <row r="377" spans="1:68" hidden="1" x14ac:dyDescent="0.2">
      <c r="A377" s="676"/>
      <c r="B377" s="676"/>
      <c r="C377" s="676"/>
      <c r="D377" s="676"/>
      <c r="E377" s="676"/>
      <c r="F377" s="676"/>
      <c r="G377" s="676"/>
      <c r="H377" s="676"/>
      <c r="I377" s="676"/>
      <c r="J377" s="676"/>
      <c r="K377" s="676"/>
      <c r="L377" s="676"/>
      <c r="M377" s="676"/>
      <c r="N377" s="676"/>
      <c r="O377" s="686"/>
      <c r="P377" s="687" t="s">
        <v>79</v>
      </c>
      <c r="Q377" s="688"/>
      <c r="R377" s="688"/>
      <c r="S377" s="688"/>
      <c r="T377" s="688"/>
      <c r="U377" s="688"/>
      <c r="V377" s="689"/>
      <c r="W377" s="37" t="s">
        <v>68</v>
      </c>
      <c r="X377" s="671">
        <f>IFERROR(SUM(X374:X375),"0")</f>
        <v>0</v>
      </c>
      <c r="Y377" s="671">
        <f>IFERROR(SUM(Y374:Y375),"0")</f>
        <v>0</v>
      </c>
      <c r="Z377" s="37"/>
      <c r="AA377" s="672"/>
      <c r="AB377" s="672"/>
      <c r="AC377" s="672"/>
    </row>
    <row r="378" spans="1:68" ht="14.25" hidden="1" customHeight="1" x14ac:dyDescent="0.25">
      <c r="A378" s="675" t="s">
        <v>63</v>
      </c>
      <c r="B378" s="676"/>
      <c r="C378" s="676"/>
      <c r="D378" s="676"/>
      <c r="E378" s="676"/>
      <c r="F378" s="676"/>
      <c r="G378" s="676"/>
      <c r="H378" s="676"/>
      <c r="I378" s="676"/>
      <c r="J378" s="676"/>
      <c r="K378" s="676"/>
      <c r="L378" s="676"/>
      <c r="M378" s="676"/>
      <c r="N378" s="676"/>
      <c r="O378" s="676"/>
      <c r="P378" s="676"/>
      <c r="Q378" s="676"/>
      <c r="R378" s="676"/>
      <c r="S378" s="676"/>
      <c r="T378" s="676"/>
      <c r="U378" s="676"/>
      <c r="V378" s="676"/>
      <c r="W378" s="676"/>
      <c r="X378" s="676"/>
      <c r="Y378" s="676"/>
      <c r="Z378" s="676"/>
      <c r="AA378" s="665"/>
      <c r="AB378" s="665"/>
      <c r="AC378" s="665"/>
    </row>
    <row r="379" spans="1:68" ht="27" hidden="1" customHeight="1" x14ac:dyDescent="0.25">
      <c r="A379" s="54" t="s">
        <v>590</v>
      </c>
      <c r="B379" s="54" t="s">
        <v>591</v>
      </c>
      <c r="C379" s="31">
        <v>4301051903</v>
      </c>
      <c r="D379" s="673">
        <v>4607091383928</v>
      </c>
      <c r="E379" s="674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92</v>
      </c>
      <c r="L379" s="32"/>
      <c r="M379" s="33" t="s">
        <v>101</v>
      </c>
      <c r="N379" s="33"/>
      <c r="O379" s="32">
        <v>40</v>
      </c>
      <c r="P379" s="718" t="s">
        <v>592</v>
      </c>
      <c r="Q379" s="678"/>
      <c r="R379" s="678"/>
      <c r="S379" s="678"/>
      <c r="T379" s="679"/>
      <c r="U379" s="34"/>
      <c r="V379" s="34"/>
      <c r="W379" s="35" t="s">
        <v>68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593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594</v>
      </c>
      <c r="B380" s="54" t="s">
        <v>595</v>
      </c>
      <c r="C380" s="31">
        <v>4301051897</v>
      </c>
      <c r="D380" s="673">
        <v>4607091384260</v>
      </c>
      <c r="E380" s="674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92</v>
      </c>
      <c r="L380" s="32"/>
      <c r="M380" s="33" t="s">
        <v>101</v>
      </c>
      <c r="N380" s="33"/>
      <c r="O380" s="32">
        <v>40</v>
      </c>
      <c r="P380" s="881" t="s">
        <v>596</v>
      </c>
      <c r="Q380" s="678"/>
      <c r="R380" s="678"/>
      <c r="S380" s="678"/>
      <c r="T380" s="679"/>
      <c r="U380" s="34"/>
      <c r="V380" s="34"/>
      <c r="W380" s="35" t="s">
        <v>68</v>
      </c>
      <c r="X380" s="669">
        <v>0</v>
      </c>
      <c r="Y380" s="67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41" t="s">
        <v>597</v>
      </c>
      <c r="AG380" s="64"/>
      <c r="AJ380" s="68"/>
      <c r="AK380" s="68">
        <v>0</v>
      </c>
      <c r="BB380" s="44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685"/>
      <c r="B381" s="676"/>
      <c r="C381" s="676"/>
      <c r="D381" s="676"/>
      <c r="E381" s="676"/>
      <c r="F381" s="676"/>
      <c r="G381" s="676"/>
      <c r="H381" s="676"/>
      <c r="I381" s="676"/>
      <c r="J381" s="676"/>
      <c r="K381" s="676"/>
      <c r="L381" s="676"/>
      <c r="M381" s="676"/>
      <c r="N381" s="676"/>
      <c r="O381" s="686"/>
      <c r="P381" s="687" t="s">
        <v>79</v>
      </c>
      <c r="Q381" s="688"/>
      <c r="R381" s="688"/>
      <c r="S381" s="688"/>
      <c r="T381" s="688"/>
      <c r="U381" s="688"/>
      <c r="V381" s="689"/>
      <c r="W381" s="37" t="s">
        <v>80</v>
      </c>
      <c r="X381" s="671">
        <f>IFERROR(X379/H379,"0")+IFERROR(X380/H380,"0")</f>
        <v>0</v>
      </c>
      <c r="Y381" s="671">
        <f>IFERROR(Y379/H379,"0")+IFERROR(Y380/H380,"0")</f>
        <v>0</v>
      </c>
      <c r="Z381" s="671">
        <f>IFERROR(IF(Z379="",0,Z379),"0")+IFERROR(IF(Z380="",0,Z380),"0")</f>
        <v>0</v>
      </c>
      <c r="AA381" s="672"/>
      <c r="AB381" s="672"/>
      <c r="AC381" s="672"/>
    </row>
    <row r="382" spans="1:68" hidden="1" x14ac:dyDescent="0.2">
      <c r="A382" s="676"/>
      <c r="B382" s="676"/>
      <c r="C382" s="676"/>
      <c r="D382" s="676"/>
      <c r="E382" s="676"/>
      <c r="F382" s="676"/>
      <c r="G382" s="676"/>
      <c r="H382" s="676"/>
      <c r="I382" s="676"/>
      <c r="J382" s="676"/>
      <c r="K382" s="676"/>
      <c r="L382" s="676"/>
      <c r="M382" s="676"/>
      <c r="N382" s="676"/>
      <c r="O382" s="686"/>
      <c r="P382" s="687" t="s">
        <v>79</v>
      </c>
      <c r="Q382" s="688"/>
      <c r="R382" s="688"/>
      <c r="S382" s="688"/>
      <c r="T382" s="688"/>
      <c r="U382" s="688"/>
      <c r="V382" s="689"/>
      <c r="W382" s="37" t="s">
        <v>68</v>
      </c>
      <c r="X382" s="671">
        <f>IFERROR(SUM(X379:X380),"0")</f>
        <v>0</v>
      </c>
      <c r="Y382" s="671">
        <f>IFERROR(SUM(Y379:Y380),"0")</f>
        <v>0</v>
      </c>
      <c r="Z382" s="37"/>
      <c r="AA382" s="672"/>
      <c r="AB382" s="672"/>
      <c r="AC382" s="672"/>
    </row>
    <row r="383" spans="1:68" ht="14.25" hidden="1" customHeight="1" x14ac:dyDescent="0.25">
      <c r="A383" s="675" t="s">
        <v>167</v>
      </c>
      <c r="B383" s="676"/>
      <c r="C383" s="676"/>
      <c r="D383" s="676"/>
      <c r="E383" s="676"/>
      <c r="F383" s="676"/>
      <c r="G383" s="676"/>
      <c r="H383" s="676"/>
      <c r="I383" s="676"/>
      <c r="J383" s="676"/>
      <c r="K383" s="676"/>
      <c r="L383" s="676"/>
      <c r="M383" s="676"/>
      <c r="N383" s="676"/>
      <c r="O383" s="676"/>
      <c r="P383" s="676"/>
      <c r="Q383" s="676"/>
      <c r="R383" s="676"/>
      <c r="S383" s="676"/>
      <c r="T383" s="676"/>
      <c r="U383" s="676"/>
      <c r="V383" s="676"/>
      <c r="W383" s="676"/>
      <c r="X383" s="676"/>
      <c r="Y383" s="676"/>
      <c r="Z383" s="676"/>
      <c r="AA383" s="665"/>
      <c r="AB383" s="665"/>
      <c r="AC383" s="665"/>
    </row>
    <row r="384" spans="1:68" ht="27" hidden="1" customHeight="1" x14ac:dyDescent="0.25">
      <c r="A384" s="54" t="s">
        <v>598</v>
      </c>
      <c r="B384" s="54" t="s">
        <v>599</v>
      </c>
      <c r="C384" s="31">
        <v>4301060439</v>
      </c>
      <c r="D384" s="673">
        <v>4607091384673</v>
      </c>
      <c r="E384" s="674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92</v>
      </c>
      <c r="L384" s="32"/>
      <c r="M384" s="33" t="s">
        <v>101</v>
      </c>
      <c r="N384" s="33"/>
      <c r="O384" s="32">
        <v>30</v>
      </c>
      <c r="P384" s="708" t="s">
        <v>600</v>
      </c>
      <c r="Q384" s="678"/>
      <c r="R384" s="678"/>
      <c r="S384" s="678"/>
      <c r="T384" s="679"/>
      <c r="U384" s="34"/>
      <c r="V384" s="34"/>
      <c r="W384" s="35" t="s">
        <v>68</v>
      </c>
      <c r="X384" s="669">
        <v>0</v>
      </c>
      <c r="Y384" s="6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43" t="s">
        <v>601</v>
      </c>
      <c r="AG384" s="64"/>
      <c r="AJ384" s="68"/>
      <c r="AK384" s="68">
        <v>0</v>
      </c>
      <c r="BB384" s="44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685"/>
      <c r="B385" s="676"/>
      <c r="C385" s="676"/>
      <c r="D385" s="676"/>
      <c r="E385" s="676"/>
      <c r="F385" s="676"/>
      <c r="G385" s="676"/>
      <c r="H385" s="676"/>
      <c r="I385" s="676"/>
      <c r="J385" s="676"/>
      <c r="K385" s="676"/>
      <c r="L385" s="676"/>
      <c r="M385" s="676"/>
      <c r="N385" s="676"/>
      <c r="O385" s="686"/>
      <c r="P385" s="687" t="s">
        <v>79</v>
      </c>
      <c r="Q385" s="688"/>
      <c r="R385" s="688"/>
      <c r="S385" s="688"/>
      <c r="T385" s="688"/>
      <c r="U385" s="688"/>
      <c r="V385" s="689"/>
      <c r="W385" s="37" t="s">
        <v>80</v>
      </c>
      <c r="X385" s="671">
        <f>IFERROR(X384/H384,"0")</f>
        <v>0</v>
      </c>
      <c r="Y385" s="671">
        <f>IFERROR(Y384/H384,"0")</f>
        <v>0</v>
      </c>
      <c r="Z385" s="671">
        <f>IFERROR(IF(Z384="",0,Z384),"0")</f>
        <v>0</v>
      </c>
      <c r="AA385" s="672"/>
      <c r="AB385" s="672"/>
      <c r="AC385" s="672"/>
    </row>
    <row r="386" spans="1:68" hidden="1" x14ac:dyDescent="0.2">
      <c r="A386" s="676"/>
      <c r="B386" s="676"/>
      <c r="C386" s="676"/>
      <c r="D386" s="676"/>
      <c r="E386" s="676"/>
      <c r="F386" s="676"/>
      <c r="G386" s="676"/>
      <c r="H386" s="676"/>
      <c r="I386" s="676"/>
      <c r="J386" s="676"/>
      <c r="K386" s="676"/>
      <c r="L386" s="676"/>
      <c r="M386" s="676"/>
      <c r="N386" s="676"/>
      <c r="O386" s="686"/>
      <c r="P386" s="687" t="s">
        <v>79</v>
      </c>
      <c r="Q386" s="688"/>
      <c r="R386" s="688"/>
      <c r="S386" s="688"/>
      <c r="T386" s="688"/>
      <c r="U386" s="688"/>
      <c r="V386" s="689"/>
      <c r="W386" s="37" t="s">
        <v>68</v>
      </c>
      <c r="X386" s="671">
        <f>IFERROR(SUM(X384:X384),"0")</f>
        <v>0</v>
      </c>
      <c r="Y386" s="671">
        <f>IFERROR(SUM(Y384:Y384),"0")</f>
        <v>0</v>
      </c>
      <c r="Z386" s="37"/>
      <c r="AA386" s="672"/>
      <c r="AB386" s="672"/>
      <c r="AC386" s="672"/>
    </row>
    <row r="387" spans="1:68" ht="16.5" hidden="1" customHeight="1" x14ac:dyDescent="0.25">
      <c r="A387" s="703" t="s">
        <v>602</v>
      </c>
      <c r="B387" s="676"/>
      <c r="C387" s="676"/>
      <c r="D387" s="676"/>
      <c r="E387" s="676"/>
      <c r="F387" s="676"/>
      <c r="G387" s="676"/>
      <c r="H387" s="676"/>
      <c r="I387" s="676"/>
      <c r="J387" s="676"/>
      <c r="K387" s="676"/>
      <c r="L387" s="676"/>
      <c r="M387" s="676"/>
      <c r="N387" s="676"/>
      <c r="O387" s="676"/>
      <c r="P387" s="676"/>
      <c r="Q387" s="676"/>
      <c r="R387" s="676"/>
      <c r="S387" s="676"/>
      <c r="T387" s="676"/>
      <c r="U387" s="676"/>
      <c r="V387" s="676"/>
      <c r="W387" s="676"/>
      <c r="X387" s="676"/>
      <c r="Y387" s="676"/>
      <c r="Z387" s="676"/>
      <c r="AA387" s="664"/>
      <c r="AB387" s="664"/>
      <c r="AC387" s="664"/>
    </row>
    <row r="388" spans="1:68" ht="14.25" hidden="1" customHeight="1" x14ac:dyDescent="0.25">
      <c r="A388" s="675" t="s">
        <v>89</v>
      </c>
      <c r="B388" s="676"/>
      <c r="C388" s="676"/>
      <c r="D388" s="676"/>
      <c r="E388" s="676"/>
      <c r="F388" s="676"/>
      <c r="G388" s="676"/>
      <c r="H388" s="676"/>
      <c r="I388" s="676"/>
      <c r="J388" s="676"/>
      <c r="K388" s="676"/>
      <c r="L388" s="676"/>
      <c r="M388" s="676"/>
      <c r="N388" s="676"/>
      <c r="O388" s="676"/>
      <c r="P388" s="676"/>
      <c r="Q388" s="676"/>
      <c r="R388" s="676"/>
      <c r="S388" s="676"/>
      <c r="T388" s="676"/>
      <c r="U388" s="676"/>
      <c r="V388" s="676"/>
      <c r="W388" s="676"/>
      <c r="X388" s="676"/>
      <c r="Y388" s="676"/>
      <c r="Z388" s="676"/>
      <c r="AA388" s="665"/>
      <c r="AB388" s="665"/>
      <c r="AC388" s="665"/>
    </row>
    <row r="389" spans="1:68" ht="27" hidden="1" customHeight="1" x14ac:dyDescent="0.25">
      <c r="A389" s="54" t="s">
        <v>603</v>
      </c>
      <c r="B389" s="54" t="s">
        <v>604</v>
      </c>
      <c r="C389" s="31">
        <v>4301011483</v>
      </c>
      <c r="D389" s="673">
        <v>4680115881907</v>
      </c>
      <c r="E389" s="674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92</v>
      </c>
      <c r="L389" s="32"/>
      <c r="M389" s="33" t="s">
        <v>67</v>
      </c>
      <c r="N389" s="33"/>
      <c r="O389" s="32">
        <v>60</v>
      </c>
      <c r="P389" s="6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8"/>
      <c r="R389" s="678"/>
      <c r="S389" s="678"/>
      <c r="T389" s="679"/>
      <c r="U389" s="34"/>
      <c r="V389" s="34"/>
      <c r="W389" s="35" t="s">
        <v>68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605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hidden="1" customHeight="1" x14ac:dyDescent="0.25">
      <c r="A390" s="54" t="s">
        <v>603</v>
      </c>
      <c r="B390" s="54" t="s">
        <v>606</v>
      </c>
      <c r="C390" s="31">
        <v>4301011873</v>
      </c>
      <c r="D390" s="673">
        <v>4680115881907</v>
      </c>
      <c r="E390" s="674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92</v>
      </c>
      <c r="L390" s="32"/>
      <c r="M390" s="33" t="s">
        <v>67</v>
      </c>
      <c r="N390" s="33"/>
      <c r="O390" s="32">
        <v>60</v>
      </c>
      <c r="P390" s="89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8"/>
      <c r="R390" s="678"/>
      <c r="S390" s="678"/>
      <c r="T390" s="679"/>
      <c r="U390" s="34"/>
      <c r="V390" s="34"/>
      <c r="W390" s="35" t="s">
        <v>68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607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hidden="1" customHeight="1" x14ac:dyDescent="0.25">
      <c r="A391" s="54" t="s">
        <v>608</v>
      </c>
      <c r="B391" s="54" t="s">
        <v>609</v>
      </c>
      <c r="C391" s="31">
        <v>4301011312</v>
      </c>
      <c r="D391" s="673">
        <v>4607091384192</v>
      </c>
      <c r="E391" s="674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92</v>
      </c>
      <c r="L391" s="32"/>
      <c r="M391" s="33" t="s">
        <v>93</v>
      </c>
      <c r="N391" s="33"/>
      <c r="O391" s="32">
        <v>60</v>
      </c>
      <c r="P391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8"/>
      <c r="R391" s="678"/>
      <c r="S391" s="678"/>
      <c r="T391" s="679"/>
      <c r="U391" s="34"/>
      <c r="V391" s="34"/>
      <c r="W391" s="35" t="s">
        <v>68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610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hidden="1" customHeight="1" x14ac:dyDescent="0.25">
      <c r="A392" s="54" t="s">
        <v>611</v>
      </c>
      <c r="B392" s="54" t="s">
        <v>612</v>
      </c>
      <c r="C392" s="31">
        <v>4301011874</v>
      </c>
      <c r="D392" s="673">
        <v>4680115884892</v>
      </c>
      <c r="E392" s="674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92</v>
      </c>
      <c r="L392" s="32"/>
      <c r="M392" s="33" t="s">
        <v>67</v>
      </c>
      <c r="N392" s="33"/>
      <c r="O392" s="32">
        <v>60</v>
      </c>
      <c r="P392" s="69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8"/>
      <c r="R392" s="678"/>
      <c r="S392" s="678"/>
      <c r="T392" s="679"/>
      <c r="U392" s="34"/>
      <c r="V392" s="34"/>
      <c r="W392" s="35" t="s">
        <v>68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613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customHeight="1" x14ac:dyDescent="0.25">
      <c r="A393" s="54" t="s">
        <v>614</v>
      </c>
      <c r="B393" s="54" t="s">
        <v>615</v>
      </c>
      <c r="C393" s="31">
        <v>4301011875</v>
      </c>
      <c r="D393" s="673">
        <v>4680115884885</v>
      </c>
      <c r="E393" s="674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92</v>
      </c>
      <c r="L393" s="32"/>
      <c r="M393" s="33" t="s">
        <v>67</v>
      </c>
      <c r="N393" s="33"/>
      <c r="O393" s="32">
        <v>60</v>
      </c>
      <c r="P393" s="9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8"/>
      <c r="R393" s="678"/>
      <c r="S393" s="678"/>
      <c r="T393" s="679"/>
      <c r="U393" s="34"/>
      <c r="V393" s="34"/>
      <c r="W393" s="35" t="s">
        <v>68</v>
      </c>
      <c r="X393" s="669">
        <v>66</v>
      </c>
      <c r="Y393" s="670">
        <f t="shared" si="57"/>
        <v>72</v>
      </c>
      <c r="Z393" s="36">
        <f>IFERROR(IF(Y393=0,"",ROUNDUP(Y393/H393,0)*0.01898),"")</f>
        <v>0.11388000000000001</v>
      </c>
      <c r="AA393" s="56"/>
      <c r="AB393" s="57"/>
      <c r="AC393" s="453" t="s">
        <v>613</v>
      </c>
      <c r="AG393" s="64"/>
      <c r="AJ393" s="68"/>
      <c r="AK393" s="68">
        <v>0</v>
      </c>
      <c r="BB393" s="454" t="s">
        <v>1</v>
      </c>
      <c r="BM393" s="64">
        <f t="shared" si="58"/>
        <v>68.392499999999998</v>
      </c>
      <c r="BN393" s="64">
        <f t="shared" si="59"/>
        <v>74.61</v>
      </c>
      <c r="BO393" s="64">
        <f t="shared" si="60"/>
        <v>8.59375E-2</v>
      </c>
      <c r="BP393" s="64">
        <f t="shared" si="61"/>
        <v>9.375E-2</v>
      </c>
    </row>
    <row r="394" spans="1:68" ht="37.5" hidden="1" customHeight="1" x14ac:dyDescent="0.25">
      <c r="A394" s="54" t="s">
        <v>616</v>
      </c>
      <c r="B394" s="54" t="s">
        <v>617</v>
      </c>
      <c r="C394" s="31">
        <v>4301011871</v>
      </c>
      <c r="D394" s="673">
        <v>4680115884908</v>
      </c>
      <c r="E394" s="674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100</v>
      </c>
      <c r="L394" s="32"/>
      <c r="M394" s="33" t="s">
        <v>67</v>
      </c>
      <c r="N394" s="33"/>
      <c r="O394" s="32">
        <v>60</v>
      </c>
      <c r="P394" s="73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8"/>
      <c r="R394" s="678"/>
      <c r="S394" s="678"/>
      <c r="T394" s="679"/>
      <c r="U394" s="34"/>
      <c r="V394" s="34"/>
      <c r="W394" s="35" t="s">
        <v>68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613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x14ac:dyDescent="0.2">
      <c r="A395" s="685"/>
      <c r="B395" s="676"/>
      <c r="C395" s="676"/>
      <c r="D395" s="676"/>
      <c r="E395" s="676"/>
      <c r="F395" s="676"/>
      <c r="G395" s="676"/>
      <c r="H395" s="676"/>
      <c r="I395" s="676"/>
      <c r="J395" s="676"/>
      <c r="K395" s="676"/>
      <c r="L395" s="676"/>
      <c r="M395" s="676"/>
      <c r="N395" s="676"/>
      <c r="O395" s="686"/>
      <c r="P395" s="687" t="s">
        <v>79</v>
      </c>
      <c r="Q395" s="688"/>
      <c r="R395" s="688"/>
      <c r="S395" s="688"/>
      <c r="T395" s="688"/>
      <c r="U395" s="688"/>
      <c r="V395" s="689"/>
      <c r="W395" s="37" t="s">
        <v>80</v>
      </c>
      <c r="X395" s="671">
        <f>IFERROR(X389/H389,"0")+IFERROR(X390/H390,"0")+IFERROR(X391/H391,"0")+IFERROR(X392/H392,"0")+IFERROR(X393/H393,"0")+IFERROR(X394/H394,"0")</f>
        <v>5.5</v>
      </c>
      <c r="Y395" s="671">
        <f>IFERROR(Y389/H389,"0")+IFERROR(Y390/H390,"0")+IFERROR(Y391/H391,"0")+IFERROR(Y392/H392,"0")+IFERROR(Y393/H393,"0")+IFERROR(Y394/H394,"0")</f>
        <v>6</v>
      </c>
      <c r="Z395" s="671">
        <f>IFERROR(IF(Z389="",0,Z389),"0")+IFERROR(IF(Z390="",0,Z390),"0")+IFERROR(IF(Z391="",0,Z391),"0")+IFERROR(IF(Z392="",0,Z392),"0")+IFERROR(IF(Z393="",0,Z393),"0")+IFERROR(IF(Z394="",0,Z394),"0")</f>
        <v>0.11388000000000001</v>
      </c>
      <c r="AA395" s="672"/>
      <c r="AB395" s="672"/>
      <c r="AC395" s="672"/>
    </row>
    <row r="396" spans="1:68" x14ac:dyDescent="0.2">
      <c r="A396" s="676"/>
      <c r="B396" s="676"/>
      <c r="C396" s="676"/>
      <c r="D396" s="676"/>
      <c r="E396" s="676"/>
      <c r="F396" s="676"/>
      <c r="G396" s="676"/>
      <c r="H396" s="676"/>
      <c r="I396" s="676"/>
      <c r="J396" s="676"/>
      <c r="K396" s="676"/>
      <c r="L396" s="676"/>
      <c r="M396" s="676"/>
      <c r="N396" s="676"/>
      <c r="O396" s="686"/>
      <c r="P396" s="687" t="s">
        <v>79</v>
      </c>
      <c r="Q396" s="688"/>
      <c r="R396" s="688"/>
      <c r="S396" s="688"/>
      <c r="T396" s="688"/>
      <c r="U396" s="688"/>
      <c r="V396" s="689"/>
      <c r="W396" s="37" t="s">
        <v>68</v>
      </c>
      <c r="X396" s="671">
        <f>IFERROR(SUM(X389:X394),"0")</f>
        <v>66</v>
      </c>
      <c r="Y396" s="671">
        <f>IFERROR(SUM(Y389:Y394),"0")</f>
        <v>72</v>
      </c>
      <c r="Z396" s="37"/>
      <c r="AA396" s="672"/>
      <c r="AB396" s="672"/>
      <c r="AC396" s="672"/>
    </row>
    <row r="397" spans="1:68" ht="14.25" hidden="1" customHeight="1" x14ac:dyDescent="0.25">
      <c r="A397" s="675" t="s">
        <v>141</v>
      </c>
      <c r="B397" s="676"/>
      <c r="C397" s="676"/>
      <c r="D397" s="676"/>
      <c r="E397" s="676"/>
      <c r="F397" s="676"/>
      <c r="G397" s="676"/>
      <c r="H397" s="676"/>
      <c r="I397" s="676"/>
      <c r="J397" s="676"/>
      <c r="K397" s="676"/>
      <c r="L397" s="676"/>
      <c r="M397" s="676"/>
      <c r="N397" s="676"/>
      <c r="O397" s="676"/>
      <c r="P397" s="676"/>
      <c r="Q397" s="676"/>
      <c r="R397" s="676"/>
      <c r="S397" s="676"/>
      <c r="T397" s="676"/>
      <c r="U397" s="676"/>
      <c r="V397" s="676"/>
      <c r="W397" s="676"/>
      <c r="X397" s="676"/>
      <c r="Y397" s="676"/>
      <c r="Z397" s="676"/>
      <c r="AA397" s="665"/>
      <c r="AB397" s="665"/>
      <c r="AC397" s="665"/>
    </row>
    <row r="398" spans="1:68" ht="27" hidden="1" customHeight="1" x14ac:dyDescent="0.25">
      <c r="A398" s="54" t="s">
        <v>618</v>
      </c>
      <c r="B398" s="54" t="s">
        <v>619</v>
      </c>
      <c r="C398" s="31">
        <v>4301031303</v>
      </c>
      <c r="D398" s="673">
        <v>4607091384802</v>
      </c>
      <c r="E398" s="674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100</v>
      </c>
      <c r="L398" s="32"/>
      <c r="M398" s="33" t="s">
        <v>67</v>
      </c>
      <c r="N398" s="33"/>
      <c r="O398" s="32">
        <v>35</v>
      </c>
      <c r="P398" s="9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8"/>
      <c r="R398" s="678"/>
      <c r="S398" s="678"/>
      <c r="T398" s="679"/>
      <c r="U398" s="34"/>
      <c r="V398" s="34"/>
      <c r="W398" s="35" t="s">
        <v>68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620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621</v>
      </c>
      <c r="B399" s="54" t="s">
        <v>622</v>
      </c>
      <c r="C399" s="31">
        <v>4301031304</v>
      </c>
      <c r="D399" s="673">
        <v>4607091384826</v>
      </c>
      <c r="E399" s="674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144</v>
      </c>
      <c r="L399" s="32"/>
      <c r="M399" s="33" t="s">
        <v>67</v>
      </c>
      <c r="N399" s="33"/>
      <c r="O399" s="32">
        <v>35</v>
      </c>
      <c r="P399" s="96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8"/>
      <c r="R399" s="678"/>
      <c r="S399" s="678"/>
      <c r="T399" s="679"/>
      <c r="U399" s="34"/>
      <c r="V399" s="34"/>
      <c r="W399" s="35" t="s">
        <v>68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620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685"/>
      <c r="B400" s="676"/>
      <c r="C400" s="676"/>
      <c r="D400" s="676"/>
      <c r="E400" s="676"/>
      <c r="F400" s="676"/>
      <c r="G400" s="676"/>
      <c r="H400" s="676"/>
      <c r="I400" s="676"/>
      <c r="J400" s="676"/>
      <c r="K400" s="676"/>
      <c r="L400" s="676"/>
      <c r="M400" s="676"/>
      <c r="N400" s="676"/>
      <c r="O400" s="686"/>
      <c r="P400" s="687" t="s">
        <v>79</v>
      </c>
      <c r="Q400" s="688"/>
      <c r="R400" s="688"/>
      <c r="S400" s="688"/>
      <c r="T400" s="688"/>
      <c r="U400" s="688"/>
      <c r="V400" s="689"/>
      <c r="W400" s="37" t="s">
        <v>80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hidden="1" x14ac:dyDescent="0.2">
      <c r="A401" s="676"/>
      <c r="B401" s="676"/>
      <c r="C401" s="676"/>
      <c r="D401" s="676"/>
      <c r="E401" s="676"/>
      <c r="F401" s="676"/>
      <c r="G401" s="676"/>
      <c r="H401" s="676"/>
      <c r="I401" s="676"/>
      <c r="J401" s="676"/>
      <c r="K401" s="676"/>
      <c r="L401" s="676"/>
      <c r="M401" s="676"/>
      <c r="N401" s="676"/>
      <c r="O401" s="686"/>
      <c r="P401" s="687" t="s">
        <v>79</v>
      </c>
      <c r="Q401" s="688"/>
      <c r="R401" s="688"/>
      <c r="S401" s="688"/>
      <c r="T401" s="688"/>
      <c r="U401" s="688"/>
      <c r="V401" s="689"/>
      <c r="W401" s="37" t="s">
        <v>68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hidden="1" customHeight="1" x14ac:dyDescent="0.25">
      <c r="A402" s="675" t="s">
        <v>63</v>
      </c>
      <c r="B402" s="676"/>
      <c r="C402" s="676"/>
      <c r="D402" s="676"/>
      <c r="E402" s="676"/>
      <c r="F402" s="676"/>
      <c r="G402" s="676"/>
      <c r="H402" s="676"/>
      <c r="I402" s="676"/>
      <c r="J402" s="676"/>
      <c r="K402" s="676"/>
      <c r="L402" s="676"/>
      <c r="M402" s="676"/>
      <c r="N402" s="676"/>
      <c r="O402" s="676"/>
      <c r="P402" s="676"/>
      <c r="Q402" s="676"/>
      <c r="R402" s="676"/>
      <c r="S402" s="676"/>
      <c r="T402" s="676"/>
      <c r="U402" s="676"/>
      <c r="V402" s="676"/>
      <c r="W402" s="676"/>
      <c r="X402" s="676"/>
      <c r="Y402" s="676"/>
      <c r="Z402" s="676"/>
      <c r="AA402" s="665"/>
      <c r="AB402" s="665"/>
      <c r="AC402" s="665"/>
    </row>
    <row r="403" spans="1:68" ht="27" customHeight="1" x14ac:dyDescent="0.25">
      <c r="A403" s="54" t="s">
        <v>623</v>
      </c>
      <c r="B403" s="54" t="s">
        <v>624</v>
      </c>
      <c r="C403" s="31">
        <v>4301051899</v>
      </c>
      <c r="D403" s="673">
        <v>4607091384246</v>
      </c>
      <c r="E403" s="674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92</v>
      </c>
      <c r="L403" s="32"/>
      <c r="M403" s="33" t="s">
        <v>101</v>
      </c>
      <c r="N403" s="33"/>
      <c r="O403" s="32">
        <v>40</v>
      </c>
      <c r="P403" s="80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8"/>
      <c r="R403" s="678"/>
      <c r="S403" s="678"/>
      <c r="T403" s="679"/>
      <c r="U403" s="34"/>
      <c r="V403" s="34"/>
      <c r="W403" s="35" t="s">
        <v>68</v>
      </c>
      <c r="X403" s="669">
        <v>318</v>
      </c>
      <c r="Y403" s="670">
        <f>IFERROR(IF(X403="",0,CEILING((X403/$H403),1)*$H403),"")</f>
        <v>324</v>
      </c>
      <c r="Z403" s="36">
        <f>IFERROR(IF(Y403=0,"",ROUNDUP(Y403/H403,0)*0.01898),"")</f>
        <v>0.68328</v>
      </c>
      <c r="AA403" s="56"/>
      <c r="AB403" s="57"/>
      <c r="AC403" s="461" t="s">
        <v>625</v>
      </c>
      <c r="AG403" s="64"/>
      <c r="AJ403" s="68"/>
      <c r="AK403" s="68">
        <v>0</v>
      </c>
      <c r="BB403" s="462" t="s">
        <v>1</v>
      </c>
      <c r="BM403" s="64">
        <f>IFERROR(X403*I403/H403,"0")</f>
        <v>336.33799999999997</v>
      </c>
      <c r="BN403" s="64">
        <f>IFERROR(Y403*I403/H403,"0")</f>
        <v>342.68399999999997</v>
      </c>
      <c r="BO403" s="64">
        <f>IFERROR(1/J403*(X403/H403),"0")</f>
        <v>0.55208333333333337</v>
      </c>
      <c r="BP403" s="64">
        <f>IFERROR(1/J403*(Y403/H403),"0")</f>
        <v>0.5625</v>
      </c>
    </row>
    <row r="404" spans="1:68" ht="37.5" hidden="1" customHeight="1" x14ac:dyDescent="0.25">
      <c r="A404" s="54" t="s">
        <v>626</v>
      </c>
      <c r="B404" s="54" t="s">
        <v>627</v>
      </c>
      <c r="C404" s="31">
        <v>4301051901</v>
      </c>
      <c r="D404" s="673">
        <v>4680115881976</v>
      </c>
      <c r="E404" s="674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92</v>
      </c>
      <c r="L404" s="32"/>
      <c r="M404" s="33" t="s">
        <v>101</v>
      </c>
      <c r="N404" s="33"/>
      <c r="O404" s="32">
        <v>40</v>
      </c>
      <c r="P404" s="716" t="s">
        <v>628</v>
      </c>
      <c r="Q404" s="678"/>
      <c r="R404" s="678"/>
      <c r="S404" s="678"/>
      <c r="T404" s="679"/>
      <c r="U404" s="34"/>
      <c r="V404" s="34"/>
      <c r="W404" s="35" t="s">
        <v>68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629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630</v>
      </c>
      <c r="B405" s="54" t="s">
        <v>631</v>
      </c>
      <c r="C405" s="31">
        <v>4301051297</v>
      </c>
      <c r="D405" s="673">
        <v>4607091384253</v>
      </c>
      <c r="E405" s="674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66</v>
      </c>
      <c r="L405" s="32"/>
      <c r="M405" s="33" t="s">
        <v>67</v>
      </c>
      <c r="N405" s="33"/>
      <c r="O405" s="32">
        <v>40</v>
      </c>
      <c r="P405" s="7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8"/>
      <c r="R405" s="678"/>
      <c r="S405" s="678"/>
      <c r="T405" s="679"/>
      <c r="U405" s="34"/>
      <c r="V405" s="34"/>
      <c r="W405" s="35" t="s">
        <v>68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632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630</v>
      </c>
      <c r="B406" s="54" t="s">
        <v>633</v>
      </c>
      <c r="C406" s="31">
        <v>4301051660</v>
      </c>
      <c r="D406" s="673">
        <v>4607091384253</v>
      </c>
      <c r="E406" s="674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66</v>
      </c>
      <c r="L406" s="32"/>
      <c r="M406" s="33" t="s">
        <v>101</v>
      </c>
      <c r="N406" s="33"/>
      <c r="O406" s="32">
        <v>40</v>
      </c>
      <c r="P406" s="81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8"/>
      <c r="R406" s="678"/>
      <c r="S406" s="678"/>
      <c r="T406" s="679"/>
      <c r="U406" s="34"/>
      <c r="V406" s="34"/>
      <c r="W406" s="35" t="s">
        <v>68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625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634</v>
      </c>
      <c r="B407" s="54" t="s">
        <v>635</v>
      </c>
      <c r="C407" s="31">
        <v>4301051444</v>
      </c>
      <c r="D407" s="673">
        <v>4680115881969</v>
      </c>
      <c r="E407" s="674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66</v>
      </c>
      <c r="L407" s="32"/>
      <c r="M407" s="33" t="s">
        <v>67</v>
      </c>
      <c r="N407" s="33"/>
      <c r="O407" s="32">
        <v>40</v>
      </c>
      <c r="P407" s="7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8"/>
      <c r="R407" s="678"/>
      <c r="S407" s="678"/>
      <c r="T407" s="679"/>
      <c r="U407" s="34"/>
      <c r="V407" s="34"/>
      <c r="W407" s="35" t="s">
        <v>68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636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85"/>
      <c r="B408" s="676"/>
      <c r="C408" s="676"/>
      <c r="D408" s="676"/>
      <c r="E408" s="676"/>
      <c r="F408" s="676"/>
      <c r="G408" s="676"/>
      <c r="H408" s="676"/>
      <c r="I408" s="676"/>
      <c r="J408" s="676"/>
      <c r="K408" s="676"/>
      <c r="L408" s="676"/>
      <c r="M408" s="676"/>
      <c r="N408" s="676"/>
      <c r="O408" s="686"/>
      <c r="P408" s="687" t="s">
        <v>79</v>
      </c>
      <c r="Q408" s="688"/>
      <c r="R408" s="688"/>
      <c r="S408" s="688"/>
      <c r="T408" s="688"/>
      <c r="U408" s="688"/>
      <c r="V408" s="689"/>
      <c r="W408" s="37" t="s">
        <v>80</v>
      </c>
      <c r="X408" s="671">
        <f>IFERROR(X403/H403,"0")+IFERROR(X404/H404,"0")+IFERROR(X405/H405,"0")+IFERROR(X406/H406,"0")+IFERROR(X407/H407,"0")</f>
        <v>35.333333333333336</v>
      </c>
      <c r="Y408" s="671">
        <f>IFERROR(Y403/H403,"0")+IFERROR(Y404/H404,"0")+IFERROR(Y405/H405,"0")+IFERROR(Y406/H406,"0")+IFERROR(Y407/H407,"0")</f>
        <v>36</v>
      </c>
      <c r="Z408" s="671">
        <f>IFERROR(IF(Z403="",0,Z403),"0")+IFERROR(IF(Z404="",0,Z404),"0")+IFERROR(IF(Z405="",0,Z405),"0")+IFERROR(IF(Z406="",0,Z406),"0")+IFERROR(IF(Z407="",0,Z407),"0")</f>
        <v>0.68328</v>
      </c>
      <c r="AA408" s="672"/>
      <c r="AB408" s="672"/>
      <c r="AC408" s="672"/>
    </row>
    <row r="409" spans="1:68" x14ac:dyDescent="0.2">
      <c r="A409" s="676"/>
      <c r="B409" s="676"/>
      <c r="C409" s="676"/>
      <c r="D409" s="676"/>
      <c r="E409" s="676"/>
      <c r="F409" s="676"/>
      <c r="G409" s="676"/>
      <c r="H409" s="676"/>
      <c r="I409" s="676"/>
      <c r="J409" s="676"/>
      <c r="K409" s="676"/>
      <c r="L409" s="676"/>
      <c r="M409" s="676"/>
      <c r="N409" s="676"/>
      <c r="O409" s="686"/>
      <c r="P409" s="687" t="s">
        <v>79</v>
      </c>
      <c r="Q409" s="688"/>
      <c r="R409" s="688"/>
      <c r="S409" s="688"/>
      <c r="T409" s="688"/>
      <c r="U409" s="688"/>
      <c r="V409" s="689"/>
      <c r="W409" s="37" t="s">
        <v>68</v>
      </c>
      <c r="X409" s="671">
        <f>IFERROR(SUM(X403:X407),"0")</f>
        <v>318</v>
      </c>
      <c r="Y409" s="671">
        <f>IFERROR(SUM(Y403:Y407),"0")</f>
        <v>324</v>
      </c>
      <c r="Z409" s="37"/>
      <c r="AA409" s="672"/>
      <c r="AB409" s="672"/>
      <c r="AC409" s="672"/>
    </row>
    <row r="410" spans="1:68" ht="14.25" hidden="1" customHeight="1" x14ac:dyDescent="0.25">
      <c r="A410" s="675" t="s">
        <v>167</v>
      </c>
      <c r="B410" s="676"/>
      <c r="C410" s="676"/>
      <c r="D410" s="676"/>
      <c r="E410" s="676"/>
      <c r="F410" s="676"/>
      <c r="G410" s="676"/>
      <c r="H410" s="676"/>
      <c r="I410" s="676"/>
      <c r="J410" s="676"/>
      <c r="K410" s="676"/>
      <c r="L410" s="676"/>
      <c r="M410" s="676"/>
      <c r="N410" s="676"/>
      <c r="O410" s="676"/>
      <c r="P410" s="676"/>
      <c r="Q410" s="676"/>
      <c r="R410" s="676"/>
      <c r="S410" s="676"/>
      <c r="T410" s="676"/>
      <c r="U410" s="676"/>
      <c r="V410" s="676"/>
      <c r="W410" s="676"/>
      <c r="X410" s="676"/>
      <c r="Y410" s="676"/>
      <c r="Z410" s="676"/>
      <c r="AA410" s="665"/>
      <c r="AB410" s="665"/>
      <c r="AC410" s="665"/>
    </row>
    <row r="411" spans="1:68" ht="27" hidden="1" customHeight="1" x14ac:dyDescent="0.25">
      <c r="A411" s="54" t="s">
        <v>637</v>
      </c>
      <c r="B411" s="54" t="s">
        <v>638</v>
      </c>
      <c r="C411" s="31">
        <v>4301060441</v>
      </c>
      <c r="D411" s="673">
        <v>4607091389357</v>
      </c>
      <c r="E411" s="674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92</v>
      </c>
      <c r="L411" s="32"/>
      <c r="M411" s="33" t="s">
        <v>101</v>
      </c>
      <c r="N411" s="33"/>
      <c r="O411" s="32">
        <v>40</v>
      </c>
      <c r="P411" s="808" t="s">
        <v>639</v>
      </c>
      <c r="Q411" s="678"/>
      <c r="R411" s="678"/>
      <c r="S411" s="678"/>
      <c r="T411" s="679"/>
      <c r="U411" s="34"/>
      <c r="V411" s="34"/>
      <c r="W411" s="35" t="s">
        <v>68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640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85"/>
      <c r="B412" s="676"/>
      <c r="C412" s="676"/>
      <c r="D412" s="676"/>
      <c r="E412" s="676"/>
      <c r="F412" s="676"/>
      <c r="G412" s="676"/>
      <c r="H412" s="676"/>
      <c r="I412" s="676"/>
      <c r="J412" s="676"/>
      <c r="K412" s="676"/>
      <c r="L412" s="676"/>
      <c r="M412" s="676"/>
      <c r="N412" s="676"/>
      <c r="O412" s="686"/>
      <c r="P412" s="687" t="s">
        <v>79</v>
      </c>
      <c r="Q412" s="688"/>
      <c r="R412" s="688"/>
      <c r="S412" s="688"/>
      <c r="T412" s="688"/>
      <c r="U412" s="688"/>
      <c r="V412" s="689"/>
      <c r="W412" s="37" t="s">
        <v>80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hidden="1" x14ac:dyDescent="0.2">
      <c r="A413" s="676"/>
      <c r="B413" s="676"/>
      <c r="C413" s="676"/>
      <c r="D413" s="676"/>
      <c r="E413" s="676"/>
      <c r="F413" s="676"/>
      <c r="G413" s="676"/>
      <c r="H413" s="676"/>
      <c r="I413" s="676"/>
      <c r="J413" s="676"/>
      <c r="K413" s="676"/>
      <c r="L413" s="676"/>
      <c r="M413" s="676"/>
      <c r="N413" s="676"/>
      <c r="O413" s="686"/>
      <c r="P413" s="687" t="s">
        <v>79</v>
      </c>
      <c r="Q413" s="688"/>
      <c r="R413" s="688"/>
      <c r="S413" s="688"/>
      <c r="T413" s="688"/>
      <c r="U413" s="688"/>
      <c r="V413" s="689"/>
      <c r="W413" s="37" t="s">
        <v>68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hidden="1" customHeight="1" x14ac:dyDescent="0.2">
      <c r="A414" s="714" t="s">
        <v>641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hidden="1" customHeight="1" x14ac:dyDescent="0.25">
      <c r="A415" s="703" t="s">
        <v>642</v>
      </c>
      <c r="B415" s="676"/>
      <c r="C415" s="676"/>
      <c r="D415" s="676"/>
      <c r="E415" s="676"/>
      <c r="F415" s="676"/>
      <c r="G415" s="676"/>
      <c r="H415" s="676"/>
      <c r="I415" s="676"/>
      <c r="J415" s="676"/>
      <c r="K415" s="676"/>
      <c r="L415" s="676"/>
      <c r="M415" s="676"/>
      <c r="N415" s="676"/>
      <c r="O415" s="676"/>
      <c r="P415" s="676"/>
      <c r="Q415" s="676"/>
      <c r="R415" s="676"/>
      <c r="S415" s="676"/>
      <c r="T415" s="676"/>
      <c r="U415" s="676"/>
      <c r="V415" s="676"/>
      <c r="W415" s="676"/>
      <c r="X415" s="676"/>
      <c r="Y415" s="676"/>
      <c r="Z415" s="676"/>
      <c r="AA415" s="664"/>
      <c r="AB415" s="664"/>
      <c r="AC415" s="664"/>
    </row>
    <row r="416" spans="1:68" ht="14.25" hidden="1" customHeight="1" x14ac:dyDescent="0.25">
      <c r="A416" s="675" t="s">
        <v>141</v>
      </c>
      <c r="B416" s="676"/>
      <c r="C416" s="676"/>
      <c r="D416" s="676"/>
      <c r="E416" s="676"/>
      <c r="F416" s="676"/>
      <c r="G416" s="676"/>
      <c r="H416" s="676"/>
      <c r="I416" s="676"/>
      <c r="J416" s="676"/>
      <c r="K416" s="676"/>
      <c r="L416" s="676"/>
      <c r="M416" s="676"/>
      <c r="N416" s="676"/>
      <c r="O416" s="676"/>
      <c r="P416" s="676"/>
      <c r="Q416" s="676"/>
      <c r="R416" s="676"/>
      <c r="S416" s="676"/>
      <c r="T416" s="676"/>
      <c r="U416" s="676"/>
      <c r="V416" s="676"/>
      <c r="W416" s="676"/>
      <c r="X416" s="676"/>
      <c r="Y416" s="676"/>
      <c r="Z416" s="676"/>
      <c r="AA416" s="665"/>
      <c r="AB416" s="665"/>
      <c r="AC416" s="665"/>
    </row>
    <row r="417" spans="1:68" ht="27" customHeight="1" x14ac:dyDescent="0.25">
      <c r="A417" s="54" t="s">
        <v>643</v>
      </c>
      <c r="B417" s="54" t="s">
        <v>644</v>
      </c>
      <c r="C417" s="31">
        <v>4301031405</v>
      </c>
      <c r="D417" s="673">
        <v>4680115886100</v>
      </c>
      <c r="E417" s="674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100</v>
      </c>
      <c r="L417" s="32"/>
      <c r="M417" s="33" t="s">
        <v>67</v>
      </c>
      <c r="N417" s="33"/>
      <c r="O417" s="32">
        <v>50</v>
      </c>
      <c r="P417" s="1041" t="s">
        <v>645</v>
      </c>
      <c r="Q417" s="678"/>
      <c r="R417" s="678"/>
      <c r="S417" s="678"/>
      <c r="T417" s="679"/>
      <c r="U417" s="34"/>
      <c r="V417" s="34"/>
      <c r="W417" s="35" t="s">
        <v>68</v>
      </c>
      <c r="X417" s="669">
        <v>4</v>
      </c>
      <c r="Y417" s="670">
        <f t="shared" ref="Y417:Y428" si="62">IFERROR(IF(X417="",0,CEILING((X417/$H417),1)*$H417),"")</f>
        <v>5.4</v>
      </c>
      <c r="Z417" s="36">
        <f>IFERROR(IF(Y417=0,"",ROUNDUP(Y417/H417,0)*0.00902),"")</f>
        <v>9.0200000000000002E-3</v>
      </c>
      <c r="AA417" s="56"/>
      <c r="AB417" s="57"/>
      <c r="AC417" s="473" t="s">
        <v>646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4.1555555555555559</v>
      </c>
      <c r="BN417" s="64">
        <f t="shared" ref="BN417:BN428" si="64">IFERROR(Y417*I417/H417,"0")</f>
        <v>5.61</v>
      </c>
      <c r="BO417" s="64">
        <f t="shared" ref="BO417:BO428" si="65">IFERROR(1/J417*(X417/H417),"0")</f>
        <v>5.6116722783389446E-3</v>
      </c>
      <c r="BP417" s="64">
        <f t="shared" ref="BP417:BP428" si="66">IFERROR(1/J417*(Y417/H417),"0")</f>
        <v>7.575757575757576E-3</v>
      </c>
    </row>
    <row r="418" spans="1:68" ht="27" hidden="1" customHeight="1" x14ac:dyDescent="0.25">
      <c r="A418" s="54" t="s">
        <v>647</v>
      </c>
      <c r="B418" s="54" t="s">
        <v>648</v>
      </c>
      <c r="C418" s="31">
        <v>4301031382</v>
      </c>
      <c r="D418" s="673">
        <v>4680115886117</v>
      </c>
      <c r="E418" s="674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100</v>
      </c>
      <c r="L418" s="32"/>
      <c r="M418" s="33" t="s">
        <v>67</v>
      </c>
      <c r="N418" s="33"/>
      <c r="O418" s="32">
        <v>50</v>
      </c>
      <c r="P418" s="1004" t="s">
        <v>649</v>
      </c>
      <c r="Q418" s="678"/>
      <c r="R418" s="678"/>
      <c r="S418" s="678"/>
      <c r="T418" s="679"/>
      <c r="U418" s="34"/>
      <c r="V418" s="34"/>
      <c r="W418" s="35" t="s">
        <v>68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650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647</v>
      </c>
      <c r="B419" s="54" t="s">
        <v>651</v>
      </c>
      <c r="C419" s="31">
        <v>4301031406</v>
      </c>
      <c r="D419" s="673">
        <v>4680115886117</v>
      </c>
      <c r="E419" s="674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100</v>
      </c>
      <c r="L419" s="32"/>
      <c r="M419" s="33" t="s">
        <v>67</v>
      </c>
      <c r="N419" s="33"/>
      <c r="O419" s="32">
        <v>50</v>
      </c>
      <c r="P419" s="834" t="s">
        <v>649</v>
      </c>
      <c r="Q419" s="678"/>
      <c r="R419" s="678"/>
      <c r="S419" s="678"/>
      <c r="T419" s="679"/>
      <c r="U419" s="34"/>
      <c r="V419" s="34"/>
      <c r="W419" s="35" t="s">
        <v>68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650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652</v>
      </c>
      <c r="B420" s="54" t="s">
        <v>653</v>
      </c>
      <c r="C420" s="31">
        <v>4301031402</v>
      </c>
      <c r="D420" s="673">
        <v>4680115886124</v>
      </c>
      <c r="E420" s="674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100</v>
      </c>
      <c r="L420" s="32"/>
      <c r="M420" s="33" t="s">
        <v>67</v>
      </c>
      <c r="N420" s="33"/>
      <c r="O420" s="32">
        <v>50</v>
      </c>
      <c r="P420" s="1008" t="s">
        <v>654</v>
      </c>
      <c r="Q420" s="678"/>
      <c r="R420" s="678"/>
      <c r="S420" s="678"/>
      <c r="T420" s="679"/>
      <c r="U420" s="34"/>
      <c r="V420" s="34"/>
      <c r="W420" s="35" t="s">
        <v>68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655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656</v>
      </c>
      <c r="B421" s="54" t="s">
        <v>657</v>
      </c>
      <c r="C421" s="31">
        <v>4301031335</v>
      </c>
      <c r="D421" s="673">
        <v>4680115883147</v>
      </c>
      <c r="E421" s="674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144</v>
      </c>
      <c r="L421" s="32"/>
      <c r="M421" s="33" t="s">
        <v>67</v>
      </c>
      <c r="N421" s="33"/>
      <c r="O421" s="32">
        <v>50</v>
      </c>
      <c r="P421" s="87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8"/>
      <c r="R421" s="678"/>
      <c r="S421" s="678"/>
      <c r="T421" s="679"/>
      <c r="U421" s="34"/>
      <c r="V421" s="34"/>
      <c r="W421" s="35" t="s">
        <v>68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646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656</v>
      </c>
      <c r="B422" s="54" t="s">
        <v>658</v>
      </c>
      <c r="C422" s="31">
        <v>4301031366</v>
      </c>
      <c r="D422" s="673">
        <v>4680115883147</v>
      </c>
      <c r="E422" s="674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144</v>
      </c>
      <c r="L422" s="32"/>
      <c r="M422" s="33" t="s">
        <v>67</v>
      </c>
      <c r="N422" s="33"/>
      <c r="O422" s="32">
        <v>50</v>
      </c>
      <c r="P422" s="824" t="s">
        <v>659</v>
      </c>
      <c r="Q422" s="678"/>
      <c r="R422" s="678"/>
      <c r="S422" s="678"/>
      <c r="T422" s="679"/>
      <c r="U422" s="34"/>
      <c r="V422" s="34"/>
      <c r="W422" s="35" t="s">
        <v>68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646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hidden="1" customHeight="1" x14ac:dyDescent="0.25">
      <c r="A423" s="54" t="s">
        <v>660</v>
      </c>
      <c r="B423" s="54" t="s">
        <v>661</v>
      </c>
      <c r="C423" s="31">
        <v>4301031362</v>
      </c>
      <c r="D423" s="673">
        <v>4607091384338</v>
      </c>
      <c r="E423" s="674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144</v>
      </c>
      <c r="L423" s="32"/>
      <c r="M423" s="33" t="s">
        <v>67</v>
      </c>
      <c r="N423" s="33"/>
      <c r="O423" s="32">
        <v>50</v>
      </c>
      <c r="P423" s="8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8"/>
      <c r="R423" s="678"/>
      <c r="S423" s="678"/>
      <c r="T423" s="679"/>
      <c r="U423" s="34"/>
      <c r="V423" s="34"/>
      <c r="W423" s="35" t="s">
        <v>68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646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hidden="1" customHeight="1" x14ac:dyDescent="0.25">
      <c r="A424" s="54" t="s">
        <v>662</v>
      </c>
      <c r="B424" s="54" t="s">
        <v>663</v>
      </c>
      <c r="C424" s="31">
        <v>4301031361</v>
      </c>
      <c r="D424" s="673">
        <v>4607091389524</v>
      </c>
      <c r="E424" s="674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144</v>
      </c>
      <c r="L424" s="32"/>
      <c r="M424" s="33" t="s">
        <v>67</v>
      </c>
      <c r="N424" s="33"/>
      <c r="O424" s="32">
        <v>50</v>
      </c>
      <c r="P424" s="84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8"/>
      <c r="R424" s="678"/>
      <c r="S424" s="678"/>
      <c r="T424" s="679"/>
      <c r="U424" s="34"/>
      <c r="V424" s="34"/>
      <c r="W424" s="35" t="s">
        <v>68</v>
      </c>
      <c r="X424" s="669">
        <v>0</v>
      </c>
      <c r="Y424" s="670">
        <f t="shared" si="62"/>
        <v>0</v>
      </c>
      <c r="Z424" s="36" t="str">
        <f t="shared" si="67"/>
        <v/>
      </c>
      <c r="AA424" s="56"/>
      <c r="AB424" s="57"/>
      <c r="AC424" s="487" t="s">
        <v>664</v>
      </c>
      <c r="AG424" s="64"/>
      <c r="AJ424" s="68"/>
      <c r="AK424" s="68">
        <v>0</v>
      </c>
      <c r="BB424" s="488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hidden="1" customHeight="1" x14ac:dyDescent="0.25">
      <c r="A425" s="54" t="s">
        <v>665</v>
      </c>
      <c r="B425" s="54" t="s">
        <v>666</v>
      </c>
      <c r="C425" s="31">
        <v>4301031337</v>
      </c>
      <c r="D425" s="673">
        <v>4680115883161</v>
      </c>
      <c r="E425" s="674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144</v>
      </c>
      <c r="L425" s="32"/>
      <c r="M425" s="33" t="s">
        <v>67</v>
      </c>
      <c r="N425" s="33"/>
      <c r="O425" s="32">
        <v>50</v>
      </c>
      <c r="P425" s="8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8"/>
      <c r="R425" s="678"/>
      <c r="S425" s="678"/>
      <c r="T425" s="679"/>
      <c r="U425" s="34"/>
      <c r="V425" s="34"/>
      <c r="W425" s="35" t="s">
        <v>68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667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hidden="1" customHeight="1" x14ac:dyDescent="0.25">
      <c r="A426" s="54" t="s">
        <v>665</v>
      </c>
      <c r="B426" s="54" t="s">
        <v>668</v>
      </c>
      <c r="C426" s="31">
        <v>4301031364</v>
      </c>
      <c r="D426" s="673">
        <v>4680115883161</v>
      </c>
      <c r="E426" s="674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144</v>
      </c>
      <c r="L426" s="32"/>
      <c r="M426" s="33" t="s">
        <v>67</v>
      </c>
      <c r="N426" s="33"/>
      <c r="O426" s="32">
        <v>50</v>
      </c>
      <c r="P426" s="771" t="s">
        <v>669</v>
      </c>
      <c r="Q426" s="678"/>
      <c r="R426" s="678"/>
      <c r="S426" s="678"/>
      <c r="T426" s="679"/>
      <c r="U426" s="34"/>
      <c r="V426" s="34"/>
      <c r="W426" s="35" t="s">
        <v>68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667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hidden="1" customHeight="1" x14ac:dyDescent="0.25">
      <c r="A427" s="54" t="s">
        <v>670</v>
      </c>
      <c r="B427" s="54" t="s">
        <v>671</v>
      </c>
      <c r="C427" s="31">
        <v>4301031358</v>
      </c>
      <c r="D427" s="673">
        <v>4607091389531</v>
      </c>
      <c r="E427" s="674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144</v>
      </c>
      <c r="L427" s="32"/>
      <c r="M427" s="33" t="s">
        <v>67</v>
      </c>
      <c r="N427" s="33"/>
      <c r="O427" s="32">
        <v>50</v>
      </c>
      <c r="P427" s="83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8"/>
      <c r="R427" s="678"/>
      <c r="S427" s="678"/>
      <c r="T427" s="679"/>
      <c r="U427" s="34"/>
      <c r="V427" s="34"/>
      <c r="W427" s="35" t="s">
        <v>68</v>
      </c>
      <c r="X427" s="669">
        <v>0</v>
      </c>
      <c r="Y427" s="670">
        <f t="shared" si="62"/>
        <v>0</v>
      </c>
      <c r="Z427" s="36" t="str">
        <f t="shared" si="67"/>
        <v/>
      </c>
      <c r="AA427" s="56"/>
      <c r="AB427" s="57"/>
      <c r="AC427" s="493" t="s">
        <v>672</v>
      </c>
      <c r="AG427" s="64"/>
      <c r="AJ427" s="68"/>
      <c r="AK427" s="68">
        <v>0</v>
      </c>
      <c r="BB427" s="494" t="s">
        <v>1</v>
      </c>
      <c r="BM427" s="64">
        <f t="shared" si="63"/>
        <v>0</v>
      </c>
      <c r="BN427" s="64">
        <f t="shared" si="64"/>
        <v>0</v>
      </c>
      <c r="BO427" s="64">
        <f t="shared" si="65"/>
        <v>0</v>
      </c>
      <c r="BP427" s="64">
        <f t="shared" si="66"/>
        <v>0</v>
      </c>
    </row>
    <row r="428" spans="1:68" ht="37.5" hidden="1" customHeight="1" x14ac:dyDescent="0.25">
      <c r="A428" s="54" t="s">
        <v>673</v>
      </c>
      <c r="B428" s="54" t="s">
        <v>674</v>
      </c>
      <c r="C428" s="31">
        <v>4301031360</v>
      </c>
      <c r="D428" s="673">
        <v>4607091384345</v>
      </c>
      <c r="E428" s="674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144</v>
      </c>
      <c r="L428" s="32"/>
      <c r="M428" s="33" t="s">
        <v>67</v>
      </c>
      <c r="N428" s="33"/>
      <c r="O428" s="32">
        <v>50</v>
      </c>
      <c r="P428" s="77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8"/>
      <c r="R428" s="678"/>
      <c r="S428" s="678"/>
      <c r="T428" s="679"/>
      <c r="U428" s="34"/>
      <c r="V428" s="34"/>
      <c r="W428" s="35" t="s">
        <v>68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667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x14ac:dyDescent="0.2">
      <c r="A429" s="685"/>
      <c r="B429" s="676"/>
      <c r="C429" s="676"/>
      <c r="D429" s="676"/>
      <c r="E429" s="676"/>
      <c r="F429" s="676"/>
      <c r="G429" s="676"/>
      <c r="H429" s="676"/>
      <c r="I429" s="676"/>
      <c r="J429" s="676"/>
      <c r="K429" s="676"/>
      <c r="L429" s="676"/>
      <c r="M429" s="676"/>
      <c r="N429" s="676"/>
      <c r="O429" s="686"/>
      <c r="P429" s="687" t="s">
        <v>79</v>
      </c>
      <c r="Q429" s="688"/>
      <c r="R429" s="688"/>
      <c r="S429" s="688"/>
      <c r="T429" s="688"/>
      <c r="U429" s="688"/>
      <c r="V429" s="689"/>
      <c r="W429" s="37" t="s">
        <v>80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0.7407407407407407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1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9.0200000000000002E-3</v>
      </c>
      <c r="AA429" s="672"/>
      <c r="AB429" s="672"/>
      <c r="AC429" s="672"/>
    </row>
    <row r="430" spans="1:68" x14ac:dyDescent="0.2">
      <c r="A430" s="676"/>
      <c r="B430" s="676"/>
      <c r="C430" s="676"/>
      <c r="D430" s="676"/>
      <c r="E430" s="676"/>
      <c r="F430" s="676"/>
      <c r="G430" s="676"/>
      <c r="H430" s="676"/>
      <c r="I430" s="676"/>
      <c r="J430" s="676"/>
      <c r="K430" s="676"/>
      <c r="L430" s="676"/>
      <c r="M430" s="676"/>
      <c r="N430" s="676"/>
      <c r="O430" s="686"/>
      <c r="P430" s="687" t="s">
        <v>79</v>
      </c>
      <c r="Q430" s="688"/>
      <c r="R430" s="688"/>
      <c r="S430" s="688"/>
      <c r="T430" s="688"/>
      <c r="U430" s="688"/>
      <c r="V430" s="689"/>
      <c r="W430" s="37" t="s">
        <v>68</v>
      </c>
      <c r="X430" s="671">
        <f>IFERROR(SUM(X417:X428),"0")</f>
        <v>4</v>
      </c>
      <c r="Y430" s="671">
        <f>IFERROR(SUM(Y417:Y428),"0")</f>
        <v>5.4</v>
      </c>
      <c r="Z430" s="37"/>
      <c r="AA430" s="672"/>
      <c r="AB430" s="672"/>
      <c r="AC430" s="672"/>
    </row>
    <row r="431" spans="1:68" ht="14.25" hidden="1" customHeight="1" x14ac:dyDescent="0.25">
      <c r="A431" s="675" t="s">
        <v>63</v>
      </c>
      <c r="B431" s="676"/>
      <c r="C431" s="676"/>
      <c r="D431" s="676"/>
      <c r="E431" s="676"/>
      <c r="F431" s="676"/>
      <c r="G431" s="676"/>
      <c r="H431" s="676"/>
      <c r="I431" s="676"/>
      <c r="J431" s="676"/>
      <c r="K431" s="676"/>
      <c r="L431" s="676"/>
      <c r="M431" s="676"/>
      <c r="N431" s="676"/>
      <c r="O431" s="676"/>
      <c r="P431" s="676"/>
      <c r="Q431" s="676"/>
      <c r="R431" s="676"/>
      <c r="S431" s="676"/>
      <c r="T431" s="676"/>
      <c r="U431" s="676"/>
      <c r="V431" s="676"/>
      <c r="W431" s="676"/>
      <c r="X431" s="676"/>
      <c r="Y431" s="676"/>
      <c r="Z431" s="676"/>
      <c r="AA431" s="665"/>
      <c r="AB431" s="665"/>
      <c r="AC431" s="665"/>
    </row>
    <row r="432" spans="1:68" ht="27" hidden="1" customHeight="1" x14ac:dyDescent="0.25">
      <c r="A432" s="54" t="s">
        <v>675</v>
      </c>
      <c r="B432" s="54" t="s">
        <v>676</v>
      </c>
      <c r="C432" s="31">
        <v>4301051284</v>
      </c>
      <c r="D432" s="673">
        <v>4607091384352</v>
      </c>
      <c r="E432" s="674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100</v>
      </c>
      <c r="L432" s="32"/>
      <c r="M432" s="33" t="s">
        <v>101</v>
      </c>
      <c r="N432" s="33"/>
      <c r="O432" s="32">
        <v>45</v>
      </c>
      <c r="P432" s="7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8"/>
      <c r="R432" s="678"/>
      <c r="S432" s="678"/>
      <c r="T432" s="679"/>
      <c r="U432" s="34"/>
      <c r="V432" s="34"/>
      <c r="W432" s="35" t="s">
        <v>68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677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678</v>
      </c>
      <c r="B433" s="54" t="s">
        <v>679</v>
      </c>
      <c r="C433" s="31">
        <v>4301051431</v>
      </c>
      <c r="D433" s="673">
        <v>4607091389654</v>
      </c>
      <c r="E433" s="674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66</v>
      </c>
      <c r="L433" s="32"/>
      <c r="M433" s="33" t="s">
        <v>101</v>
      </c>
      <c r="N433" s="33"/>
      <c r="O433" s="32">
        <v>45</v>
      </c>
      <c r="P433" s="104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8"/>
      <c r="R433" s="678"/>
      <c r="S433" s="678"/>
      <c r="T433" s="679"/>
      <c r="U433" s="34"/>
      <c r="V433" s="34"/>
      <c r="W433" s="35" t="s">
        <v>68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680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685"/>
      <c r="B434" s="676"/>
      <c r="C434" s="676"/>
      <c r="D434" s="676"/>
      <c r="E434" s="676"/>
      <c r="F434" s="676"/>
      <c r="G434" s="676"/>
      <c r="H434" s="676"/>
      <c r="I434" s="676"/>
      <c r="J434" s="676"/>
      <c r="K434" s="676"/>
      <c r="L434" s="676"/>
      <c r="M434" s="676"/>
      <c r="N434" s="676"/>
      <c r="O434" s="686"/>
      <c r="P434" s="687" t="s">
        <v>79</v>
      </c>
      <c r="Q434" s="688"/>
      <c r="R434" s="688"/>
      <c r="S434" s="688"/>
      <c r="T434" s="688"/>
      <c r="U434" s="688"/>
      <c r="V434" s="689"/>
      <c r="W434" s="37" t="s">
        <v>80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hidden="1" x14ac:dyDescent="0.2">
      <c r="A435" s="676"/>
      <c r="B435" s="676"/>
      <c r="C435" s="676"/>
      <c r="D435" s="676"/>
      <c r="E435" s="676"/>
      <c r="F435" s="676"/>
      <c r="G435" s="676"/>
      <c r="H435" s="676"/>
      <c r="I435" s="676"/>
      <c r="J435" s="676"/>
      <c r="K435" s="676"/>
      <c r="L435" s="676"/>
      <c r="M435" s="676"/>
      <c r="N435" s="676"/>
      <c r="O435" s="686"/>
      <c r="P435" s="687" t="s">
        <v>79</v>
      </c>
      <c r="Q435" s="688"/>
      <c r="R435" s="688"/>
      <c r="S435" s="688"/>
      <c r="T435" s="688"/>
      <c r="U435" s="688"/>
      <c r="V435" s="689"/>
      <c r="W435" s="37" t="s">
        <v>68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hidden="1" customHeight="1" x14ac:dyDescent="0.25">
      <c r="A436" s="703" t="s">
        <v>681</v>
      </c>
      <c r="B436" s="676"/>
      <c r="C436" s="676"/>
      <c r="D436" s="676"/>
      <c r="E436" s="676"/>
      <c r="F436" s="676"/>
      <c r="G436" s="676"/>
      <c r="H436" s="676"/>
      <c r="I436" s="676"/>
      <c r="J436" s="676"/>
      <c r="K436" s="676"/>
      <c r="L436" s="676"/>
      <c r="M436" s="676"/>
      <c r="N436" s="676"/>
      <c r="O436" s="676"/>
      <c r="P436" s="676"/>
      <c r="Q436" s="676"/>
      <c r="R436" s="676"/>
      <c r="S436" s="676"/>
      <c r="T436" s="676"/>
      <c r="U436" s="676"/>
      <c r="V436" s="676"/>
      <c r="W436" s="676"/>
      <c r="X436" s="676"/>
      <c r="Y436" s="676"/>
      <c r="Z436" s="676"/>
      <c r="AA436" s="664"/>
      <c r="AB436" s="664"/>
      <c r="AC436" s="664"/>
    </row>
    <row r="437" spans="1:68" ht="14.25" hidden="1" customHeight="1" x14ac:dyDescent="0.25">
      <c r="A437" s="675" t="s">
        <v>130</v>
      </c>
      <c r="B437" s="676"/>
      <c r="C437" s="676"/>
      <c r="D437" s="676"/>
      <c r="E437" s="676"/>
      <c r="F437" s="676"/>
      <c r="G437" s="676"/>
      <c r="H437" s="676"/>
      <c r="I437" s="676"/>
      <c r="J437" s="676"/>
      <c r="K437" s="676"/>
      <c r="L437" s="676"/>
      <c r="M437" s="676"/>
      <c r="N437" s="676"/>
      <c r="O437" s="676"/>
      <c r="P437" s="676"/>
      <c r="Q437" s="676"/>
      <c r="R437" s="676"/>
      <c r="S437" s="676"/>
      <c r="T437" s="676"/>
      <c r="U437" s="676"/>
      <c r="V437" s="676"/>
      <c r="W437" s="676"/>
      <c r="X437" s="676"/>
      <c r="Y437" s="676"/>
      <c r="Z437" s="676"/>
      <c r="AA437" s="665"/>
      <c r="AB437" s="665"/>
      <c r="AC437" s="665"/>
    </row>
    <row r="438" spans="1:68" ht="27" hidden="1" customHeight="1" x14ac:dyDescent="0.25">
      <c r="A438" s="54" t="s">
        <v>682</v>
      </c>
      <c r="B438" s="54" t="s">
        <v>683</v>
      </c>
      <c r="C438" s="31">
        <v>4301020319</v>
      </c>
      <c r="D438" s="673">
        <v>4680115885240</v>
      </c>
      <c r="E438" s="674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66</v>
      </c>
      <c r="L438" s="32"/>
      <c r="M438" s="33" t="s">
        <v>67</v>
      </c>
      <c r="N438" s="33"/>
      <c r="O438" s="32">
        <v>40</v>
      </c>
      <c r="P438" s="86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8"/>
      <c r="R438" s="678"/>
      <c r="S438" s="678"/>
      <c r="T438" s="679"/>
      <c r="U438" s="34"/>
      <c r="V438" s="34"/>
      <c r="W438" s="35" t="s">
        <v>68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684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685</v>
      </c>
      <c r="B439" s="54" t="s">
        <v>686</v>
      </c>
      <c r="C439" s="31">
        <v>4301020315</v>
      </c>
      <c r="D439" s="673">
        <v>4607091389364</v>
      </c>
      <c r="E439" s="674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66</v>
      </c>
      <c r="L439" s="32"/>
      <c r="M439" s="33" t="s">
        <v>67</v>
      </c>
      <c r="N439" s="33"/>
      <c r="O439" s="32">
        <v>40</v>
      </c>
      <c r="P439" s="75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8"/>
      <c r="R439" s="678"/>
      <c r="S439" s="678"/>
      <c r="T439" s="679"/>
      <c r="U439" s="34"/>
      <c r="V439" s="34"/>
      <c r="W439" s="35" t="s">
        <v>68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687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685"/>
      <c r="B440" s="676"/>
      <c r="C440" s="676"/>
      <c r="D440" s="676"/>
      <c r="E440" s="676"/>
      <c r="F440" s="676"/>
      <c r="G440" s="676"/>
      <c r="H440" s="676"/>
      <c r="I440" s="676"/>
      <c r="J440" s="676"/>
      <c r="K440" s="676"/>
      <c r="L440" s="676"/>
      <c r="M440" s="676"/>
      <c r="N440" s="676"/>
      <c r="O440" s="686"/>
      <c r="P440" s="687" t="s">
        <v>79</v>
      </c>
      <c r="Q440" s="688"/>
      <c r="R440" s="688"/>
      <c r="S440" s="688"/>
      <c r="T440" s="688"/>
      <c r="U440" s="688"/>
      <c r="V440" s="689"/>
      <c r="W440" s="37" t="s">
        <v>80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hidden="1" x14ac:dyDescent="0.2">
      <c r="A441" s="676"/>
      <c r="B441" s="676"/>
      <c r="C441" s="676"/>
      <c r="D441" s="676"/>
      <c r="E441" s="676"/>
      <c r="F441" s="676"/>
      <c r="G441" s="676"/>
      <c r="H441" s="676"/>
      <c r="I441" s="676"/>
      <c r="J441" s="676"/>
      <c r="K441" s="676"/>
      <c r="L441" s="676"/>
      <c r="M441" s="676"/>
      <c r="N441" s="676"/>
      <c r="O441" s="686"/>
      <c r="P441" s="687" t="s">
        <v>79</v>
      </c>
      <c r="Q441" s="688"/>
      <c r="R441" s="688"/>
      <c r="S441" s="688"/>
      <c r="T441" s="688"/>
      <c r="U441" s="688"/>
      <c r="V441" s="689"/>
      <c r="W441" s="37" t="s">
        <v>68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hidden="1" customHeight="1" x14ac:dyDescent="0.25">
      <c r="A442" s="675" t="s">
        <v>141</v>
      </c>
      <c r="B442" s="676"/>
      <c r="C442" s="676"/>
      <c r="D442" s="676"/>
      <c r="E442" s="676"/>
      <c r="F442" s="676"/>
      <c r="G442" s="676"/>
      <c r="H442" s="676"/>
      <c r="I442" s="676"/>
      <c r="J442" s="676"/>
      <c r="K442" s="676"/>
      <c r="L442" s="676"/>
      <c r="M442" s="676"/>
      <c r="N442" s="676"/>
      <c r="O442" s="676"/>
      <c r="P442" s="676"/>
      <c r="Q442" s="676"/>
      <c r="R442" s="676"/>
      <c r="S442" s="676"/>
      <c r="T442" s="676"/>
      <c r="U442" s="676"/>
      <c r="V442" s="676"/>
      <c r="W442" s="676"/>
      <c r="X442" s="676"/>
      <c r="Y442" s="676"/>
      <c r="Z442" s="676"/>
      <c r="AA442" s="665"/>
      <c r="AB442" s="665"/>
      <c r="AC442" s="665"/>
    </row>
    <row r="443" spans="1:68" ht="27" customHeight="1" x14ac:dyDescent="0.25">
      <c r="A443" s="54" t="s">
        <v>688</v>
      </c>
      <c r="B443" s="54" t="s">
        <v>689</v>
      </c>
      <c r="C443" s="31">
        <v>4301031403</v>
      </c>
      <c r="D443" s="673">
        <v>4680115886094</v>
      </c>
      <c r="E443" s="674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100</v>
      </c>
      <c r="L443" s="32"/>
      <c r="M443" s="33" t="s">
        <v>93</v>
      </c>
      <c r="N443" s="33"/>
      <c r="O443" s="32">
        <v>50</v>
      </c>
      <c r="P443" s="737" t="s">
        <v>690</v>
      </c>
      <c r="Q443" s="678"/>
      <c r="R443" s="678"/>
      <c r="S443" s="678"/>
      <c r="T443" s="679"/>
      <c r="U443" s="34"/>
      <c r="V443" s="34"/>
      <c r="W443" s="35" t="s">
        <v>68</v>
      </c>
      <c r="X443" s="669">
        <v>9</v>
      </c>
      <c r="Y443" s="670">
        <f>IFERROR(IF(X443="",0,CEILING((X443/$H443),1)*$H443),"")</f>
        <v>10.8</v>
      </c>
      <c r="Z443" s="36">
        <f>IFERROR(IF(Y443=0,"",ROUNDUP(Y443/H443,0)*0.00902),"")</f>
        <v>1.804E-2</v>
      </c>
      <c r="AA443" s="56"/>
      <c r="AB443" s="57"/>
      <c r="AC443" s="505" t="s">
        <v>691</v>
      </c>
      <c r="AG443" s="64"/>
      <c r="AJ443" s="68"/>
      <c r="AK443" s="68">
        <v>0</v>
      </c>
      <c r="BB443" s="506" t="s">
        <v>1</v>
      </c>
      <c r="BM443" s="64">
        <f>IFERROR(X443*I443/H443,"0")</f>
        <v>9.35</v>
      </c>
      <c r="BN443" s="64">
        <f>IFERROR(Y443*I443/H443,"0")</f>
        <v>11.22</v>
      </c>
      <c r="BO443" s="64">
        <f>IFERROR(1/J443*(X443/H443),"0")</f>
        <v>1.2626262626262626E-2</v>
      </c>
      <c r="BP443" s="64">
        <f>IFERROR(1/J443*(Y443/H443),"0")</f>
        <v>1.5151515151515152E-2</v>
      </c>
    </row>
    <row r="444" spans="1:68" ht="27" hidden="1" customHeight="1" x14ac:dyDescent="0.25">
      <c r="A444" s="54" t="s">
        <v>692</v>
      </c>
      <c r="B444" s="54" t="s">
        <v>693</v>
      </c>
      <c r="C444" s="31">
        <v>4301031363</v>
      </c>
      <c r="D444" s="673">
        <v>4607091389425</v>
      </c>
      <c r="E444" s="674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144</v>
      </c>
      <c r="L444" s="32"/>
      <c r="M444" s="33" t="s">
        <v>67</v>
      </c>
      <c r="N444" s="33"/>
      <c r="O444" s="32">
        <v>50</v>
      </c>
      <c r="P444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8"/>
      <c r="R444" s="678"/>
      <c r="S444" s="678"/>
      <c r="T444" s="679"/>
      <c r="U444" s="34"/>
      <c r="V444" s="34"/>
      <c r="W444" s="35" t="s">
        <v>68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694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hidden="1" customHeight="1" x14ac:dyDescent="0.25">
      <c r="A445" s="54" t="s">
        <v>695</v>
      </c>
      <c r="B445" s="54" t="s">
        <v>696</v>
      </c>
      <c r="C445" s="31">
        <v>4301031373</v>
      </c>
      <c r="D445" s="673">
        <v>4680115880771</v>
      </c>
      <c r="E445" s="674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144</v>
      </c>
      <c r="L445" s="32"/>
      <c r="M445" s="33" t="s">
        <v>67</v>
      </c>
      <c r="N445" s="33"/>
      <c r="O445" s="32">
        <v>50</v>
      </c>
      <c r="P445" s="724" t="s">
        <v>697</v>
      </c>
      <c r="Q445" s="678"/>
      <c r="R445" s="678"/>
      <c r="S445" s="678"/>
      <c r="T445" s="679"/>
      <c r="U445" s="34"/>
      <c r="V445" s="34"/>
      <c r="W445" s="35" t="s">
        <v>68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698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699</v>
      </c>
      <c r="B446" s="54" t="s">
        <v>700</v>
      </c>
      <c r="C446" s="31">
        <v>4301031359</v>
      </c>
      <c r="D446" s="673">
        <v>4607091389500</v>
      </c>
      <c r="E446" s="674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144</v>
      </c>
      <c r="L446" s="32"/>
      <c r="M446" s="33" t="s">
        <v>67</v>
      </c>
      <c r="N446" s="33"/>
      <c r="O446" s="32">
        <v>50</v>
      </c>
      <c r="P446" s="8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8"/>
      <c r="R446" s="678"/>
      <c r="S446" s="678"/>
      <c r="T446" s="679"/>
      <c r="U446" s="34"/>
      <c r="V446" s="34"/>
      <c r="W446" s="35" t="s">
        <v>68</v>
      </c>
      <c r="X446" s="669">
        <v>0</v>
      </c>
      <c r="Y446" s="670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1" t="s">
        <v>698</v>
      </c>
      <c r="AG446" s="64"/>
      <c r="AJ446" s="68"/>
      <c r="AK446" s="68">
        <v>0</v>
      </c>
      <c r="BB446" s="51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85"/>
      <c r="B447" s="676"/>
      <c r="C447" s="676"/>
      <c r="D447" s="676"/>
      <c r="E447" s="676"/>
      <c r="F447" s="676"/>
      <c r="G447" s="676"/>
      <c r="H447" s="676"/>
      <c r="I447" s="676"/>
      <c r="J447" s="676"/>
      <c r="K447" s="676"/>
      <c r="L447" s="676"/>
      <c r="M447" s="676"/>
      <c r="N447" s="676"/>
      <c r="O447" s="686"/>
      <c r="P447" s="687" t="s">
        <v>79</v>
      </c>
      <c r="Q447" s="688"/>
      <c r="R447" s="688"/>
      <c r="S447" s="688"/>
      <c r="T447" s="688"/>
      <c r="U447" s="688"/>
      <c r="V447" s="689"/>
      <c r="W447" s="37" t="s">
        <v>80</v>
      </c>
      <c r="X447" s="671">
        <f>IFERROR(X443/H443,"0")+IFERROR(X444/H444,"0")+IFERROR(X445/H445,"0")+IFERROR(X446/H446,"0")</f>
        <v>1.6666666666666665</v>
      </c>
      <c r="Y447" s="671">
        <f>IFERROR(Y443/H443,"0")+IFERROR(Y444/H444,"0")+IFERROR(Y445/H445,"0")+IFERROR(Y446/H446,"0")</f>
        <v>2</v>
      </c>
      <c r="Z447" s="671">
        <f>IFERROR(IF(Z443="",0,Z443),"0")+IFERROR(IF(Z444="",0,Z444),"0")+IFERROR(IF(Z445="",0,Z445),"0")+IFERROR(IF(Z446="",0,Z446),"0")</f>
        <v>1.804E-2</v>
      </c>
      <c r="AA447" s="672"/>
      <c r="AB447" s="672"/>
      <c r="AC447" s="672"/>
    </row>
    <row r="448" spans="1:68" x14ac:dyDescent="0.2">
      <c r="A448" s="676"/>
      <c r="B448" s="676"/>
      <c r="C448" s="676"/>
      <c r="D448" s="676"/>
      <c r="E448" s="676"/>
      <c r="F448" s="676"/>
      <c r="G448" s="676"/>
      <c r="H448" s="676"/>
      <c r="I448" s="676"/>
      <c r="J448" s="676"/>
      <c r="K448" s="676"/>
      <c r="L448" s="676"/>
      <c r="M448" s="676"/>
      <c r="N448" s="676"/>
      <c r="O448" s="686"/>
      <c r="P448" s="687" t="s">
        <v>79</v>
      </c>
      <c r="Q448" s="688"/>
      <c r="R448" s="688"/>
      <c r="S448" s="688"/>
      <c r="T448" s="688"/>
      <c r="U448" s="688"/>
      <c r="V448" s="689"/>
      <c r="W448" s="37" t="s">
        <v>68</v>
      </c>
      <c r="X448" s="671">
        <f>IFERROR(SUM(X443:X446),"0")</f>
        <v>9</v>
      </c>
      <c r="Y448" s="671">
        <f>IFERROR(SUM(Y443:Y446),"0")</f>
        <v>10.8</v>
      </c>
      <c r="Z448" s="37"/>
      <c r="AA448" s="672"/>
      <c r="AB448" s="672"/>
      <c r="AC448" s="672"/>
    </row>
    <row r="449" spans="1:68" ht="16.5" hidden="1" customHeight="1" x14ac:dyDescent="0.25">
      <c r="A449" s="703" t="s">
        <v>701</v>
      </c>
      <c r="B449" s="676"/>
      <c r="C449" s="676"/>
      <c r="D449" s="676"/>
      <c r="E449" s="676"/>
      <c r="F449" s="676"/>
      <c r="G449" s="676"/>
      <c r="H449" s="676"/>
      <c r="I449" s="676"/>
      <c r="J449" s="676"/>
      <c r="K449" s="676"/>
      <c r="L449" s="676"/>
      <c r="M449" s="676"/>
      <c r="N449" s="676"/>
      <c r="O449" s="676"/>
      <c r="P449" s="676"/>
      <c r="Q449" s="676"/>
      <c r="R449" s="676"/>
      <c r="S449" s="676"/>
      <c r="T449" s="676"/>
      <c r="U449" s="676"/>
      <c r="V449" s="676"/>
      <c r="W449" s="676"/>
      <c r="X449" s="676"/>
      <c r="Y449" s="676"/>
      <c r="Z449" s="676"/>
      <c r="AA449" s="664"/>
      <c r="AB449" s="664"/>
      <c r="AC449" s="664"/>
    </row>
    <row r="450" spans="1:68" ht="14.25" hidden="1" customHeight="1" x14ac:dyDescent="0.25">
      <c r="A450" s="675" t="s">
        <v>141</v>
      </c>
      <c r="B450" s="676"/>
      <c r="C450" s="676"/>
      <c r="D450" s="676"/>
      <c r="E450" s="676"/>
      <c r="F450" s="676"/>
      <c r="G450" s="676"/>
      <c r="H450" s="676"/>
      <c r="I450" s="676"/>
      <c r="J450" s="676"/>
      <c r="K450" s="676"/>
      <c r="L450" s="676"/>
      <c r="M450" s="676"/>
      <c r="N450" s="676"/>
      <c r="O450" s="676"/>
      <c r="P450" s="676"/>
      <c r="Q450" s="676"/>
      <c r="R450" s="676"/>
      <c r="S450" s="676"/>
      <c r="T450" s="676"/>
      <c r="U450" s="676"/>
      <c r="V450" s="676"/>
      <c r="W450" s="676"/>
      <c r="X450" s="676"/>
      <c r="Y450" s="676"/>
      <c r="Z450" s="676"/>
      <c r="AA450" s="665"/>
      <c r="AB450" s="665"/>
      <c r="AC450" s="665"/>
    </row>
    <row r="451" spans="1:68" ht="27" hidden="1" customHeight="1" x14ac:dyDescent="0.25">
      <c r="A451" s="54" t="s">
        <v>702</v>
      </c>
      <c r="B451" s="54" t="s">
        <v>703</v>
      </c>
      <c r="C451" s="31">
        <v>4301031294</v>
      </c>
      <c r="D451" s="673">
        <v>4680115885189</v>
      </c>
      <c r="E451" s="674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144</v>
      </c>
      <c r="L451" s="32"/>
      <c r="M451" s="33" t="s">
        <v>67</v>
      </c>
      <c r="N451" s="33"/>
      <c r="O451" s="32">
        <v>40</v>
      </c>
      <c r="P451" s="78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8"/>
      <c r="R451" s="678"/>
      <c r="S451" s="678"/>
      <c r="T451" s="679"/>
      <c r="U451" s="34"/>
      <c r="V451" s="34"/>
      <c r="W451" s="35" t="s">
        <v>68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704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705</v>
      </c>
      <c r="B452" s="54" t="s">
        <v>706</v>
      </c>
      <c r="C452" s="31">
        <v>4301031347</v>
      </c>
      <c r="D452" s="673">
        <v>4680115885110</v>
      </c>
      <c r="E452" s="674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50</v>
      </c>
      <c r="P452" s="710" t="s">
        <v>707</v>
      </c>
      <c r="Q452" s="678"/>
      <c r="R452" s="678"/>
      <c r="S452" s="678"/>
      <c r="T452" s="679"/>
      <c r="U452" s="34"/>
      <c r="V452" s="34"/>
      <c r="W452" s="35" t="s">
        <v>68</v>
      </c>
      <c r="X452" s="669">
        <v>0</v>
      </c>
      <c r="Y452" s="670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5" t="s">
        <v>708</v>
      </c>
      <c r="AG452" s="64"/>
      <c r="AJ452" s="68"/>
      <c r="AK452" s="68">
        <v>0</v>
      </c>
      <c r="BB452" s="51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685"/>
      <c r="B453" s="676"/>
      <c r="C453" s="676"/>
      <c r="D453" s="676"/>
      <c r="E453" s="676"/>
      <c r="F453" s="676"/>
      <c r="G453" s="676"/>
      <c r="H453" s="676"/>
      <c r="I453" s="676"/>
      <c r="J453" s="676"/>
      <c r="K453" s="676"/>
      <c r="L453" s="676"/>
      <c r="M453" s="676"/>
      <c r="N453" s="676"/>
      <c r="O453" s="686"/>
      <c r="P453" s="687" t="s">
        <v>79</v>
      </c>
      <c r="Q453" s="688"/>
      <c r="R453" s="688"/>
      <c r="S453" s="688"/>
      <c r="T453" s="688"/>
      <c r="U453" s="688"/>
      <c r="V453" s="689"/>
      <c r="W453" s="37" t="s">
        <v>80</v>
      </c>
      <c r="X453" s="671">
        <f>IFERROR(X451/H451,"0")+IFERROR(X452/H452,"0")</f>
        <v>0</v>
      </c>
      <c r="Y453" s="671">
        <f>IFERROR(Y451/H451,"0")+IFERROR(Y452/H452,"0")</f>
        <v>0</v>
      </c>
      <c r="Z453" s="671">
        <f>IFERROR(IF(Z451="",0,Z451),"0")+IFERROR(IF(Z452="",0,Z452),"0")</f>
        <v>0</v>
      </c>
      <c r="AA453" s="672"/>
      <c r="AB453" s="672"/>
      <c r="AC453" s="672"/>
    </row>
    <row r="454" spans="1:68" hidden="1" x14ac:dyDescent="0.2">
      <c r="A454" s="676"/>
      <c r="B454" s="676"/>
      <c r="C454" s="676"/>
      <c r="D454" s="676"/>
      <c r="E454" s="676"/>
      <c r="F454" s="676"/>
      <c r="G454" s="676"/>
      <c r="H454" s="676"/>
      <c r="I454" s="676"/>
      <c r="J454" s="676"/>
      <c r="K454" s="676"/>
      <c r="L454" s="676"/>
      <c r="M454" s="676"/>
      <c r="N454" s="676"/>
      <c r="O454" s="686"/>
      <c r="P454" s="687" t="s">
        <v>79</v>
      </c>
      <c r="Q454" s="688"/>
      <c r="R454" s="688"/>
      <c r="S454" s="688"/>
      <c r="T454" s="688"/>
      <c r="U454" s="688"/>
      <c r="V454" s="689"/>
      <c r="W454" s="37" t="s">
        <v>68</v>
      </c>
      <c r="X454" s="671">
        <f>IFERROR(SUM(X451:X452),"0")</f>
        <v>0</v>
      </c>
      <c r="Y454" s="671">
        <f>IFERROR(SUM(Y451:Y452),"0")</f>
        <v>0</v>
      </c>
      <c r="Z454" s="37"/>
      <c r="AA454" s="672"/>
      <c r="AB454" s="672"/>
      <c r="AC454" s="672"/>
    </row>
    <row r="455" spans="1:68" ht="16.5" hidden="1" customHeight="1" x14ac:dyDescent="0.25">
      <c r="A455" s="703" t="s">
        <v>709</v>
      </c>
      <c r="B455" s="676"/>
      <c r="C455" s="676"/>
      <c r="D455" s="676"/>
      <c r="E455" s="676"/>
      <c r="F455" s="676"/>
      <c r="G455" s="676"/>
      <c r="H455" s="676"/>
      <c r="I455" s="676"/>
      <c r="J455" s="676"/>
      <c r="K455" s="676"/>
      <c r="L455" s="676"/>
      <c r="M455" s="676"/>
      <c r="N455" s="676"/>
      <c r="O455" s="676"/>
      <c r="P455" s="676"/>
      <c r="Q455" s="676"/>
      <c r="R455" s="676"/>
      <c r="S455" s="676"/>
      <c r="T455" s="676"/>
      <c r="U455" s="676"/>
      <c r="V455" s="676"/>
      <c r="W455" s="676"/>
      <c r="X455" s="676"/>
      <c r="Y455" s="676"/>
      <c r="Z455" s="676"/>
      <c r="AA455" s="664"/>
      <c r="AB455" s="664"/>
      <c r="AC455" s="664"/>
    </row>
    <row r="456" spans="1:68" ht="14.25" hidden="1" customHeight="1" x14ac:dyDescent="0.25">
      <c r="A456" s="675" t="s">
        <v>141</v>
      </c>
      <c r="B456" s="676"/>
      <c r="C456" s="676"/>
      <c r="D456" s="676"/>
      <c r="E456" s="676"/>
      <c r="F456" s="676"/>
      <c r="G456" s="676"/>
      <c r="H456" s="676"/>
      <c r="I456" s="676"/>
      <c r="J456" s="676"/>
      <c r="K456" s="676"/>
      <c r="L456" s="676"/>
      <c r="M456" s="676"/>
      <c r="N456" s="676"/>
      <c r="O456" s="676"/>
      <c r="P456" s="676"/>
      <c r="Q456" s="676"/>
      <c r="R456" s="676"/>
      <c r="S456" s="676"/>
      <c r="T456" s="676"/>
      <c r="U456" s="676"/>
      <c r="V456" s="676"/>
      <c r="W456" s="676"/>
      <c r="X456" s="676"/>
      <c r="Y456" s="676"/>
      <c r="Z456" s="676"/>
      <c r="AA456" s="665"/>
      <c r="AB456" s="665"/>
      <c r="AC456" s="665"/>
    </row>
    <row r="457" spans="1:68" ht="27" hidden="1" customHeight="1" x14ac:dyDescent="0.25">
      <c r="A457" s="54" t="s">
        <v>710</v>
      </c>
      <c r="B457" s="54" t="s">
        <v>711</v>
      </c>
      <c r="C457" s="31">
        <v>4301031261</v>
      </c>
      <c r="D457" s="673">
        <v>4680115885103</v>
      </c>
      <c r="E457" s="674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66</v>
      </c>
      <c r="L457" s="32"/>
      <c r="M457" s="33" t="s">
        <v>67</v>
      </c>
      <c r="N457" s="33"/>
      <c r="O457" s="32">
        <v>40</v>
      </c>
      <c r="P457" s="69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8"/>
      <c r="R457" s="678"/>
      <c r="S457" s="678"/>
      <c r="T457" s="679"/>
      <c r="U457" s="34"/>
      <c r="V457" s="34"/>
      <c r="W457" s="35" t="s">
        <v>68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712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685"/>
      <c r="B458" s="676"/>
      <c r="C458" s="676"/>
      <c r="D458" s="676"/>
      <c r="E458" s="676"/>
      <c r="F458" s="676"/>
      <c r="G458" s="676"/>
      <c r="H458" s="676"/>
      <c r="I458" s="676"/>
      <c r="J458" s="676"/>
      <c r="K458" s="676"/>
      <c r="L458" s="676"/>
      <c r="M458" s="676"/>
      <c r="N458" s="676"/>
      <c r="O458" s="686"/>
      <c r="P458" s="687" t="s">
        <v>79</v>
      </c>
      <c r="Q458" s="688"/>
      <c r="R458" s="688"/>
      <c r="S458" s="688"/>
      <c r="T458" s="688"/>
      <c r="U458" s="688"/>
      <c r="V458" s="689"/>
      <c r="W458" s="37" t="s">
        <v>80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hidden="1" x14ac:dyDescent="0.2">
      <c r="A459" s="676"/>
      <c r="B459" s="676"/>
      <c r="C459" s="676"/>
      <c r="D459" s="676"/>
      <c r="E459" s="676"/>
      <c r="F459" s="676"/>
      <c r="G459" s="676"/>
      <c r="H459" s="676"/>
      <c r="I459" s="676"/>
      <c r="J459" s="676"/>
      <c r="K459" s="676"/>
      <c r="L459" s="676"/>
      <c r="M459" s="676"/>
      <c r="N459" s="676"/>
      <c r="O459" s="686"/>
      <c r="P459" s="687" t="s">
        <v>79</v>
      </c>
      <c r="Q459" s="688"/>
      <c r="R459" s="688"/>
      <c r="S459" s="688"/>
      <c r="T459" s="688"/>
      <c r="U459" s="688"/>
      <c r="V459" s="689"/>
      <c r="W459" s="37" t="s">
        <v>68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hidden="1" customHeight="1" x14ac:dyDescent="0.25">
      <c r="A460" s="675" t="s">
        <v>167</v>
      </c>
      <c r="B460" s="676"/>
      <c r="C460" s="676"/>
      <c r="D460" s="676"/>
      <c r="E460" s="676"/>
      <c r="F460" s="676"/>
      <c r="G460" s="676"/>
      <c r="H460" s="676"/>
      <c r="I460" s="676"/>
      <c r="J460" s="676"/>
      <c r="K460" s="676"/>
      <c r="L460" s="676"/>
      <c r="M460" s="676"/>
      <c r="N460" s="676"/>
      <c r="O460" s="676"/>
      <c r="P460" s="676"/>
      <c r="Q460" s="676"/>
      <c r="R460" s="676"/>
      <c r="S460" s="676"/>
      <c r="T460" s="676"/>
      <c r="U460" s="676"/>
      <c r="V460" s="676"/>
      <c r="W460" s="676"/>
      <c r="X460" s="676"/>
      <c r="Y460" s="676"/>
      <c r="Z460" s="676"/>
      <c r="AA460" s="665"/>
      <c r="AB460" s="665"/>
      <c r="AC460" s="665"/>
    </row>
    <row r="461" spans="1:68" ht="27" hidden="1" customHeight="1" x14ac:dyDescent="0.25">
      <c r="A461" s="54" t="s">
        <v>713</v>
      </c>
      <c r="B461" s="54" t="s">
        <v>714</v>
      </c>
      <c r="C461" s="31">
        <v>4301060412</v>
      </c>
      <c r="D461" s="673">
        <v>4680115885509</v>
      </c>
      <c r="E461" s="674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66</v>
      </c>
      <c r="L461" s="32"/>
      <c r="M461" s="33" t="s">
        <v>67</v>
      </c>
      <c r="N461" s="33"/>
      <c r="O461" s="32">
        <v>35</v>
      </c>
      <c r="P461" s="95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8"/>
      <c r="R461" s="678"/>
      <c r="S461" s="678"/>
      <c r="T461" s="679"/>
      <c r="U461" s="34"/>
      <c r="V461" s="34"/>
      <c r="W461" s="35" t="s">
        <v>68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715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685"/>
      <c r="B462" s="676"/>
      <c r="C462" s="676"/>
      <c r="D462" s="676"/>
      <c r="E462" s="676"/>
      <c r="F462" s="676"/>
      <c r="G462" s="676"/>
      <c r="H462" s="676"/>
      <c r="I462" s="676"/>
      <c r="J462" s="676"/>
      <c r="K462" s="676"/>
      <c r="L462" s="676"/>
      <c r="M462" s="676"/>
      <c r="N462" s="676"/>
      <c r="O462" s="686"/>
      <c r="P462" s="687" t="s">
        <v>79</v>
      </c>
      <c r="Q462" s="688"/>
      <c r="R462" s="688"/>
      <c r="S462" s="688"/>
      <c r="T462" s="688"/>
      <c r="U462" s="688"/>
      <c r="V462" s="689"/>
      <c r="W462" s="37" t="s">
        <v>80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hidden="1" x14ac:dyDescent="0.2">
      <c r="A463" s="676"/>
      <c r="B463" s="676"/>
      <c r="C463" s="676"/>
      <c r="D463" s="676"/>
      <c r="E463" s="676"/>
      <c r="F463" s="676"/>
      <c r="G463" s="676"/>
      <c r="H463" s="676"/>
      <c r="I463" s="676"/>
      <c r="J463" s="676"/>
      <c r="K463" s="676"/>
      <c r="L463" s="676"/>
      <c r="M463" s="676"/>
      <c r="N463" s="676"/>
      <c r="O463" s="686"/>
      <c r="P463" s="687" t="s">
        <v>79</v>
      </c>
      <c r="Q463" s="688"/>
      <c r="R463" s="688"/>
      <c r="S463" s="688"/>
      <c r="T463" s="688"/>
      <c r="U463" s="688"/>
      <c r="V463" s="689"/>
      <c r="W463" s="37" t="s">
        <v>68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hidden="1" customHeight="1" x14ac:dyDescent="0.2">
      <c r="A464" s="714" t="s">
        <v>716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hidden="1" customHeight="1" x14ac:dyDescent="0.25">
      <c r="A465" s="703" t="s">
        <v>716</v>
      </c>
      <c r="B465" s="676"/>
      <c r="C465" s="676"/>
      <c r="D465" s="676"/>
      <c r="E465" s="676"/>
      <c r="F465" s="676"/>
      <c r="G465" s="676"/>
      <c r="H465" s="676"/>
      <c r="I465" s="676"/>
      <c r="J465" s="676"/>
      <c r="K465" s="676"/>
      <c r="L465" s="676"/>
      <c r="M465" s="676"/>
      <c r="N465" s="676"/>
      <c r="O465" s="676"/>
      <c r="P465" s="676"/>
      <c r="Q465" s="676"/>
      <c r="R465" s="676"/>
      <c r="S465" s="676"/>
      <c r="T465" s="676"/>
      <c r="U465" s="676"/>
      <c r="V465" s="676"/>
      <c r="W465" s="676"/>
      <c r="X465" s="676"/>
      <c r="Y465" s="676"/>
      <c r="Z465" s="676"/>
      <c r="AA465" s="664"/>
      <c r="AB465" s="664"/>
      <c r="AC465" s="664"/>
    </row>
    <row r="466" spans="1:68" ht="14.25" hidden="1" customHeight="1" x14ac:dyDescent="0.25">
      <c r="A466" s="675" t="s">
        <v>89</v>
      </c>
      <c r="B466" s="676"/>
      <c r="C466" s="676"/>
      <c r="D466" s="676"/>
      <c r="E466" s="676"/>
      <c r="F466" s="676"/>
      <c r="G466" s="676"/>
      <c r="H466" s="676"/>
      <c r="I466" s="676"/>
      <c r="J466" s="676"/>
      <c r="K466" s="676"/>
      <c r="L466" s="676"/>
      <c r="M466" s="676"/>
      <c r="N466" s="676"/>
      <c r="O466" s="676"/>
      <c r="P466" s="676"/>
      <c r="Q466" s="676"/>
      <c r="R466" s="676"/>
      <c r="S466" s="676"/>
      <c r="T466" s="676"/>
      <c r="U466" s="676"/>
      <c r="V466" s="676"/>
      <c r="W466" s="676"/>
      <c r="X466" s="676"/>
      <c r="Y466" s="676"/>
      <c r="Z466" s="676"/>
      <c r="AA466" s="665"/>
      <c r="AB466" s="665"/>
      <c r="AC466" s="665"/>
    </row>
    <row r="467" spans="1:68" ht="27" customHeight="1" x14ac:dyDescent="0.25">
      <c r="A467" s="54" t="s">
        <v>717</v>
      </c>
      <c r="B467" s="54" t="s">
        <v>718</v>
      </c>
      <c r="C467" s="31">
        <v>4301011795</v>
      </c>
      <c r="D467" s="673">
        <v>4607091389067</v>
      </c>
      <c r="E467" s="674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92</v>
      </c>
      <c r="L467" s="32"/>
      <c r="M467" s="33" t="s">
        <v>93</v>
      </c>
      <c r="N467" s="33"/>
      <c r="O467" s="32">
        <v>60</v>
      </c>
      <c r="P467" s="80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8"/>
      <c r="R467" s="678"/>
      <c r="S467" s="678"/>
      <c r="T467" s="679"/>
      <c r="U467" s="34"/>
      <c r="V467" s="34"/>
      <c r="W467" s="35" t="s">
        <v>68</v>
      </c>
      <c r="X467" s="669">
        <v>94</v>
      </c>
      <c r="Y467" s="670">
        <f t="shared" ref="Y467:Y481" si="68">IFERROR(IF(X467="",0,CEILING((X467/$H467),1)*$H467),"")</f>
        <v>95.04</v>
      </c>
      <c r="Z467" s="36">
        <f>IFERROR(IF(Y467=0,"",ROUNDUP(Y467/H467,0)*0.01196),"")</f>
        <v>0.21528</v>
      </c>
      <c r="AA467" s="56"/>
      <c r="AB467" s="57"/>
      <c r="AC467" s="521" t="s">
        <v>719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100.40909090909089</v>
      </c>
      <c r="BN467" s="64">
        <f t="shared" ref="BN467:BN481" si="70">IFERROR(Y467*I467/H467,"0")</f>
        <v>101.52000000000001</v>
      </c>
      <c r="BO467" s="64">
        <f t="shared" ref="BO467:BO481" si="71">IFERROR(1/J467*(X467/H467),"0")</f>
        <v>0.17118298368298368</v>
      </c>
      <c r="BP467" s="64">
        <f t="shared" ref="BP467:BP481" si="72">IFERROR(1/J467*(Y467/H467),"0")</f>
        <v>0.17307692307692307</v>
      </c>
    </row>
    <row r="468" spans="1:68" ht="27" customHeight="1" x14ac:dyDescent="0.25">
      <c r="A468" s="54" t="s">
        <v>720</v>
      </c>
      <c r="B468" s="54" t="s">
        <v>721</v>
      </c>
      <c r="C468" s="31">
        <v>4301011961</v>
      </c>
      <c r="D468" s="673">
        <v>4680115885271</v>
      </c>
      <c r="E468" s="674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92</v>
      </c>
      <c r="L468" s="32"/>
      <c r="M468" s="33" t="s">
        <v>93</v>
      </c>
      <c r="N468" s="33"/>
      <c r="O468" s="32">
        <v>60</v>
      </c>
      <c r="P468" s="7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8"/>
      <c r="R468" s="678"/>
      <c r="S468" s="678"/>
      <c r="T468" s="679"/>
      <c r="U468" s="34"/>
      <c r="V468" s="34"/>
      <c r="W468" s="35" t="s">
        <v>68</v>
      </c>
      <c r="X468" s="669">
        <v>12</v>
      </c>
      <c r="Y468" s="670">
        <f t="shared" si="68"/>
        <v>15.84</v>
      </c>
      <c r="Z468" s="36">
        <f>IFERROR(IF(Y468=0,"",ROUNDUP(Y468/H468,0)*0.01196),"")</f>
        <v>3.5880000000000002E-2</v>
      </c>
      <c r="AA468" s="56"/>
      <c r="AB468" s="57"/>
      <c r="AC468" s="523" t="s">
        <v>722</v>
      </c>
      <c r="AG468" s="64"/>
      <c r="AJ468" s="68"/>
      <c r="AK468" s="68">
        <v>0</v>
      </c>
      <c r="BB468" s="524" t="s">
        <v>1</v>
      </c>
      <c r="BM468" s="64">
        <f t="shared" si="69"/>
        <v>12.818181818181817</v>
      </c>
      <c r="BN468" s="64">
        <f t="shared" si="70"/>
        <v>16.919999999999998</v>
      </c>
      <c r="BO468" s="64">
        <f t="shared" si="71"/>
        <v>2.1853146853146852E-2</v>
      </c>
      <c r="BP468" s="64">
        <f t="shared" si="72"/>
        <v>2.8846153846153848E-2</v>
      </c>
    </row>
    <row r="469" spans="1:68" ht="27" customHeight="1" x14ac:dyDescent="0.25">
      <c r="A469" s="54" t="s">
        <v>723</v>
      </c>
      <c r="B469" s="54" t="s">
        <v>724</v>
      </c>
      <c r="C469" s="31">
        <v>4301011376</v>
      </c>
      <c r="D469" s="673">
        <v>4680115885226</v>
      </c>
      <c r="E469" s="674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92</v>
      </c>
      <c r="L469" s="32"/>
      <c r="M469" s="33" t="s">
        <v>101</v>
      </c>
      <c r="N469" s="33"/>
      <c r="O469" s="32">
        <v>60</v>
      </c>
      <c r="P469" s="81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8"/>
      <c r="R469" s="678"/>
      <c r="S469" s="678"/>
      <c r="T469" s="679"/>
      <c r="U469" s="34"/>
      <c r="V469" s="34"/>
      <c r="W469" s="35" t="s">
        <v>68</v>
      </c>
      <c r="X469" s="669">
        <v>119</v>
      </c>
      <c r="Y469" s="670">
        <f t="shared" si="68"/>
        <v>121.44000000000001</v>
      </c>
      <c r="Z469" s="36">
        <f>IFERROR(IF(Y469=0,"",ROUNDUP(Y469/H469,0)*0.01196),"")</f>
        <v>0.27507999999999999</v>
      </c>
      <c r="AA469" s="56"/>
      <c r="AB469" s="57"/>
      <c r="AC469" s="525" t="s">
        <v>725</v>
      </c>
      <c r="AG469" s="64"/>
      <c r="AJ469" s="68"/>
      <c r="AK469" s="68">
        <v>0</v>
      </c>
      <c r="BB469" s="526" t="s">
        <v>1</v>
      </c>
      <c r="BM469" s="64">
        <f t="shared" si="69"/>
        <v>127.11363636363635</v>
      </c>
      <c r="BN469" s="64">
        <f t="shared" si="70"/>
        <v>129.72</v>
      </c>
      <c r="BO469" s="64">
        <f t="shared" si="71"/>
        <v>0.21671037296037296</v>
      </c>
      <c r="BP469" s="64">
        <f t="shared" si="72"/>
        <v>0.22115384615384617</v>
      </c>
    </row>
    <row r="470" spans="1:68" ht="27" customHeight="1" x14ac:dyDescent="0.25">
      <c r="A470" s="54" t="s">
        <v>726</v>
      </c>
      <c r="B470" s="54" t="s">
        <v>727</v>
      </c>
      <c r="C470" s="31">
        <v>4301011771</v>
      </c>
      <c r="D470" s="673">
        <v>4607091389104</v>
      </c>
      <c r="E470" s="674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92</v>
      </c>
      <c r="L470" s="32"/>
      <c r="M470" s="33" t="s">
        <v>93</v>
      </c>
      <c r="N470" s="33"/>
      <c r="O470" s="32">
        <v>60</v>
      </c>
      <c r="P470" s="99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8"/>
      <c r="R470" s="678"/>
      <c r="S470" s="678"/>
      <c r="T470" s="679"/>
      <c r="U470" s="34"/>
      <c r="V470" s="34"/>
      <c r="W470" s="35" t="s">
        <v>68</v>
      </c>
      <c r="X470" s="669">
        <v>191</v>
      </c>
      <c r="Y470" s="670">
        <f t="shared" si="68"/>
        <v>195.36</v>
      </c>
      <c r="Z470" s="36">
        <f>IFERROR(IF(Y470=0,"",ROUNDUP(Y470/H470,0)*0.01196),"")</f>
        <v>0.44252000000000002</v>
      </c>
      <c r="AA470" s="56"/>
      <c r="AB470" s="57"/>
      <c r="AC470" s="527" t="s">
        <v>728</v>
      </c>
      <c r="AG470" s="64"/>
      <c r="AJ470" s="68"/>
      <c r="AK470" s="68">
        <v>0</v>
      </c>
      <c r="BB470" s="528" t="s">
        <v>1</v>
      </c>
      <c r="BM470" s="64">
        <f t="shared" si="69"/>
        <v>204.02272727272725</v>
      </c>
      <c r="BN470" s="64">
        <f t="shared" si="70"/>
        <v>208.68</v>
      </c>
      <c r="BO470" s="64">
        <f t="shared" si="71"/>
        <v>0.34782925407925408</v>
      </c>
      <c r="BP470" s="64">
        <f t="shared" si="72"/>
        <v>0.35576923076923078</v>
      </c>
    </row>
    <row r="471" spans="1:68" ht="16.5" hidden="1" customHeight="1" x14ac:dyDescent="0.25">
      <c r="A471" s="54" t="s">
        <v>729</v>
      </c>
      <c r="B471" s="54" t="s">
        <v>730</v>
      </c>
      <c r="C471" s="31">
        <v>4301011799</v>
      </c>
      <c r="D471" s="673">
        <v>4680115884519</v>
      </c>
      <c r="E471" s="674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92</v>
      </c>
      <c r="L471" s="32"/>
      <c r="M471" s="33" t="s">
        <v>101</v>
      </c>
      <c r="N471" s="33"/>
      <c r="O471" s="32">
        <v>60</v>
      </c>
      <c r="P471" s="7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8"/>
      <c r="R471" s="678"/>
      <c r="S471" s="678"/>
      <c r="T471" s="679"/>
      <c r="U471" s="34"/>
      <c r="V471" s="34"/>
      <c r="W471" s="35" t="s">
        <v>68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731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hidden="1" customHeight="1" x14ac:dyDescent="0.25">
      <c r="A472" s="54" t="s">
        <v>732</v>
      </c>
      <c r="B472" s="54" t="s">
        <v>733</v>
      </c>
      <c r="C472" s="31">
        <v>4301012125</v>
      </c>
      <c r="D472" s="673">
        <v>4680115886391</v>
      </c>
      <c r="E472" s="674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66</v>
      </c>
      <c r="L472" s="32"/>
      <c r="M472" s="33" t="s">
        <v>101</v>
      </c>
      <c r="N472" s="33"/>
      <c r="O472" s="32">
        <v>60</v>
      </c>
      <c r="P472" s="924" t="s">
        <v>734</v>
      </c>
      <c r="Q472" s="678"/>
      <c r="R472" s="678"/>
      <c r="S472" s="678"/>
      <c r="T472" s="679"/>
      <c r="U472" s="34"/>
      <c r="V472" s="34"/>
      <c r="W472" s="35" t="s">
        <v>68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719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hidden="1" customHeight="1" x14ac:dyDescent="0.25">
      <c r="A473" s="54" t="s">
        <v>735</v>
      </c>
      <c r="B473" s="54" t="s">
        <v>736</v>
      </c>
      <c r="C473" s="31">
        <v>4301011778</v>
      </c>
      <c r="D473" s="673">
        <v>4680115880603</v>
      </c>
      <c r="E473" s="674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100</v>
      </c>
      <c r="L473" s="32"/>
      <c r="M473" s="33" t="s">
        <v>93</v>
      </c>
      <c r="N473" s="33"/>
      <c r="O473" s="32">
        <v>60</v>
      </c>
      <c r="P473" s="7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8"/>
      <c r="R473" s="678"/>
      <c r="S473" s="678"/>
      <c r="T473" s="679"/>
      <c r="U473" s="34"/>
      <c r="V473" s="34"/>
      <c r="W473" s="35" t="s">
        <v>68</v>
      </c>
      <c r="X473" s="669">
        <v>0</v>
      </c>
      <c r="Y473" s="670">
        <f t="shared" si="68"/>
        <v>0</v>
      </c>
      <c r="Z473" s="36" t="str">
        <f>IFERROR(IF(Y473=0,"",ROUNDUP(Y473/H473,0)*0.00902),"")</f>
        <v/>
      </c>
      <c r="AA473" s="56"/>
      <c r="AB473" s="57"/>
      <c r="AC473" s="533" t="s">
        <v>719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hidden="1" customHeight="1" x14ac:dyDescent="0.25">
      <c r="A474" s="54" t="s">
        <v>735</v>
      </c>
      <c r="B474" s="54" t="s">
        <v>737</v>
      </c>
      <c r="C474" s="31">
        <v>4301012035</v>
      </c>
      <c r="D474" s="673">
        <v>4680115880603</v>
      </c>
      <c r="E474" s="674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100</v>
      </c>
      <c r="L474" s="32"/>
      <c r="M474" s="33" t="s">
        <v>93</v>
      </c>
      <c r="N474" s="33"/>
      <c r="O474" s="32">
        <v>60</v>
      </c>
      <c r="P474" s="99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8"/>
      <c r="R474" s="678"/>
      <c r="S474" s="678"/>
      <c r="T474" s="679"/>
      <c r="U474" s="34"/>
      <c r="V474" s="34"/>
      <c r="W474" s="35" t="s">
        <v>68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719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hidden="1" customHeight="1" x14ac:dyDescent="0.25">
      <c r="A475" s="54" t="s">
        <v>738</v>
      </c>
      <c r="B475" s="54" t="s">
        <v>739</v>
      </c>
      <c r="C475" s="31">
        <v>4301012036</v>
      </c>
      <c r="D475" s="673">
        <v>4680115882782</v>
      </c>
      <c r="E475" s="674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100</v>
      </c>
      <c r="L475" s="32"/>
      <c r="M475" s="33" t="s">
        <v>93</v>
      </c>
      <c r="N475" s="33"/>
      <c r="O475" s="32">
        <v>60</v>
      </c>
      <c r="P475" s="96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8"/>
      <c r="R475" s="678"/>
      <c r="S475" s="678"/>
      <c r="T475" s="679"/>
      <c r="U475" s="34"/>
      <c r="V475" s="34"/>
      <c r="W475" s="35" t="s">
        <v>68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722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hidden="1" customHeight="1" x14ac:dyDescent="0.25">
      <c r="A476" s="54" t="s">
        <v>740</v>
      </c>
      <c r="B476" s="54" t="s">
        <v>741</v>
      </c>
      <c r="C476" s="31">
        <v>4301012055</v>
      </c>
      <c r="D476" s="673">
        <v>4680115886469</v>
      </c>
      <c r="E476" s="674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100</v>
      </c>
      <c r="L476" s="32"/>
      <c r="M476" s="33" t="s">
        <v>93</v>
      </c>
      <c r="N476" s="33"/>
      <c r="O476" s="32">
        <v>60</v>
      </c>
      <c r="P476" s="752" t="s">
        <v>742</v>
      </c>
      <c r="Q476" s="678"/>
      <c r="R476" s="678"/>
      <c r="S476" s="678"/>
      <c r="T476" s="679"/>
      <c r="U476" s="34"/>
      <c r="V476" s="34"/>
      <c r="W476" s="35" t="s">
        <v>68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725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hidden="1" customHeight="1" x14ac:dyDescent="0.25">
      <c r="A477" s="54" t="s">
        <v>743</v>
      </c>
      <c r="B477" s="54" t="s">
        <v>744</v>
      </c>
      <c r="C477" s="31">
        <v>4301012057</v>
      </c>
      <c r="D477" s="673">
        <v>4680115886483</v>
      </c>
      <c r="E477" s="674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100</v>
      </c>
      <c r="L477" s="32"/>
      <c r="M477" s="33" t="s">
        <v>93</v>
      </c>
      <c r="N477" s="33"/>
      <c r="O477" s="32">
        <v>60</v>
      </c>
      <c r="P477" s="907" t="s">
        <v>745</v>
      </c>
      <c r="Q477" s="678"/>
      <c r="R477" s="678"/>
      <c r="S477" s="678"/>
      <c r="T477" s="679"/>
      <c r="U477" s="34"/>
      <c r="V477" s="34"/>
      <c r="W477" s="35" t="s">
        <v>68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746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hidden="1" customHeight="1" x14ac:dyDescent="0.25">
      <c r="A478" s="54" t="s">
        <v>747</v>
      </c>
      <c r="B478" s="54" t="s">
        <v>748</v>
      </c>
      <c r="C478" s="31">
        <v>4301012050</v>
      </c>
      <c r="D478" s="673">
        <v>4680115885479</v>
      </c>
      <c r="E478" s="674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66</v>
      </c>
      <c r="L478" s="32"/>
      <c r="M478" s="33" t="s">
        <v>93</v>
      </c>
      <c r="N478" s="33"/>
      <c r="O478" s="32">
        <v>60</v>
      </c>
      <c r="P478" s="986" t="s">
        <v>749</v>
      </c>
      <c r="Q478" s="678"/>
      <c r="R478" s="678"/>
      <c r="S478" s="678"/>
      <c r="T478" s="679"/>
      <c r="U478" s="34"/>
      <c r="V478" s="34"/>
      <c r="W478" s="35" t="s">
        <v>68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750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hidden="1" customHeight="1" x14ac:dyDescent="0.25">
      <c r="A479" s="54" t="s">
        <v>751</v>
      </c>
      <c r="B479" s="54" t="s">
        <v>752</v>
      </c>
      <c r="C479" s="31">
        <v>4301011784</v>
      </c>
      <c r="D479" s="673">
        <v>4607091389982</v>
      </c>
      <c r="E479" s="674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100</v>
      </c>
      <c r="L479" s="32"/>
      <c r="M479" s="33" t="s">
        <v>93</v>
      </c>
      <c r="N479" s="33"/>
      <c r="O479" s="32">
        <v>60</v>
      </c>
      <c r="P479" s="78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8"/>
      <c r="R479" s="678"/>
      <c r="S479" s="678"/>
      <c r="T479" s="679"/>
      <c r="U479" s="34"/>
      <c r="V479" s="34"/>
      <c r="W479" s="35" t="s">
        <v>68</v>
      </c>
      <c r="X479" s="669">
        <v>0</v>
      </c>
      <c r="Y479" s="670">
        <f t="shared" si="68"/>
        <v>0</v>
      </c>
      <c r="Z479" s="36" t="str">
        <f>IFERROR(IF(Y479=0,"",ROUNDUP(Y479/H479,0)*0.00902),"")</f>
        <v/>
      </c>
      <c r="AA479" s="56"/>
      <c r="AB479" s="57"/>
      <c r="AC479" s="545" t="s">
        <v>728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hidden="1" customHeight="1" x14ac:dyDescent="0.25">
      <c r="A480" s="54" t="s">
        <v>751</v>
      </c>
      <c r="B480" s="54" t="s">
        <v>753</v>
      </c>
      <c r="C480" s="31">
        <v>4301012034</v>
      </c>
      <c r="D480" s="673">
        <v>4607091389982</v>
      </c>
      <c r="E480" s="674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100</v>
      </c>
      <c r="L480" s="32"/>
      <c r="M480" s="33" t="s">
        <v>93</v>
      </c>
      <c r="N480" s="33"/>
      <c r="O480" s="32">
        <v>60</v>
      </c>
      <c r="P480" s="80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8"/>
      <c r="R480" s="678"/>
      <c r="S480" s="678"/>
      <c r="T480" s="679"/>
      <c r="U480" s="34"/>
      <c r="V480" s="34"/>
      <c r="W480" s="35" t="s">
        <v>68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728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hidden="1" customHeight="1" x14ac:dyDescent="0.25">
      <c r="A481" s="54" t="s">
        <v>754</v>
      </c>
      <c r="B481" s="54" t="s">
        <v>755</v>
      </c>
      <c r="C481" s="31">
        <v>4301012058</v>
      </c>
      <c r="D481" s="673">
        <v>4680115886490</v>
      </c>
      <c r="E481" s="674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100</v>
      </c>
      <c r="L481" s="32"/>
      <c r="M481" s="33" t="s">
        <v>93</v>
      </c>
      <c r="N481" s="33"/>
      <c r="O481" s="32">
        <v>60</v>
      </c>
      <c r="P481" s="99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8"/>
      <c r="R481" s="678"/>
      <c r="S481" s="678"/>
      <c r="T481" s="679"/>
      <c r="U481" s="34"/>
      <c r="V481" s="34"/>
      <c r="W481" s="35" t="s">
        <v>68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731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x14ac:dyDescent="0.2">
      <c r="A482" s="685"/>
      <c r="B482" s="676"/>
      <c r="C482" s="676"/>
      <c r="D482" s="676"/>
      <c r="E482" s="676"/>
      <c r="F482" s="676"/>
      <c r="G482" s="676"/>
      <c r="H482" s="676"/>
      <c r="I482" s="676"/>
      <c r="J482" s="676"/>
      <c r="K482" s="676"/>
      <c r="L482" s="676"/>
      <c r="M482" s="676"/>
      <c r="N482" s="676"/>
      <c r="O482" s="686"/>
      <c r="P482" s="687" t="s">
        <v>79</v>
      </c>
      <c r="Q482" s="688"/>
      <c r="R482" s="688"/>
      <c r="S482" s="688"/>
      <c r="T482" s="688"/>
      <c r="U482" s="688"/>
      <c r="V482" s="689"/>
      <c r="W482" s="37" t="s">
        <v>80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78.787878787878782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81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0.96876000000000007</v>
      </c>
      <c r="AA482" s="672"/>
      <c r="AB482" s="672"/>
      <c r="AC482" s="672"/>
    </row>
    <row r="483" spans="1:68" x14ac:dyDescent="0.2">
      <c r="A483" s="676"/>
      <c r="B483" s="676"/>
      <c r="C483" s="676"/>
      <c r="D483" s="676"/>
      <c r="E483" s="676"/>
      <c r="F483" s="676"/>
      <c r="G483" s="676"/>
      <c r="H483" s="676"/>
      <c r="I483" s="676"/>
      <c r="J483" s="676"/>
      <c r="K483" s="676"/>
      <c r="L483" s="676"/>
      <c r="M483" s="676"/>
      <c r="N483" s="676"/>
      <c r="O483" s="686"/>
      <c r="P483" s="687" t="s">
        <v>79</v>
      </c>
      <c r="Q483" s="688"/>
      <c r="R483" s="688"/>
      <c r="S483" s="688"/>
      <c r="T483" s="688"/>
      <c r="U483" s="688"/>
      <c r="V483" s="689"/>
      <c r="W483" s="37" t="s">
        <v>68</v>
      </c>
      <c r="X483" s="671">
        <f>IFERROR(SUM(X467:X481),"0")</f>
        <v>416</v>
      </c>
      <c r="Y483" s="671">
        <f>IFERROR(SUM(Y467:Y481),"0")</f>
        <v>427.68000000000006</v>
      </c>
      <c r="Z483" s="37"/>
      <c r="AA483" s="672"/>
      <c r="AB483" s="672"/>
      <c r="AC483" s="672"/>
    </row>
    <row r="484" spans="1:68" ht="14.25" hidden="1" customHeight="1" x14ac:dyDescent="0.25">
      <c r="A484" s="675" t="s">
        <v>130</v>
      </c>
      <c r="B484" s="676"/>
      <c r="C484" s="676"/>
      <c r="D484" s="676"/>
      <c r="E484" s="676"/>
      <c r="F484" s="676"/>
      <c r="G484" s="676"/>
      <c r="H484" s="676"/>
      <c r="I484" s="676"/>
      <c r="J484" s="676"/>
      <c r="K484" s="676"/>
      <c r="L484" s="676"/>
      <c r="M484" s="676"/>
      <c r="N484" s="676"/>
      <c r="O484" s="676"/>
      <c r="P484" s="676"/>
      <c r="Q484" s="676"/>
      <c r="R484" s="676"/>
      <c r="S484" s="676"/>
      <c r="T484" s="676"/>
      <c r="U484" s="676"/>
      <c r="V484" s="676"/>
      <c r="W484" s="676"/>
      <c r="X484" s="676"/>
      <c r="Y484" s="676"/>
      <c r="Z484" s="676"/>
      <c r="AA484" s="665"/>
      <c r="AB484" s="665"/>
      <c r="AC484" s="665"/>
    </row>
    <row r="485" spans="1:68" ht="16.5" hidden="1" customHeight="1" x14ac:dyDescent="0.25">
      <c r="A485" s="54" t="s">
        <v>756</v>
      </c>
      <c r="B485" s="54" t="s">
        <v>757</v>
      </c>
      <c r="C485" s="31">
        <v>4301020222</v>
      </c>
      <c r="D485" s="673">
        <v>4607091388930</v>
      </c>
      <c r="E485" s="674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92</v>
      </c>
      <c r="L485" s="32"/>
      <c r="M485" s="33" t="s">
        <v>93</v>
      </c>
      <c r="N485" s="33"/>
      <c r="O485" s="32">
        <v>55</v>
      </c>
      <c r="P485" s="9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8"/>
      <c r="R485" s="678"/>
      <c r="S485" s="678"/>
      <c r="T485" s="679"/>
      <c r="U485" s="34"/>
      <c r="V485" s="34"/>
      <c r="W485" s="35" t="s">
        <v>68</v>
      </c>
      <c r="X485" s="669">
        <v>0</v>
      </c>
      <c r="Y485" s="670">
        <f>IFERROR(IF(X485="",0,CEILING((X485/$H485),1)*$H485),"")</f>
        <v>0</v>
      </c>
      <c r="Z485" s="36" t="str">
        <f>IFERROR(IF(Y485=0,"",ROUNDUP(Y485/H485,0)*0.01196),"")</f>
        <v/>
      </c>
      <c r="AA485" s="56"/>
      <c r="AB485" s="57"/>
      <c r="AC485" s="551" t="s">
        <v>758</v>
      </c>
      <c r="AG485" s="64"/>
      <c r="AJ485" s="68"/>
      <c r="AK485" s="68">
        <v>0</v>
      </c>
      <c r="BB485" s="55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756</v>
      </c>
      <c r="B486" s="54" t="s">
        <v>759</v>
      </c>
      <c r="C486" s="31">
        <v>4301020334</v>
      </c>
      <c r="D486" s="673">
        <v>4607091388930</v>
      </c>
      <c r="E486" s="674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92</v>
      </c>
      <c r="L486" s="32"/>
      <c r="M486" s="33" t="s">
        <v>101</v>
      </c>
      <c r="N486" s="33"/>
      <c r="O486" s="32">
        <v>70</v>
      </c>
      <c r="P486" s="1021" t="s">
        <v>760</v>
      </c>
      <c r="Q486" s="678"/>
      <c r="R486" s="678"/>
      <c r="S486" s="678"/>
      <c r="T486" s="679"/>
      <c r="U486" s="34"/>
      <c r="V486" s="34"/>
      <c r="W486" s="35" t="s">
        <v>68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761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hidden="1" customHeight="1" x14ac:dyDescent="0.25">
      <c r="A487" s="54" t="s">
        <v>762</v>
      </c>
      <c r="B487" s="54" t="s">
        <v>763</v>
      </c>
      <c r="C487" s="31">
        <v>4301020384</v>
      </c>
      <c r="D487" s="673">
        <v>4680115886407</v>
      </c>
      <c r="E487" s="674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66</v>
      </c>
      <c r="L487" s="32"/>
      <c r="M487" s="33" t="s">
        <v>101</v>
      </c>
      <c r="N487" s="33"/>
      <c r="O487" s="32">
        <v>70</v>
      </c>
      <c r="P487" s="927" t="s">
        <v>764</v>
      </c>
      <c r="Q487" s="678"/>
      <c r="R487" s="678"/>
      <c r="S487" s="678"/>
      <c r="T487" s="679"/>
      <c r="U487" s="34"/>
      <c r="V487" s="34"/>
      <c r="W487" s="35" t="s">
        <v>68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761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hidden="1" customHeight="1" x14ac:dyDescent="0.25">
      <c r="A488" s="54" t="s">
        <v>765</v>
      </c>
      <c r="B488" s="54" t="s">
        <v>766</v>
      </c>
      <c r="C488" s="31">
        <v>4301020385</v>
      </c>
      <c r="D488" s="673">
        <v>4680115880054</v>
      </c>
      <c r="E488" s="674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100</v>
      </c>
      <c r="L488" s="32"/>
      <c r="M488" s="33" t="s">
        <v>93</v>
      </c>
      <c r="N488" s="33"/>
      <c r="O488" s="32">
        <v>70</v>
      </c>
      <c r="P488" s="972" t="s">
        <v>767</v>
      </c>
      <c r="Q488" s="678"/>
      <c r="R488" s="678"/>
      <c r="S488" s="678"/>
      <c r="T488" s="679"/>
      <c r="U488" s="34"/>
      <c r="V488" s="34"/>
      <c r="W488" s="35" t="s">
        <v>68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761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685"/>
      <c r="B489" s="676"/>
      <c r="C489" s="676"/>
      <c r="D489" s="676"/>
      <c r="E489" s="676"/>
      <c r="F489" s="676"/>
      <c r="G489" s="676"/>
      <c r="H489" s="676"/>
      <c r="I489" s="676"/>
      <c r="J489" s="676"/>
      <c r="K489" s="676"/>
      <c r="L489" s="676"/>
      <c r="M489" s="676"/>
      <c r="N489" s="676"/>
      <c r="O489" s="686"/>
      <c r="P489" s="687" t="s">
        <v>79</v>
      </c>
      <c r="Q489" s="688"/>
      <c r="R489" s="688"/>
      <c r="S489" s="688"/>
      <c r="T489" s="688"/>
      <c r="U489" s="688"/>
      <c r="V489" s="689"/>
      <c r="W489" s="37" t="s">
        <v>80</v>
      </c>
      <c r="X489" s="671">
        <f>IFERROR(X485/H485,"0")+IFERROR(X486/H486,"0")+IFERROR(X487/H487,"0")+IFERROR(X488/H488,"0")</f>
        <v>0</v>
      </c>
      <c r="Y489" s="671">
        <f>IFERROR(Y485/H485,"0")+IFERROR(Y486/H486,"0")+IFERROR(Y487/H487,"0")+IFERROR(Y488/H488,"0")</f>
        <v>0</v>
      </c>
      <c r="Z489" s="671">
        <f>IFERROR(IF(Z485="",0,Z485),"0")+IFERROR(IF(Z486="",0,Z486),"0")+IFERROR(IF(Z487="",0,Z487),"0")+IFERROR(IF(Z488="",0,Z488),"0")</f>
        <v>0</v>
      </c>
      <c r="AA489" s="672"/>
      <c r="AB489" s="672"/>
      <c r="AC489" s="672"/>
    </row>
    <row r="490" spans="1:68" hidden="1" x14ac:dyDescent="0.2">
      <c r="A490" s="676"/>
      <c r="B490" s="676"/>
      <c r="C490" s="676"/>
      <c r="D490" s="676"/>
      <c r="E490" s="676"/>
      <c r="F490" s="676"/>
      <c r="G490" s="676"/>
      <c r="H490" s="676"/>
      <c r="I490" s="676"/>
      <c r="J490" s="676"/>
      <c r="K490" s="676"/>
      <c r="L490" s="676"/>
      <c r="M490" s="676"/>
      <c r="N490" s="676"/>
      <c r="O490" s="686"/>
      <c r="P490" s="687" t="s">
        <v>79</v>
      </c>
      <c r="Q490" s="688"/>
      <c r="R490" s="688"/>
      <c r="S490" s="688"/>
      <c r="T490" s="688"/>
      <c r="U490" s="688"/>
      <c r="V490" s="689"/>
      <c r="W490" s="37" t="s">
        <v>68</v>
      </c>
      <c r="X490" s="671">
        <f>IFERROR(SUM(X485:X488),"0")</f>
        <v>0</v>
      </c>
      <c r="Y490" s="671">
        <f>IFERROR(SUM(Y485:Y488),"0")</f>
        <v>0</v>
      </c>
      <c r="Z490" s="37"/>
      <c r="AA490" s="672"/>
      <c r="AB490" s="672"/>
      <c r="AC490" s="672"/>
    </row>
    <row r="491" spans="1:68" ht="14.25" hidden="1" customHeight="1" x14ac:dyDescent="0.25">
      <c r="A491" s="675" t="s">
        <v>141</v>
      </c>
      <c r="B491" s="676"/>
      <c r="C491" s="676"/>
      <c r="D491" s="676"/>
      <c r="E491" s="676"/>
      <c r="F491" s="676"/>
      <c r="G491" s="676"/>
      <c r="H491" s="676"/>
      <c r="I491" s="676"/>
      <c r="J491" s="676"/>
      <c r="K491" s="676"/>
      <c r="L491" s="676"/>
      <c r="M491" s="676"/>
      <c r="N491" s="676"/>
      <c r="O491" s="676"/>
      <c r="P491" s="676"/>
      <c r="Q491" s="676"/>
      <c r="R491" s="676"/>
      <c r="S491" s="676"/>
      <c r="T491" s="676"/>
      <c r="U491" s="676"/>
      <c r="V491" s="676"/>
      <c r="W491" s="676"/>
      <c r="X491" s="676"/>
      <c r="Y491" s="676"/>
      <c r="Z491" s="676"/>
      <c r="AA491" s="665"/>
      <c r="AB491" s="665"/>
      <c r="AC491" s="665"/>
    </row>
    <row r="492" spans="1:68" ht="27" customHeight="1" x14ac:dyDescent="0.25">
      <c r="A492" s="54" t="s">
        <v>768</v>
      </c>
      <c r="B492" s="54" t="s">
        <v>769</v>
      </c>
      <c r="C492" s="31">
        <v>4301031349</v>
      </c>
      <c r="D492" s="673">
        <v>4680115883116</v>
      </c>
      <c r="E492" s="674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92</v>
      </c>
      <c r="L492" s="32"/>
      <c r="M492" s="33" t="s">
        <v>93</v>
      </c>
      <c r="N492" s="33"/>
      <c r="O492" s="32">
        <v>70</v>
      </c>
      <c r="P492" s="781" t="s">
        <v>770</v>
      </c>
      <c r="Q492" s="678"/>
      <c r="R492" s="678"/>
      <c r="S492" s="678"/>
      <c r="T492" s="679"/>
      <c r="U492" s="34"/>
      <c r="V492" s="34"/>
      <c r="W492" s="35" t="s">
        <v>68</v>
      </c>
      <c r="X492" s="669">
        <v>200</v>
      </c>
      <c r="Y492" s="670">
        <f t="shared" ref="Y492:Y503" si="73">IFERROR(IF(X492="",0,CEILING((X492/$H492),1)*$H492),"")</f>
        <v>200.64000000000001</v>
      </c>
      <c r="Z492" s="36">
        <f>IFERROR(IF(Y492=0,"",ROUNDUP(Y492/H492,0)*0.01196),"")</f>
        <v>0.45448</v>
      </c>
      <c r="AA492" s="56"/>
      <c r="AB492" s="57"/>
      <c r="AC492" s="559" t="s">
        <v>771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213.63636363636363</v>
      </c>
      <c r="BN492" s="64">
        <f t="shared" ref="BN492:BN503" si="75">IFERROR(Y492*I492/H492,"0")</f>
        <v>214.32</v>
      </c>
      <c r="BO492" s="64">
        <f t="shared" ref="BO492:BO503" si="76">IFERROR(1/J492*(X492/H492),"0")</f>
        <v>0.36421911421911418</v>
      </c>
      <c r="BP492" s="64">
        <f t="shared" ref="BP492:BP503" si="77">IFERROR(1/J492*(Y492/H492),"0")</f>
        <v>0.36538461538461542</v>
      </c>
    </row>
    <row r="493" spans="1:68" ht="27" customHeight="1" x14ac:dyDescent="0.25">
      <c r="A493" s="54" t="s">
        <v>772</v>
      </c>
      <c r="B493" s="54" t="s">
        <v>773</v>
      </c>
      <c r="C493" s="31">
        <v>4301031350</v>
      </c>
      <c r="D493" s="673">
        <v>4680115883093</v>
      </c>
      <c r="E493" s="674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92</v>
      </c>
      <c r="L493" s="32"/>
      <c r="M493" s="33" t="s">
        <v>67</v>
      </c>
      <c r="N493" s="33"/>
      <c r="O493" s="32">
        <v>70</v>
      </c>
      <c r="P493" s="815" t="s">
        <v>774</v>
      </c>
      <c r="Q493" s="678"/>
      <c r="R493" s="678"/>
      <c r="S493" s="678"/>
      <c r="T493" s="679"/>
      <c r="U493" s="34"/>
      <c r="V493" s="34"/>
      <c r="W493" s="35" t="s">
        <v>68</v>
      </c>
      <c r="X493" s="669">
        <v>200</v>
      </c>
      <c r="Y493" s="670">
        <f t="shared" si="73"/>
        <v>200.64000000000001</v>
      </c>
      <c r="Z493" s="36">
        <f>IFERROR(IF(Y493=0,"",ROUNDUP(Y493/H493,0)*0.01196),"")</f>
        <v>0.45448</v>
      </c>
      <c r="AA493" s="56"/>
      <c r="AB493" s="57"/>
      <c r="AC493" s="561" t="s">
        <v>775</v>
      </c>
      <c r="AG493" s="64"/>
      <c r="AJ493" s="68"/>
      <c r="AK493" s="68">
        <v>0</v>
      </c>
      <c r="BB493" s="562" t="s">
        <v>1</v>
      </c>
      <c r="BM493" s="64">
        <f t="shared" si="74"/>
        <v>213.63636363636363</v>
      </c>
      <c r="BN493" s="64">
        <f t="shared" si="75"/>
        <v>214.32</v>
      </c>
      <c r="BO493" s="64">
        <f t="shared" si="76"/>
        <v>0.36421911421911418</v>
      </c>
      <c r="BP493" s="64">
        <f t="shared" si="77"/>
        <v>0.36538461538461542</v>
      </c>
    </row>
    <row r="494" spans="1:68" ht="27" hidden="1" customHeight="1" x14ac:dyDescent="0.25">
      <c r="A494" s="54" t="s">
        <v>776</v>
      </c>
      <c r="B494" s="54" t="s">
        <v>777</v>
      </c>
      <c r="C494" s="31">
        <v>4301031353</v>
      </c>
      <c r="D494" s="673">
        <v>4680115883109</v>
      </c>
      <c r="E494" s="674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92</v>
      </c>
      <c r="L494" s="32"/>
      <c r="M494" s="33" t="s">
        <v>67</v>
      </c>
      <c r="N494" s="33"/>
      <c r="O494" s="32">
        <v>70</v>
      </c>
      <c r="P494" s="877" t="s">
        <v>778</v>
      </c>
      <c r="Q494" s="678"/>
      <c r="R494" s="678"/>
      <c r="S494" s="678"/>
      <c r="T494" s="679"/>
      <c r="U494" s="34"/>
      <c r="V494" s="34"/>
      <c r="W494" s="35" t="s">
        <v>68</v>
      </c>
      <c r="X494" s="669">
        <v>0</v>
      </c>
      <c r="Y494" s="670">
        <f t="shared" si="73"/>
        <v>0</v>
      </c>
      <c r="Z494" s="36" t="str">
        <f>IFERROR(IF(Y494=0,"",ROUNDUP(Y494/H494,0)*0.01196),"")</f>
        <v/>
      </c>
      <c r="AA494" s="56"/>
      <c r="AB494" s="57"/>
      <c r="AC494" s="563" t="s">
        <v>779</v>
      </c>
      <c r="AG494" s="64"/>
      <c r="AJ494" s="68"/>
      <c r="AK494" s="68">
        <v>0</v>
      </c>
      <c r="BB494" s="564" t="s">
        <v>1</v>
      </c>
      <c r="BM494" s="64">
        <f t="shared" si="74"/>
        <v>0</v>
      </c>
      <c r="BN494" s="64">
        <f t="shared" si="75"/>
        <v>0</v>
      </c>
      <c r="BO494" s="64">
        <f t="shared" si="76"/>
        <v>0</v>
      </c>
      <c r="BP494" s="64">
        <f t="shared" si="77"/>
        <v>0</v>
      </c>
    </row>
    <row r="495" spans="1:68" ht="27" hidden="1" customHeight="1" x14ac:dyDescent="0.25">
      <c r="A495" s="54" t="s">
        <v>780</v>
      </c>
      <c r="B495" s="54" t="s">
        <v>781</v>
      </c>
      <c r="C495" s="31">
        <v>4301031409</v>
      </c>
      <c r="D495" s="673">
        <v>4680115886438</v>
      </c>
      <c r="E495" s="674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66</v>
      </c>
      <c r="L495" s="32"/>
      <c r="M495" s="33" t="s">
        <v>93</v>
      </c>
      <c r="N495" s="33"/>
      <c r="O495" s="32">
        <v>70</v>
      </c>
      <c r="P495" s="823" t="s">
        <v>782</v>
      </c>
      <c r="Q495" s="678"/>
      <c r="R495" s="678"/>
      <c r="S495" s="678"/>
      <c r="T495" s="679"/>
      <c r="U495" s="34"/>
      <c r="V495" s="34"/>
      <c r="W495" s="35" t="s">
        <v>68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771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hidden="1" customHeight="1" x14ac:dyDescent="0.25">
      <c r="A496" s="54" t="s">
        <v>783</v>
      </c>
      <c r="B496" s="54" t="s">
        <v>784</v>
      </c>
      <c r="C496" s="31">
        <v>4301031419</v>
      </c>
      <c r="D496" s="673">
        <v>4680115882072</v>
      </c>
      <c r="E496" s="674"/>
      <c r="F496" s="668">
        <v>0.6</v>
      </c>
      <c r="G496" s="32">
        <v>8</v>
      </c>
      <c r="H496" s="668">
        <v>4.8</v>
      </c>
      <c r="I496" s="668">
        <v>6.93</v>
      </c>
      <c r="J496" s="32">
        <v>132</v>
      </c>
      <c r="K496" s="32" t="s">
        <v>100</v>
      </c>
      <c r="L496" s="32"/>
      <c r="M496" s="33" t="s">
        <v>93</v>
      </c>
      <c r="N496" s="33"/>
      <c r="O496" s="32">
        <v>70</v>
      </c>
      <c r="P496" s="856" t="s">
        <v>785</v>
      </c>
      <c r="Q496" s="678"/>
      <c r="R496" s="678"/>
      <c r="S496" s="678"/>
      <c r="T496" s="679"/>
      <c r="U496" s="34"/>
      <c r="V496" s="34"/>
      <c r="W496" s="35" t="s">
        <v>68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771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hidden="1" customHeight="1" x14ac:dyDescent="0.25">
      <c r="A497" s="54" t="s">
        <v>783</v>
      </c>
      <c r="B497" s="54" t="s">
        <v>786</v>
      </c>
      <c r="C497" s="31">
        <v>4301031383</v>
      </c>
      <c r="D497" s="673">
        <v>4680115882072</v>
      </c>
      <c r="E497" s="674"/>
      <c r="F497" s="668">
        <v>0.6</v>
      </c>
      <c r="G497" s="32">
        <v>8</v>
      </c>
      <c r="H497" s="668">
        <v>4.8</v>
      </c>
      <c r="I497" s="668">
        <v>6.96</v>
      </c>
      <c r="J497" s="32">
        <v>120</v>
      </c>
      <c r="K497" s="32" t="s">
        <v>100</v>
      </c>
      <c r="L497" s="32"/>
      <c r="M497" s="33" t="s">
        <v>93</v>
      </c>
      <c r="N497" s="33"/>
      <c r="O497" s="32">
        <v>60</v>
      </c>
      <c r="P497" s="102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7" s="678"/>
      <c r="R497" s="678"/>
      <c r="S497" s="678"/>
      <c r="T497" s="679"/>
      <c r="U497" s="34"/>
      <c r="V497" s="34"/>
      <c r="W497" s="35" t="s">
        <v>68</v>
      </c>
      <c r="X497" s="669">
        <v>0</v>
      </c>
      <c r="Y497" s="670">
        <f t="shared" si="73"/>
        <v>0</v>
      </c>
      <c r="Z497" s="36" t="str">
        <f>IFERROR(IF(Y497=0,"",ROUNDUP(Y497/H497,0)*0.00937),"")</f>
        <v/>
      </c>
      <c r="AA497" s="56"/>
      <c r="AB497" s="57"/>
      <c r="AC497" s="569" t="s">
        <v>787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hidden="1" customHeight="1" x14ac:dyDescent="0.25">
      <c r="A498" s="54" t="s">
        <v>783</v>
      </c>
      <c r="B498" s="54" t="s">
        <v>788</v>
      </c>
      <c r="C498" s="31">
        <v>4301031351</v>
      </c>
      <c r="D498" s="673">
        <v>4680115882072</v>
      </c>
      <c r="E498" s="674"/>
      <c r="F498" s="668">
        <v>0.6</v>
      </c>
      <c r="G498" s="32">
        <v>6</v>
      </c>
      <c r="H498" s="668">
        <v>3.6</v>
      </c>
      <c r="I498" s="668">
        <v>3.81</v>
      </c>
      <c r="J498" s="32">
        <v>132</v>
      </c>
      <c r="K498" s="32" t="s">
        <v>100</v>
      </c>
      <c r="L498" s="32"/>
      <c r="M498" s="33" t="s">
        <v>93</v>
      </c>
      <c r="N498" s="33"/>
      <c r="O498" s="32">
        <v>70</v>
      </c>
      <c r="P498" s="787" t="s">
        <v>789</v>
      </c>
      <c r="Q498" s="678"/>
      <c r="R498" s="678"/>
      <c r="S498" s="678"/>
      <c r="T498" s="679"/>
      <c r="U498" s="34"/>
      <c r="V498" s="34"/>
      <c r="W498" s="35" t="s">
        <v>68</v>
      </c>
      <c r="X498" s="669">
        <v>0</v>
      </c>
      <c r="Y498" s="670">
        <f t="shared" si="73"/>
        <v>0</v>
      </c>
      <c r="Z498" s="36" t="str">
        <f>IFERROR(IF(Y498=0,"",ROUNDUP(Y498/H498,0)*0.00902),"")</f>
        <v/>
      </c>
      <c r="AA498" s="56"/>
      <c r="AB498" s="57"/>
      <c r="AC498" s="571" t="s">
        <v>771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hidden="1" customHeight="1" x14ac:dyDescent="0.25">
      <c r="A499" s="54" t="s">
        <v>790</v>
      </c>
      <c r="B499" s="54" t="s">
        <v>791</v>
      </c>
      <c r="C499" s="31">
        <v>4301031251</v>
      </c>
      <c r="D499" s="673">
        <v>4680115882102</v>
      </c>
      <c r="E499" s="674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100</v>
      </c>
      <c r="L499" s="32"/>
      <c r="M499" s="33" t="s">
        <v>67</v>
      </c>
      <c r="N499" s="33"/>
      <c r="O499" s="32">
        <v>60</v>
      </c>
      <c r="P499" s="103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8"/>
      <c r="R499" s="678"/>
      <c r="S499" s="678"/>
      <c r="T499" s="679"/>
      <c r="U499" s="34"/>
      <c r="V499" s="34"/>
      <c r="W499" s="35" t="s">
        <v>68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792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hidden="1" customHeight="1" x14ac:dyDescent="0.25">
      <c r="A500" s="54" t="s">
        <v>790</v>
      </c>
      <c r="B500" s="54" t="s">
        <v>793</v>
      </c>
      <c r="C500" s="31">
        <v>4301031418</v>
      </c>
      <c r="D500" s="673">
        <v>4680115882102</v>
      </c>
      <c r="E500" s="674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100</v>
      </c>
      <c r="L500" s="32"/>
      <c r="M500" s="33" t="s">
        <v>67</v>
      </c>
      <c r="N500" s="33"/>
      <c r="O500" s="32">
        <v>70</v>
      </c>
      <c r="P500" s="873" t="s">
        <v>794</v>
      </c>
      <c r="Q500" s="678"/>
      <c r="R500" s="678"/>
      <c r="S500" s="678"/>
      <c r="T500" s="679"/>
      <c r="U500" s="34"/>
      <c r="V500" s="34"/>
      <c r="W500" s="35" t="s">
        <v>68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775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hidden="1" customHeight="1" x14ac:dyDescent="0.25">
      <c r="A501" s="54" t="s">
        <v>795</v>
      </c>
      <c r="B501" s="54" t="s">
        <v>796</v>
      </c>
      <c r="C501" s="31">
        <v>4301031253</v>
      </c>
      <c r="D501" s="673">
        <v>4680115882096</v>
      </c>
      <c r="E501" s="674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100</v>
      </c>
      <c r="L501" s="32"/>
      <c r="M501" s="33" t="s">
        <v>67</v>
      </c>
      <c r="N501" s="33"/>
      <c r="O501" s="32">
        <v>60</v>
      </c>
      <c r="P501" s="8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8"/>
      <c r="R501" s="678"/>
      <c r="S501" s="678"/>
      <c r="T501" s="679"/>
      <c r="U501" s="34"/>
      <c r="V501" s="34"/>
      <c r="W501" s="35" t="s">
        <v>68</v>
      </c>
      <c r="X501" s="669">
        <v>0</v>
      </c>
      <c r="Y501" s="670">
        <f t="shared" si="73"/>
        <v>0</v>
      </c>
      <c r="Z501" s="36" t="str">
        <f>IFERROR(IF(Y501=0,"",ROUNDUP(Y501/H501,0)*0.00902),"")</f>
        <v/>
      </c>
      <c r="AA501" s="56"/>
      <c r="AB501" s="57"/>
      <c r="AC501" s="577" t="s">
        <v>797</v>
      </c>
      <c r="AG501" s="64"/>
      <c r="AJ501" s="68"/>
      <c r="AK501" s="68">
        <v>0</v>
      </c>
      <c r="BB501" s="578" t="s">
        <v>1</v>
      </c>
      <c r="BM501" s="64">
        <f t="shared" si="74"/>
        <v>0</v>
      </c>
      <c r="BN501" s="64">
        <f t="shared" si="75"/>
        <v>0</v>
      </c>
      <c r="BO501" s="64">
        <f t="shared" si="76"/>
        <v>0</v>
      </c>
      <c r="BP501" s="64">
        <f t="shared" si="77"/>
        <v>0</v>
      </c>
    </row>
    <row r="502" spans="1:68" ht="27" hidden="1" customHeight="1" x14ac:dyDescent="0.25">
      <c r="A502" s="54" t="s">
        <v>795</v>
      </c>
      <c r="B502" s="54" t="s">
        <v>798</v>
      </c>
      <c r="C502" s="31">
        <v>4301031417</v>
      </c>
      <c r="D502" s="673">
        <v>4680115882096</v>
      </c>
      <c r="E502" s="674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100</v>
      </c>
      <c r="L502" s="32"/>
      <c r="M502" s="33" t="s">
        <v>67</v>
      </c>
      <c r="N502" s="33"/>
      <c r="O502" s="32">
        <v>70</v>
      </c>
      <c r="P502" s="745" t="s">
        <v>799</v>
      </c>
      <c r="Q502" s="678"/>
      <c r="R502" s="678"/>
      <c r="S502" s="678"/>
      <c r="T502" s="679"/>
      <c r="U502" s="34"/>
      <c r="V502" s="34"/>
      <c r="W502" s="35" t="s">
        <v>68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779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hidden="1" customHeight="1" x14ac:dyDescent="0.25">
      <c r="A503" s="54" t="s">
        <v>795</v>
      </c>
      <c r="B503" s="54" t="s">
        <v>800</v>
      </c>
      <c r="C503" s="31">
        <v>4301031384</v>
      </c>
      <c r="D503" s="673">
        <v>4680115882096</v>
      </c>
      <c r="E503" s="674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100</v>
      </c>
      <c r="L503" s="32"/>
      <c r="M503" s="33" t="s">
        <v>67</v>
      </c>
      <c r="N503" s="33"/>
      <c r="O503" s="32">
        <v>60</v>
      </c>
      <c r="P503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8"/>
      <c r="R503" s="678"/>
      <c r="S503" s="678"/>
      <c r="T503" s="679"/>
      <c r="U503" s="34"/>
      <c r="V503" s="34"/>
      <c r="W503" s="35" t="s">
        <v>68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779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x14ac:dyDescent="0.2">
      <c r="A504" s="685"/>
      <c r="B504" s="676"/>
      <c r="C504" s="676"/>
      <c r="D504" s="676"/>
      <c r="E504" s="676"/>
      <c r="F504" s="676"/>
      <c r="G504" s="676"/>
      <c r="H504" s="676"/>
      <c r="I504" s="676"/>
      <c r="J504" s="676"/>
      <c r="K504" s="676"/>
      <c r="L504" s="676"/>
      <c r="M504" s="676"/>
      <c r="N504" s="676"/>
      <c r="O504" s="686"/>
      <c r="P504" s="687" t="s">
        <v>79</v>
      </c>
      <c r="Q504" s="688"/>
      <c r="R504" s="688"/>
      <c r="S504" s="688"/>
      <c r="T504" s="688"/>
      <c r="U504" s="688"/>
      <c r="V504" s="689"/>
      <c r="W504" s="37" t="s">
        <v>80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75.757575757575751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76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0.90895999999999999</v>
      </c>
      <c r="AA504" s="672"/>
      <c r="AB504" s="672"/>
      <c r="AC504" s="672"/>
    </row>
    <row r="505" spans="1:68" x14ac:dyDescent="0.2">
      <c r="A505" s="676"/>
      <c r="B505" s="676"/>
      <c r="C505" s="676"/>
      <c r="D505" s="676"/>
      <c r="E505" s="676"/>
      <c r="F505" s="676"/>
      <c r="G505" s="676"/>
      <c r="H505" s="676"/>
      <c r="I505" s="676"/>
      <c r="J505" s="676"/>
      <c r="K505" s="676"/>
      <c r="L505" s="676"/>
      <c r="M505" s="676"/>
      <c r="N505" s="676"/>
      <c r="O505" s="686"/>
      <c r="P505" s="687" t="s">
        <v>79</v>
      </c>
      <c r="Q505" s="688"/>
      <c r="R505" s="688"/>
      <c r="S505" s="688"/>
      <c r="T505" s="688"/>
      <c r="U505" s="688"/>
      <c r="V505" s="689"/>
      <c r="W505" s="37" t="s">
        <v>68</v>
      </c>
      <c r="X505" s="671">
        <f>IFERROR(SUM(X492:X503),"0")</f>
        <v>400</v>
      </c>
      <c r="Y505" s="671">
        <f>IFERROR(SUM(Y492:Y503),"0")</f>
        <v>401.28000000000003</v>
      </c>
      <c r="Z505" s="37"/>
      <c r="AA505" s="672"/>
      <c r="AB505" s="672"/>
      <c r="AC505" s="672"/>
    </row>
    <row r="506" spans="1:68" ht="14.25" hidden="1" customHeight="1" x14ac:dyDescent="0.25">
      <c r="A506" s="675" t="s">
        <v>63</v>
      </c>
      <c r="B506" s="676"/>
      <c r="C506" s="676"/>
      <c r="D506" s="676"/>
      <c r="E506" s="676"/>
      <c r="F506" s="676"/>
      <c r="G506" s="676"/>
      <c r="H506" s="676"/>
      <c r="I506" s="676"/>
      <c r="J506" s="676"/>
      <c r="K506" s="676"/>
      <c r="L506" s="676"/>
      <c r="M506" s="676"/>
      <c r="N506" s="676"/>
      <c r="O506" s="676"/>
      <c r="P506" s="676"/>
      <c r="Q506" s="676"/>
      <c r="R506" s="676"/>
      <c r="S506" s="676"/>
      <c r="T506" s="676"/>
      <c r="U506" s="676"/>
      <c r="V506" s="676"/>
      <c r="W506" s="676"/>
      <c r="X506" s="676"/>
      <c r="Y506" s="676"/>
      <c r="Z506" s="676"/>
      <c r="AA506" s="665"/>
      <c r="AB506" s="665"/>
      <c r="AC506" s="665"/>
    </row>
    <row r="507" spans="1:68" ht="16.5" hidden="1" customHeight="1" x14ac:dyDescent="0.25">
      <c r="A507" s="54" t="s">
        <v>801</v>
      </c>
      <c r="B507" s="54" t="s">
        <v>802</v>
      </c>
      <c r="C507" s="31">
        <v>4301051232</v>
      </c>
      <c r="D507" s="673">
        <v>4607091383409</v>
      </c>
      <c r="E507" s="674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92</v>
      </c>
      <c r="L507" s="32"/>
      <c r="M507" s="33" t="s">
        <v>101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8"/>
      <c r="R507" s="678"/>
      <c r="S507" s="678"/>
      <c r="T507" s="679"/>
      <c r="U507" s="34"/>
      <c r="V507" s="34"/>
      <c r="W507" s="35" t="s">
        <v>68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803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804</v>
      </c>
      <c r="B508" s="54" t="s">
        <v>805</v>
      </c>
      <c r="C508" s="31">
        <v>4301051231</v>
      </c>
      <c r="D508" s="673">
        <v>4607091383416</v>
      </c>
      <c r="E508" s="674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92</v>
      </c>
      <c r="L508" s="32"/>
      <c r="M508" s="33" t="s">
        <v>67</v>
      </c>
      <c r="N508" s="33"/>
      <c r="O508" s="32">
        <v>45</v>
      </c>
      <c r="P508" s="7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8"/>
      <c r="R508" s="678"/>
      <c r="S508" s="678"/>
      <c r="T508" s="679"/>
      <c r="U508" s="34"/>
      <c r="V508" s="34"/>
      <c r="W508" s="35" t="s">
        <v>68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806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807</v>
      </c>
      <c r="B509" s="54" t="s">
        <v>808</v>
      </c>
      <c r="C509" s="31">
        <v>4301051064</v>
      </c>
      <c r="D509" s="673">
        <v>4680115883536</v>
      </c>
      <c r="E509" s="674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66</v>
      </c>
      <c r="L509" s="32"/>
      <c r="M509" s="33" t="s">
        <v>101</v>
      </c>
      <c r="N509" s="33"/>
      <c r="O509" s="32">
        <v>45</v>
      </c>
      <c r="P509" s="10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8"/>
      <c r="R509" s="678"/>
      <c r="S509" s="678"/>
      <c r="T509" s="679"/>
      <c r="U509" s="34"/>
      <c r="V509" s="34"/>
      <c r="W509" s="35" t="s">
        <v>68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809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85"/>
      <c r="B510" s="676"/>
      <c r="C510" s="676"/>
      <c r="D510" s="676"/>
      <c r="E510" s="676"/>
      <c r="F510" s="676"/>
      <c r="G510" s="676"/>
      <c r="H510" s="676"/>
      <c r="I510" s="676"/>
      <c r="J510" s="676"/>
      <c r="K510" s="676"/>
      <c r="L510" s="676"/>
      <c r="M510" s="676"/>
      <c r="N510" s="676"/>
      <c r="O510" s="686"/>
      <c r="P510" s="687" t="s">
        <v>79</v>
      </c>
      <c r="Q510" s="688"/>
      <c r="R510" s="688"/>
      <c r="S510" s="688"/>
      <c r="T510" s="688"/>
      <c r="U510" s="688"/>
      <c r="V510" s="689"/>
      <c r="W510" s="37" t="s">
        <v>80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hidden="1" x14ac:dyDescent="0.2">
      <c r="A511" s="676"/>
      <c r="B511" s="676"/>
      <c r="C511" s="676"/>
      <c r="D511" s="676"/>
      <c r="E511" s="676"/>
      <c r="F511" s="676"/>
      <c r="G511" s="676"/>
      <c r="H511" s="676"/>
      <c r="I511" s="676"/>
      <c r="J511" s="676"/>
      <c r="K511" s="676"/>
      <c r="L511" s="676"/>
      <c r="M511" s="676"/>
      <c r="N511" s="676"/>
      <c r="O511" s="686"/>
      <c r="P511" s="687" t="s">
        <v>79</v>
      </c>
      <c r="Q511" s="688"/>
      <c r="R511" s="688"/>
      <c r="S511" s="688"/>
      <c r="T511" s="688"/>
      <c r="U511" s="688"/>
      <c r="V511" s="689"/>
      <c r="W511" s="37" t="s">
        <v>68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hidden="1" customHeight="1" x14ac:dyDescent="0.25">
      <c r="A512" s="675" t="s">
        <v>167</v>
      </c>
      <c r="B512" s="676"/>
      <c r="C512" s="676"/>
      <c r="D512" s="676"/>
      <c r="E512" s="676"/>
      <c r="F512" s="676"/>
      <c r="G512" s="676"/>
      <c r="H512" s="676"/>
      <c r="I512" s="676"/>
      <c r="J512" s="676"/>
      <c r="K512" s="676"/>
      <c r="L512" s="676"/>
      <c r="M512" s="676"/>
      <c r="N512" s="676"/>
      <c r="O512" s="676"/>
      <c r="P512" s="676"/>
      <c r="Q512" s="676"/>
      <c r="R512" s="676"/>
      <c r="S512" s="676"/>
      <c r="T512" s="676"/>
      <c r="U512" s="676"/>
      <c r="V512" s="676"/>
      <c r="W512" s="676"/>
      <c r="X512" s="676"/>
      <c r="Y512" s="676"/>
      <c r="Z512" s="676"/>
      <c r="AA512" s="665"/>
      <c r="AB512" s="665"/>
      <c r="AC512" s="665"/>
    </row>
    <row r="513" spans="1:68" ht="37.5" hidden="1" customHeight="1" x14ac:dyDescent="0.25">
      <c r="A513" s="54" t="s">
        <v>810</v>
      </c>
      <c r="B513" s="54" t="s">
        <v>811</v>
      </c>
      <c r="C513" s="31">
        <v>4301060363</v>
      </c>
      <c r="D513" s="673">
        <v>4680115885035</v>
      </c>
      <c r="E513" s="674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92</v>
      </c>
      <c r="L513" s="32"/>
      <c r="M513" s="33" t="s">
        <v>67</v>
      </c>
      <c r="N513" s="33"/>
      <c r="O513" s="32">
        <v>35</v>
      </c>
      <c r="P513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8"/>
      <c r="R513" s="678"/>
      <c r="S513" s="678"/>
      <c r="T513" s="679"/>
      <c r="U513" s="34"/>
      <c r="V513" s="34"/>
      <c r="W513" s="35" t="s">
        <v>68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812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hidden="1" customHeight="1" x14ac:dyDescent="0.25">
      <c r="A514" s="54" t="s">
        <v>813</v>
      </c>
      <c r="B514" s="54" t="s">
        <v>814</v>
      </c>
      <c r="C514" s="31">
        <v>4301060436</v>
      </c>
      <c r="D514" s="673">
        <v>4680115885936</v>
      </c>
      <c r="E514" s="674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92</v>
      </c>
      <c r="L514" s="32"/>
      <c r="M514" s="33" t="s">
        <v>67</v>
      </c>
      <c r="N514" s="33"/>
      <c r="O514" s="32">
        <v>35</v>
      </c>
      <c r="P514" s="852" t="s">
        <v>815</v>
      </c>
      <c r="Q514" s="678"/>
      <c r="R514" s="678"/>
      <c r="S514" s="678"/>
      <c r="T514" s="679"/>
      <c r="U514" s="34"/>
      <c r="V514" s="34"/>
      <c r="W514" s="35" t="s">
        <v>68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812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685"/>
      <c r="B515" s="676"/>
      <c r="C515" s="676"/>
      <c r="D515" s="676"/>
      <c r="E515" s="676"/>
      <c r="F515" s="676"/>
      <c r="G515" s="676"/>
      <c r="H515" s="676"/>
      <c r="I515" s="676"/>
      <c r="J515" s="676"/>
      <c r="K515" s="676"/>
      <c r="L515" s="676"/>
      <c r="M515" s="676"/>
      <c r="N515" s="676"/>
      <c r="O515" s="686"/>
      <c r="P515" s="687" t="s">
        <v>79</v>
      </c>
      <c r="Q515" s="688"/>
      <c r="R515" s="688"/>
      <c r="S515" s="688"/>
      <c r="T515" s="688"/>
      <c r="U515" s="688"/>
      <c r="V515" s="689"/>
      <c r="W515" s="37" t="s">
        <v>80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hidden="1" x14ac:dyDescent="0.2">
      <c r="A516" s="676"/>
      <c r="B516" s="676"/>
      <c r="C516" s="676"/>
      <c r="D516" s="676"/>
      <c r="E516" s="676"/>
      <c r="F516" s="676"/>
      <c r="G516" s="676"/>
      <c r="H516" s="676"/>
      <c r="I516" s="676"/>
      <c r="J516" s="676"/>
      <c r="K516" s="676"/>
      <c r="L516" s="676"/>
      <c r="M516" s="676"/>
      <c r="N516" s="676"/>
      <c r="O516" s="686"/>
      <c r="P516" s="687" t="s">
        <v>79</v>
      </c>
      <c r="Q516" s="688"/>
      <c r="R516" s="688"/>
      <c r="S516" s="688"/>
      <c r="T516" s="688"/>
      <c r="U516" s="688"/>
      <c r="V516" s="689"/>
      <c r="W516" s="37" t="s">
        <v>68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hidden="1" customHeight="1" x14ac:dyDescent="0.2">
      <c r="A517" s="714" t="s">
        <v>816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hidden="1" customHeight="1" x14ac:dyDescent="0.25">
      <c r="A518" s="703" t="s">
        <v>816</v>
      </c>
      <c r="B518" s="676"/>
      <c r="C518" s="676"/>
      <c r="D518" s="676"/>
      <c r="E518" s="676"/>
      <c r="F518" s="676"/>
      <c r="G518" s="676"/>
      <c r="H518" s="676"/>
      <c r="I518" s="676"/>
      <c r="J518" s="676"/>
      <c r="K518" s="676"/>
      <c r="L518" s="676"/>
      <c r="M518" s="676"/>
      <c r="N518" s="676"/>
      <c r="O518" s="676"/>
      <c r="P518" s="676"/>
      <c r="Q518" s="676"/>
      <c r="R518" s="676"/>
      <c r="S518" s="676"/>
      <c r="T518" s="676"/>
      <c r="U518" s="676"/>
      <c r="V518" s="676"/>
      <c r="W518" s="676"/>
      <c r="X518" s="676"/>
      <c r="Y518" s="676"/>
      <c r="Z518" s="676"/>
      <c r="AA518" s="664"/>
      <c r="AB518" s="664"/>
      <c r="AC518" s="664"/>
    </row>
    <row r="519" spans="1:68" ht="14.25" hidden="1" customHeight="1" x14ac:dyDescent="0.25">
      <c r="A519" s="675" t="s">
        <v>89</v>
      </c>
      <c r="B519" s="676"/>
      <c r="C519" s="676"/>
      <c r="D519" s="676"/>
      <c r="E519" s="676"/>
      <c r="F519" s="676"/>
      <c r="G519" s="676"/>
      <c r="H519" s="676"/>
      <c r="I519" s="676"/>
      <c r="J519" s="676"/>
      <c r="K519" s="676"/>
      <c r="L519" s="676"/>
      <c r="M519" s="676"/>
      <c r="N519" s="676"/>
      <c r="O519" s="676"/>
      <c r="P519" s="676"/>
      <c r="Q519" s="676"/>
      <c r="R519" s="676"/>
      <c r="S519" s="676"/>
      <c r="T519" s="676"/>
      <c r="U519" s="676"/>
      <c r="V519" s="676"/>
      <c r="W519" s="676"/>
      <c r="X519" s="676"/>
      <c r="Y519" s="676"/>
      <c r="Z519" s="676"/>
      <c r="AA519" s="665"/>
      <c r="AB519" s="665"/>
      <c r="AC519" s="665"/>
    </row>
    <row r="520" spans="1:68" ht="27" hidden="1" customHeight="1" x14ac:dyDescent="0.25">
      <c r="A520" s="54" t="s">
        <v>817</v>
      </c>
      <c r="B520" s="54" t="s">
        <v>818</v>
      </c>
      <c r="C520" s="31">
        <v>4301011763</v>
      </c>
      <c r="D520" s="673">
        <v>4640242181011</v>
      </c>
      <c r="E520" s="674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92</v>
      </c>
      <c r="L520" s="32"/>
      <c r="M520" s="33" t="s">
        <v>101</v>
      </c>
      <c r="N520" s="33"/>
      <c r="O520" s="32">
        <v>55</v>
      </c>
      <c r="P520" s="729" t="s">
        <v>819</v>
      </c>
      <c r="Q520" s="678"/>
      <c r="R520" s="678"/>
      <c r="S520" s="678"/>
      <c r="T520" s="679"/>
      <c r="U520" s="34"/>
      <c r="V520" s="34"/>
      <c r="W520" s="35" t="s">
        <v>68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820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hidden="1" customHeight="1" x14ac:dyDescent="0.25">
      <c r="A521" s="54" t="s">
        <v>821</v>
      </c>
      <c r="B521" s="54" t="s">
        <v>822</v>
      </c>
      <c r="C521" s="31">
        <v>4301011585</v>
      </c>
      <c r="D521" s="673">
        <v>4640242180441</v>
      </c>
      <c r="E521" s="674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92</v>
      </c>
      <c r="L521" s="32"/>
      <c r="M521" s="33" t="s">
        <v>93</v>
      </c>
      <c r="N521" s="33"/>
      <c r="O521" s="32">
        <v>50</v>
      </c>
      <c r="P521" s="731" t="s">
        <v>823</v>
      </c>
      <c r="Q521" s="678"/>
      <c r="R521" s="678"/>
      <c r="S521" s="678"/>
      <c r="T521" s="679"/>
      <c r="U521" s="34"/>
      <c r="V521" s="34"/>
      <c r="W521" s="35" t="s">
        <v>68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824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hidden="1" customHeight="1" x14ac:dyDescent="0.25">
      <c r="A522" s="54" t="s">
        <v>825</v>
      </c>
      <c r="B522" s="54" t="s">
        <v>826</v>
      </c>
      <c r="C522" s="31">
        <v>4301011584</v>
      </c>
      <c r="D522" s="673">
        <v>4640242180564</v>
      </c>
      <c r="E522" s="674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92</v>
      </c>
      <c r="L522" s="32"/>
      <c r="M522" s="33" t="s">
        <v>93</v>
      </c>
      <c r="N522" s="33"/>
      <c r="O522" s="32">
        <v>50</v>
      </c>
      <c r="P522" s="741" t="s">
        <v>827</v>
      </c>
      <c r="Q522" s="678"/>
      <c r="R522" s="678"/>
      <c r="S522" s="678"/>
      <c r="T522" s="679"/>
      <c r="U522" s="34"/>
      <c r="V522" s="34"/>
      <c r="W522" s="35" t="s">
        <v>68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828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hidden="1" customHeight="1" x14ac:dyDescent="0.25">
      <c r="A523" s="54" t="s">
        <v>829</v>
      </c>
      <c r="B523" s="54" t="s">
        <v>830</v>
      </c>
      <c r="C523" s="31">
        <v>4301011762</v>
      </c>
      <c r="D523" s="673">
        <v>4640242180922</v>
      </c>
      <c r="E523" s="674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92</v>
      </c>
      <c r="L523" s="32"/>
      <c r="M523" s="33" t="s">
        <v>93</v>
      </c>
      <c r="N523" s="33"/>
      <c r="O523" s="32">
        <v>55</v>
      </c>
      <c r="P523" s="786" t="s">
        <v>831</v>
      </c>
      <c r="Q523" s="678"/>
      <c r="R523" s="678"/>
      <c r="S523" s="678"/>
      <c r="T523" s="679"/>
      <c r="U523" s="34"/>
      <c r="V523" s="34"/>
      <c r="W523" s="35" t="s">
        <v>68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832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hidden="1" customHeight="1" x14ac:dyDescent="0.25">
      <c r="A524" s="54" t="s">
        <v>833</v>
      </c>
      <c r="B524" s="54" t="s">
        <v>834</v>
      </c>
      <c r="C524" s="31">
        <v>4301011551</v>
      </c>
      <c r="D524" s="673">
        <v>4640242180038</v>
      </c>
      <c r="E524" s="674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100</v>
      </c>
      <c r="L524" s="32"/>
      <c r="M524" s="33" t="s">
        <v>93</v>
      </c>
      <c r="N524" s="33"/>
      <c r="O524" s="32">
        <v>50</v>
      </c>
      <c r="P524" s="827" t="s">
        <v>835</v>
      </c>
      <c r="Q524" s="678"/>
      <c r="R524" s="678"/>
      <c r="S524" s="678"/>
      <c r="T524" s="679"/>
      <c r="U524" s="34"/>
      <c r="V524" s="34"/>
      <c r="W524" s="35" t="s">
        <v>68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828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hidden="1" customHeight="1" x14ac:dyDescent="0.25">
      <c r="A525" s="54" t="s">
        <v>836</v>
      </c>
      <c r="B525" s="54" t="s">
        <v>837</v>
      </c>
      <c r="C525" s="31">
        <v>4301011765</v>
      </c>
      <c r="D525" s="673">
        <v>4640242181172</v>
      </c>
      <c r="E525" s="674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100</v>
      </c>
      <c r="L525" s="32"/>
      <c r="M525" s="33" t="s">
        <v>93</v>
      </c>
      <c r="N525" s="33"/>
      <c r="O525" s="32">
        <v>55</v>
      </c>
      <c r="P525" s="961" t="s">
        <v>838</v>
      </c>
      <c r="Q525" s="678"/>
      <c r="R525" s="678"/>
      <c r="S525" s="678"/>
      <c r="T525" s="679"/>
      <c r="U525" s="34"/>
      <c r="V525" s="34"/>
      <c r="W525" s="35" t="s">
        <v>68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832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hidden="1" x14ac:dyDescent="0.2">
      <c r="A526" s="685"/>
      <c r="B526" s="676"/>
      <c r="C526" s="676"/>
      <c r="D526" s="676"/>
      <c r="E526" s="676"/>
      <c r="F526" s="676"/>
      <c r="G526" s="676"/>
      <c r="H526" s="676"/>
      <c r="I526" s="676"/>
      <c r="J526" s="676"/>
      <c r="K526" s="676"/>
      <c r="L526" s="676"/>
      <c r="M526" s="676"/>
      <c r="N526" s="676"/>
      <c r="O526" s="686"/>
      <c r="P526" s="687" t="s">
        <v>79</v>
      </c>
      <c r="Q526" s="688"/>
      <c r="R526" s="688"/>
      <c r="S526" s="688"/>
      <c r="T526" s="688"/>
      <c r="U526" s="688"/>
      <c r="V526" s="689"/>
      <c r="W526" s="37" t="s">
        <v>80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hidden="1" x14ac:dyDescent="0.2">
      <c r="A527" s="676"/>
      <c r="B527" s="676"/>
      <c r="C527" s="676"/>
      <c r="D527" s="676"/>
      <c r="E527" s="676"/>
      <c r="F527" s="676"/>
      <c r="G527" s="676"/>
      <c r="H527" s="676"/>
      <c r="I527" s="676"/>
      <c r="J527" s="676"/>
      <c r="K527" s="676"/>
      <c r="L527" s="676"/>
      <c r="M527" s="676"/>
      <c r="N527" s="676"/>
      <c r="O527" s="686"/>
      <c r="P527" s="687" t="s">
        <v>79</v>
      </c>
      <c r="Q527" s="688"/>
      <c r="R527" s="688"/>
      <c r="S527" s="688"/>
      <c r="T527" s="688"/>
      <c r="U527" s="688"/>
      <c r="V527" s="689"/>
      <c r="W527" s="37" t="s">
        <v>68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hidden="1" customHeight="1" x14ac:dyDescent="0.25">
      <c r="A528" s="675" t="s">
        <v>130</v>
      </c>
      <c r="B528" s="676"/>
      <c r="C528" s="676"/>
      <c r="D528" s="676"/>
      <c r="E528" s="676"/>
      <c r="F528" s="676"/>
      <c r="G528" s="676"/>
      <c r="H528" s="676"/>
      <c r="I528" s="676"/>
      <c r="J528" s="676"/>
      <c r="K528" s="676"/>
      <c r="L528" s="676"/>
      <c r="M528" s="676"/>
      <c r="N528" s="676"/>
      <c r="O528" s="676"/>
      <c r="P528" s="676"/>
      <c r="Q528" s="676"/>
      <c r="R528" s="676"/>
      <c r="S528" s="676"/>
      <c r="T528" s="676"/>
      <c r="U528" s="676"/>
      <c r="V528" s="676"/>
      <c r="W528" s="676"/>
      <c r="X528" s="676"/>
      <c r="Y528" s="676"/>
      <c r="Z528" s="676"/>
      <c r="AA528" s="665"/>
      <c r="AB528" s="665"/>
      <c r="AC528" s="665"/>
    </row>
    <row r="529" spans="1:68" ht="16.5" hidden="1" customHeight="1" x14ac:dyDescent="0.25">
      <c r="A529" s="54" t="s">
        <v>839</v>
      </c>
      <c r="B529" s="54" t="s">
        <v>840</v>
      </c>
      <c r="C529" s="31">
        <v>4301020269</v>
      </c>
      <c r="D529" s="673">
        <v>4640242180519</v>
      </c>
      <c r="E529" s="674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92</v>
      </c>
      <c r="L529" s="32"/>
      <c r="M529" s="33" t="s">
        <v>101</v>
      </c>
      <c r="N529" s="33"/>
      <c r="O529" s="32">
        <v>50</v>
      </c>
      <c r="P529" s="817" t="s">
        <v>841</v>
      </c>
      <c r="Q529" s="678"/>
      <c r="R529" s="678"/>
      <c r="S529" s="678"/>
      <c r="T529" s="679"/>
      <c r="U529" s="34"/>
      <c r="V529" s="34"/>
      <c r="W529" s="35" t="s">
        <v>68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842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839</v>
      </c>
      <c r="B530" s="54" t="s">
        <v>843</v>
      </c>
      <c r="C530" s="31">
        <v>4301020400</v>
      </c>
      <c r="D530" s="673">
        <v>4640242180519</v>
      </c>
      <c r="E530" s="674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92</v>
      </c>
      <c r="L530" s="32"/>
      <c r="M530" s="33" t="s">
        <v>93</v>
      </c>
      <c r="N530" s="33"/>
      <c r="O530" s="32">
        <v>50</v>
      </c>
      <c r="P530" s="929" t="s">
        <v>844</v>
      </c>
      <c r="Q530" s="678"/>
      <c r="R530" s="678"/>
      <c r="S530" s="678"/>
      <c r="T530" s="679"/>
      <c r="U530" s="34"/>
      <c r="V530" s="34"/>
      <c r="W530" s="35" t="s">
        <v>68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845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846</v>
      </c>
      <c r="B531" s="54" t="s">
        <v>847</v>
      </c>
      <c r="C531" s="31">
        <v>4301020260</v>
      </c>
      <c r="D531" s="673">
        <v>4640242180526</v>
      </c>
      <c r="E531" s="674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92</v>
      </c>
      <c r="L531" s="32"/>
      <c r="M531" s="33" t="s">
        <v>93</v>
      </c>
      <c r="N531" s="33"/>
      <c r="O531" s="32">
        <v>50</v>
      </c>
      <c r="P531" s="709" t="s">
        <v>848</v>
      </c>
      <c r="Q531" s="678"/>
      <c r="R531" s="678"/>
      <c r="S531" s="678"/>
      <c r="T531" s="679"/>
      <c r="U531" s="34"/>
      <c r="V531" s="34"/>
      <c r="W531" s="35" t="s">
        <v>68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842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849</v>
      </c>
      <c r="B532" s="54" t="s">
        <v>850</v>
      </c>
      <c r="C532" s="31">
        <v>4301020309</v>
      </c>
      <c r="D532" s="673">
        <v>4640242180090</v>
      </c>
      <c r="E532" s="674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92</v>
      </c>
      <c r="L532" s="32"/>
      <c r="M532" s="33" t="s">
        <v>93</v>
      </c>
      <c r="N532" s="33"/>
      <c r="O532" s="32">
        <v>50</v>
      </c>
      <c r="P532" s="902" t="s">
        <v>851</v>
      </c>
      <c r="Q532" s="678"/>
      <c r="R532" s="678"/>
      <c r="S532" s="678"/>
      <c r="T532" s="679"/>
      <c r="U532" s="34"/>
      <c r="V532" s="34"/>
      <c r="W532" s="35" t="s">
        <v>68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852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853</v>
      </c>
      <c r="B533" s="54" t="s">
        <v>854</v>
      </c>
      <c r="C533" s="31">
        <v>4301020295</v>
      </c>
      <c r="D533" s="673">
        <v>4640242181363</v>
      </c>
      <c r="E533" s="674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100</v>
      </c>
      <c r="L533" s="32"/>
      <c r="M533" s="33" t="s">
        <v>93</v>
      </c>
      <c r="N533" s="33"/>
      <c r="O533" s="32">
        <v>50</v>
      </c>
      <c r="P533" s="908" t="s">
        <v>855</v>
      </c>
      <c r="Q533" s="678"/>
      <c r="R533" s="678"/>
      <c r="S533" s="678"/>
      <c r="T533" s="679"/>
      <c r="U533" s="34"/>
      <c r="V533" s="34"/>
      <c r="W533" s="35" t="s">
        <v>68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852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85"/>
      <c r="B534" s="676"/>
      <c r="C534" s="676"/>
      <c r="D534" s="676"/>
      <c r="E534" s="676"/>
      <c r="F534" s="676"/>
      <c r="G534" s="676"/>
      <c r="H534" s="676"/>
      <c r="I534" s="676"/>
      <c r="J534" s="676"/>
      <c r="K534" s="676"/>
      <c r="L534" s="676"/>
      <c r="M534" s="676"/>
      <c r="N534" s="676"/>
      <c r="O534" s="686"/>
      <c r="P534" s="687" t="s">
        <v>79</v>
      </c>
      <c r="Q534" s="688"/>
      <c r="R534" s="688"/>
      <c r="S534" s="688"/>
      <c r="T534" s="688"/>
      <c r="U534" s="688"/>
      <c r="V534" s="689"/>
      <c r="W534" s="37" t="s">
        <v>80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hidden="1" x14ac:dyDescent="0.2">
      <c r="A535" s="676"/>
      <c r="B535" s="676"/>
      <c r="C535" s="676"/>
      <c r="D535" s="676"/>
      <c r="E535" s="676"/>
      <c r="F535" s="676"/>
      <c r="G535" s="676"/>
      <c r="H535" s="676"/>
      <c r="I535" s="676"/>
      <c r="J535" s="676"/>
      <c r="K535" s="676"/>
      <c r="L535" s="676"/>
      <c r="M535" s="676"/>
      <c r="N535" s="676"/>
      <c r="O535" s="686"/>
      <c r="P535" s="687" t="s">
        <v>79</v>
      </c>
      <c r="Q535" s="688"/>
      <c r="R535" s="688"/>
      <c r="S535" s="688"/>
      <c r="T535" s="688"/>
      <c r="U535" s="688"/>
      <c r="V535" s="689"/>
      <c r="W535" s="37" t="s">
        <v>68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hidden="1" customHeight="1" x14ac:dyDescent="0.25">
      <c r="A536" s="675" t="s">
        <v>141</v>
      </c>
      <c r="B536" s="676"/>
      <c r="C536" s="676"/>
      <c r="D536" s="676"/>
      <c r="E536" s="676"/>
      <c r="F536" s="676"/>
      <c r="G536" s="676"/>
      <c r="H536" s="676"/>
      <c r="I536" s="676"/>
      <c r="J536" s="676"/>
      <c r="K536" s="676"/>
      <c r="L536" s="676"/>
      <c r="M536" s="676"/>
      <c r="N536" s="676"/>
      <c r="O536" s="676"/>
      <c r="P536" s="676"/>
      <c r="Q536" s="676"/>
      <c r="R536" s="676"/>
      <c r="S536" s="676"/>
      <c r="T536" s="676"/>
      <c r="U536" s="676"/>
      <c r="V536" s="676"/>
      <c r="W536" s="676"/>
      <c r="X536" s="676"/>
      <c r="Y536" s="676"/>
      <c r="Z536" s="676"/>
      <c r="AA536" s="665"/>
      <c r="AB536" s="665"/>
      <c r="AC536" s="665"/>
    </row>
    <row r="537" spans="1:68" ht="27" hidden="1" customHeight="1" x14ac:dyDescent="0.25">
      <c r="A537" s="54" t="s">
        <v>856</v>
      </c>
      <c r="B537" s="54" t="s">
        <v>857</v>
      </c>
      <c r="C537" s="31">
        <v>4301031280</v>
      </c>
      <c r="D537" s="673">
        <v>4640242180816</v>
      </c>
      <c r="E537" s="674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100</v>
      </c>
      <c r="L537" s="32"/>
      <c r="M537" s="33" t="s">
        <v>67</v>
      </c>
      <c r="N537" s="33"/>
      <c r="O537" s="32">
        <v>40</v>
      </c>
      <c r="P537" s="793" t="s">
        <v>858</v>
      </c>
      <c r="Q537" s="678"/>
      <c r="R537" s="678"/>
      <c r="S537" s="678"/>
      <c r="T537" s="679"/>
      <c r="U537" s="34"/>
      <c r="V537" s="34"/>
      <c r="W537" s="35" t="s">
        <v>68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859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hidden="1" customHeight="1" x14ac:dyDescent="0.25">
      <c r="A538" s="54" t="s">
        <v>860</v>
      </c>
      <c r="B538" s="54" t="s">
        <v>861</v>
      </c>
      <c r="C538" s="31">
        <v>4301031244</v>
      </c>
      <c r="D538" s="673">
        <v>4640242180595</v>
      </c>
      <c r="E538" s="674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100</v>
      </c>
      <c r="L538" s="32"/>
      <c r="M538" s="33" t="s">
        <v>67</v>
      </c>
      <c r="N538" s="33"/>
      <c r="O538" s="32">
        <v>40</v>
      </c>
      <c r="P538" s="895" t="s">
        <v>862</v>
      </c>
      <c r="Q538" s="678"/>
      <c r="R538" s="678"/>
      <c r="S538" s="678"/>
      <c r="T538" s="679"/>
      <c r="U538" s="34"/>
      <c r="V538" s="34"/>
      <c r="W538" s="35" t="s">
        <v>68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863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hidden="1" customHeight="1" x14ac:dyDescent="0.25">
      <c r="A539" s="54" t="s">
        <v>864</v>
      </c>
      <c r="B539" s="54" t="s">
        <v>865</v>
      </c>
      <c r="C539" s="31">
        <v>4301031289</v>
      </c>
      <c r="D539" s="673">
        <v>4640242181615</v>
      </c>
      <c r="E539" s="674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100</v>
      </c>
      <c r="L539" s="32"/>
      <c r="M539" s="33" t="s">
        <v>67</v>
      </c>
      <c r="N539" s="33"/>
      <c r="O539" s="32">
        <v>45</v>
      </c>
      <c r="P539" s="749" t="s">
        <v>866</v>
      </c>
      <c r="Q539" s="678"/>
      <c r="R539" s="678"/>
      <c r="S539" s="678"/>
      <c r="T539" s="679"/>
      <c r="U539" s="34"/>
      <c r="V539" s="34"/>
      <c r="W539" s="35" t="s">
        <v>68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867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hidden="1" customHeight="1" x14ac:dyDescent="0.25">
      <c r="A540" s="54" t="s">
        <v>868</v>
      </c>
      <c r="B540" s="54" t="s">
        <v>869</v>
      </c>
      <c r="C540" s="31">
        <v>4301031285</v>
      </c>
      <c r="D540" s="673">
        <v>4640242181639</v>
      </c>
      <c r="E540" s="674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100</v>
      </c>
      <c r="L540" s="32"/>
      <c r="M540" s="33" t="s">
        <v>67</v>
      </c>
      <c r="N540" s="33"/>
      <c r="O540" s="32">
        <v>45</v>
      </c>
      <c r="P540" s="899" t="s">
        <v>870</v>
      </c>
      <c r="Q540" s="678"/>
      <c r="R540" s="678"/>
      <c r="S540" s="678"/>
      <c r="T540" s="679"/>
      <c r="U540" s="34"/>
      <c r="V540" s="34"/>
      <c r="W540" s="35" t="s">
        <v>68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871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hidden="1" customHeight="1" x14ac:dyDescent="0.25">
      <c r="A541" s="54" t="s">
        <v>872</v>
      </c>
      <c r="B541" s="54" t="s">
        <v>873</v>
      </c>
      <c r="C541" s="31">
        <v>4301031287</v>
      </c>
      <c r="D541" s="673">
        <v>4640242181622</v>
      </c>
      <c r="E541" s="674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100</v>
      </c>
      <c r="L541" s="32"/>
      <c r="M541" s="33" t="s">
        <v>67</v>
      </c>
      <c r="N541" s="33"/>
      <c r="O541" s="32">
        <v>45</v>
      </c>
      <c r="P541" s="942" t="s">
        <v>874</v>
      </c>
      <c r="Q541" s="678"/>
      <c r="R541" s="678"/>
      <c r="S541" s="678"/>
      <c r="T541" s="679"/>
      <c r="U541" s="34"/>
      <c r="V541" s="34"/>
      <c r="W541" s="35" t="s">
        <v>68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875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hidden="1" customHeight="1" x14ac:dyDescent="0.25">
      <c r="A542" s="54" t="s">
        <v>876</v>
      </c>
      <c r="B542" s="54" t="s">
        <v>877</v>
      </c>
      <c r="C542" s="31">
        <v>4301031203</v>
      </c>
      <c r="D542" s="673">
        <v>4640242180908</v>
      </c>
      <c r="E542" s="674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144</v>
      </c>
      <c r="L542" s="32"/>
      <c r="M542" s="33" t="s">
        <v>67</v>
      </c>
      <c r="N542" s="33"/>
      <c r="O542" s="32">
        <v>40</v>
      </c>
      <c r="P542" s="725" t="s">
        <v>878</v>
      </c>
      <c r="Q542" s="678"/>
      <c r="R542" s="678"/>
      <c r="S542" s="678"/>
      <c r="T542" s="679"/>
      <c r="U542" s="34"/>
      <c r="V542" s="34"/>
      <c r="W542" s="35" t="s">
        <v>68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859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hidden="1" customHeight="1" x14ac:dyDescent="0.25">
      <c r="A543" s="54" t="s">
        <v>879</v>
      </c>
      <c r="B543" s="54" t="s">
        <v>880</v>
      </c>
      <c r="C543" s="31">
        <v>4301031200</v>
      </c>
      <c r="D543" s="673">
        <v>4640242180489</v>
      </c>
      <c r="E543" s="674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144</v>
      </c>
      <c r="L543" s="32"/>
      <c r="M543" s="33" t="s">
        <v>67</v>
      </c>
      <c r="N543" s="33"/>
      <c r="O543" s="32">
        <v>40</v>
      </c>
      <c r="P543" s="791" t="s">
        <v>881</v>
      </c>
      <c r="Q543" s="678"/>
      <c r="R543" s="678"/>
      <c r="S543" s="678"/>
      <c r="T543" s="679"/>
      <c r="U543" s="34"/>
      <c r="V543" s="34"/>
      <c r="W543" s="35" t="s">
        <v>68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863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hidden="1" x14ac:dyDescent="0.2">
      <c r="A544" s="685"/>
      <c r="B544" s="676"/>
      <c r="C544" s="676"/>
      <c r="D544" s="676"/>
      <c r="E544" s="676"/>
      <c r="F544" s="676"/>
      <c r="G544" s="676"/>
      <c r="H544" s="676"/>
      <c r="I544" s="676"/>
      <c r="J544" s="676"/>
      <c r="K544" s="676"/>
      <c r="L544" s="676"/>
      <c r="M544" s="676"/>
      <c r="N544" s="676"/>
      <c r="O544" s="686"/>
      <c r="P544" s="687" t="s">
        <v>79</v>
      </c>
      <c r="Q544" s="688"/>
      <c r="R544" s="688"/>
      <c r="S544" s="688"/>
      <c r="T544" s="688"/>
      <c r="U544" s="688"/>
      <c r="V544" s="689"/>
      <c r="W544" s="37" t="s">
        <v>80</v>
      </c>
      <c r="X544" s="671">
        <f>IFERROR(X537/H537,"0")+IFERROR(X538/H538,"0")+IFERROR(X539/H539,"0")+IFERROR(X540/H540,"0")+IFERROR(X541/H541,"0")+IFERROR(X542/H542,"0")+IFERROR(X543/H543,"0")</f>
        <v>0</v>
      </c>
      <c r="Y544" s="671">
        <f>IFERROR(Y537/H537,"0")+IFERROR(Y538/H538,"0")+IFERROR(Y539/H539,"0")+IFERROR(Y540/H540,"0")+IFERROR(Y541/H541,"0")+IFERROR(Y542/H542,"0")+IFERROR(Y543/H543,"0")</f>
        <v>0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2"/>
      <c r="AB544" s="672"/>
      <c r="AC544" s="672"/>
    </row>
    <row r="545" spans="1:68" hidden="1" x14ac:dyDescent="0.2">
      <c r="A545" s="676"/>
      <c r="B545" s="676"/>
      <c r="C545" s="676"/>
      <c r="D545" s="676"/>
      <c r="E545" s="676"/>
      <c r="F545" s="676"/>
      <c r="G545" s="676"/>
      <c r="H545" s="676"/>
      <c r="I545" s="676"/>
      <c r="J545" s="676"/>
      <c r="K545" s="676"/>
      <c r="L545" s="676"/>
      <c r="M545" s="676"/>
      <c r="N545" s="676"/>
      <c r="O545" s="686"/>
      <c r="P545" s="687" t="s">
        <v>79</v>
      </c>
      <c r="Q545" s="688"/>
      <c r="R545" s="688"/>
      <c r="S545" s="688"/>
      <c r="T545" s="688"/>
      <c r="U545" s="688"/>
      <c r="V545" s="689"/>
      <c r="W545" s="37" t="s">
        <v>68</v>
      </c>
      <c r="X545" s="671">
        <f>IFERROR(SUM(X537:X543),"0")</f>
        <v>0</v>
      </c>
      <c r="Y545" s="671">
        <f>IFERROR(SUM(Y537:Y543),"0")</f>
        <v>0</v>
      </c>
      <c r="Z545" s="37"/>
      <c r="AA545" s="672"/>
      <c r="AB545" s="672"/>
      <c r="AC545" s="672"/>
    </row>
    <row r="546" spans="1:68" ht="14.25" hidden="1" customHeight="1" x14ac:dyDescent="0.25">
      <c r="A546" s="675" t="s">
        <v>63</v>
      </c>
      <c r="B546" s="676"/>
      <c r="C546" s="676"/>
      <c r="D546" s="676"/>
      <c r="E546" s="676"/>
      <c r="F546" s="676"/>
      <c r="G546" s="676"/>
      <c r="H546" s="676"/>
      <c r="I546" s="676"/>
      <c r="J546" s="676"/>
      <c r="K546" s="676"/>
      <c r="L546" s="676"/>
      <c r="M546" s="676"/>
      <c r="N546" s="676"/>
      <c r="O546" s="676"/>
      <c r="P546" s="676"/>
      <c r="Q546" s="676"/>
      <c r="R546" s="676"/>
      <c r="S546" s="676"/>
      <c r="T546" s="676"/>
      <c r="U546" s="676"/>
      <c r="V546" s="676"/>
      <c r="W546" s="676"/>
      <c r="X546" s="676"/>
      <c r="Y546" s="676"/>
      <c r="Z546" s="676"/>
      <c r="AA546" s="665"/>
      <c r="AB546" s="665"/>
      <c r="AC546" s="665"/>
    </row>
    <row r="547" spans="1:68" ht="27" hidden="1" customHeight="1" x14ac:dyDescent="0.25">
      <c r="A547" s="54" t="s">
        <v>882</v>
      </c>
      <c r="B547" s="54" t="s">
        <v>883</v>
      </c>
      <c r="C547" s="31">
        <v>4301051746</v>
      </c>
      <c r="D547" s="673">
        <v>4640242180533</v>
      </c>
      <c r="E547" s="674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92</v>
      </c>
      <c r="L547" s="32"/>
      <c r="M547" s="33" t="s">
        <v>101</v>
      </c>
      <c r="N547" s="33"/>
      <c r="O547" s="32">
        <v>40</v>
      </c>
      <c r="P547" s="981" t="s">
        <v>884</v>
      </c>
      <c r="Q547" s="678"/>
      <c r="R547" s="678"/>
      <c r="S547" s="678"/>
      <c r="T547" s="679"/>
      <c r="U547" s="34"/>
      <c r="V547" s="34"/>
      <c r="W547" s="35" t="s">
        <v>68</v>
      </c>
      <c r="X547" s="669">
        <v>0</v>
      </c>
      <c r="Y547" s="670">
        <f t="shared" ref="Y547:Y552" si="88">IFERROR(IF(X547="",0,CEILING((X547/$H547),1)*$H547),"")</f>
        <v>0</v>
      </c>
      <c r="Z547" s="36" t="str">
        <f>IFERROR(IF(Y547=0,"",ROUNDUP(Y547/H547,0)*0.01898),"")</f>
        <v/>
      </c>
      <c r="AA547" s="56"/>
      <c r="AB547" s="57"/>
      <c r="AC547" s="629" t="s">
        <v>885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0</v>
      </c>
      <c r="BN547" s="64">
        <f t="shared" ref="BN547:BN552" si="90">IFERROR(Y547*I547/H547,"0")</f>
        <v>0</v>
      </c>
      <c r="BO547" s="64">
        <f t="shared" ref="BO547:BO552" si="91">IFERROR(1/J547*(X547/H547),"0")</f>
        <v>0</v>
      </c>
      <c r="BP547" s="64">
        <f t="shared" ref="BP547:BP552" si="92">IFERROR(1/J547*(Y547/H547),"0")</f>
        <v>0</v>
      </c>
    </row>
    <row r="548" spans="1:68" ht="27" hidden="1" customHeight="1" x14ac:dyDescent="0.25">
      <c r="A548" s="54" t="s">
        <v>882</v>
      </c>
      <c r="B548" s="54" t="s">
        <v>886</v>
      </c>
      <c r="C548" s="31">
        <v>4301052046</v>
      </c>
      <c r="D548" s="673">
        <v>4640242180533</v>
      </c>
      <c r="E548" s="674"/>
      <c r="F548" s="668">
        <v>1.5</v>
      </c>
      <c r="G548" s="32">
        <v>6</v>
      </c>
      <c r="H548" s="668">
        <v>9</v>
      </c>
      <c r="I548" s="668">
        <v>9.5190000000000001</v>
      </c>
      <c r="J548" s="32">
        <v>64</v>
      </c>
      <c r="K548" s="32" t="s">
        <v>92</v>
      </c>
      <c r="L548" s="32"/>
      <c r="M548" s="33" t="s">
        <v>126</v>
      </c>
      <c r="N548" s="33"/>
      <c r="O548" s="32">
        <v>45</v>
      </c>
      <c r="P548" s="785" t="s">
        <v>887</v>
      </c>
      <c r="Q548" s="678"/>
      <c r="R548" s="678"/>
      <c r="S548" s="678"/>
      <c r="T548" s="679"/>
      <c r="U548" s="34"/>
      <c r="V548" s="34"/>
      <c r="W548" s="35" t="s">
        <v>68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885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hidden="1" customHeight="1" x14ac:dyDescent="0.25">
      <c r="A549" s="54" t="s">
        <v>882</v>
      </c>
      <c r="B549" s="54" t="s">
        <v>888</v>
      </c>
      <c r="C549" s="31">
        <v>4301051887</v>
      </c>
      <c r="D549" s="673">
        <v>4640242180533</v>
      </c>
      <c r="E549" s="674"/>
      <c r="F549" s="668">
        <v>1.3</v>
      </c>
      <c r="G549" s="32">
        <v>6</v>
      </c>
      <c r="H549" s="668">
        <v>7.8</v>
      </c>
      <c r="I549" s="668">
        <v>8.3190000000000008</v>
      </c>
      <c r="J549" s="32">
        <v>64</v>
      </c>
      <c r="K549" s="32" t="s">
        <v>92</v>
      </c>
      <c r="L549" s="32"/>
      <c r="M549" s="33" t="s">
        <v>101</v>
      </c>
      <c r="N549" s="33"/>
      <c r="O549" s="32">
        <v>45</v>
      </c>
      <c r="P549" s="700" t="s">
        <v>887</v>
      </c>
      <c r="Q549" s="678"/>
      <c r="R549" s="678"/>
      <c r="S549" s="678"/>
      <c r="T549" s="679"/>
      <c r="U549" s="34"/>
      <c r="V549" s="34"/>
      <c r="W549" s="35" t="s">
        <v>68</v>
      </c>
      <c r="X549" s="669">
        <v>0</v>
      </c>
      <c r="Y549" s="670">
        <f t="shared" si="88"/>
        <v>0</v>
      </c>
      <c r="Z549" s="36" t="str">
        <f>IFERROR(IF(Y549=0,"",ROUNDUP(Y549/H549,0)*0.01898),"")</f>
        <v/>
      </c>
      <c r="AA549" s="56"/>
      <c r="AB549" s="57"/>
      <c r="AC549" s="633" t="s">
        <v>885</v>
      </c>
      <c r="AG549" s="64"/>
      <c r="AJ549" s="68"/>
      <c r="AK549" s="68">
        <v>0</v>
      </c>
      <c r="BB549" s="634" t="s">
        <v>1</v>
      </c>
      <c r="BM549" s="64">
        <f t="shared" si="89"/>
        <v>0</v>
      </c>
      <c r="BN549" s="64">
        <f t="shared" si="90"/>
        <v>0</v>
      </c>
      <c r="BO549" s="64">
        <f t="shared" si="91"/>
        <v>0</v>
      </c>
      <c r="BP549" s="64">
        <f t="shared" si="92"/>
        <v>0</v>
      </c>
    </row>
    <row r="550" spans="1:68" ht="27" hidden="1" customHeight="1" x14ac:dyDescent="0.25">
      <c r="A550" s="54" t="s">
        <v>889</v>
      </c>
      <c r="B550" s="54" t="s">
        <v>890</v>
      </c>
      <c r="C550" s="31">
        <v>4301051933</v>
      </c>
      <c r="D550" s="673">
        <v>4640242180540</v>
      </c>
      <c r="E550" s="674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92</v>
      </c>
      <c r="L550" s="32"/>
      <c r="M550" s="33" t="s">
        <v>101</v>
      </c>
      <c r="N550" s="33"/>
      <c r="O550" s="32">
        <v>45</v>
      </c>
      <c r="P550" s="738" t="s">
        <v>891</v>
      </c>
      <c r="Q550" s="678"/>
      <c r="R550" s="678"/>
      <c r="S550" s="678"/>
      <c r="T550" s="679"/>
      <c r="U550" s="34"/>
      <c r="V550" s="34"/>
      <c r="W550" s="35" t="s">
        <v>68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892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hidden="1" customHeight="1" x14ac:dyDescent="0.25">
      <c r="A551" s="54" t="s">
        <v>893</v>
      </c>
      <c r="B551" s="54" t="s">
        <v>894</v>
      </c>
      <c r="C551" s="31">
        <v>4301051920</v>
      </c>
      <c r="D551" s="673">
        <v>4640242181233</v>
      </c>
      <c r="E551" s="674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66</v>
      </c>
      <c r="L551" s="32"/>
      <c r="M551" s="33" t="s">
        <v>126</v>
      </c>
      <c r="N551" s="33"/>
      <c r="O551" s="32">
        <v>45</v>
      </c>
      <c r="P551" s="970" t="s">
        <v>895</v>
      </c>
      <c r="Q551" s="678"/>
      <c r="R551" s="678"/>
      <c r="S551" s="678"/>
      <c r="T551" s="679"/>
      <c r="U551" s="34"/>
      <c r="V551" s="34"/>
      <c r="W551" s="35" t="s">
        <v>68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885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hidden="1" customHeight="1" x14ac:dyDescent="0.25">
      <c r="A552" s="54" t="s">
        <v>896</v>
      </c>
      <c r="B552" s="54" t="s">
        <v>897</v>
      </c>
      <c r="C552" s="31">
        <v>4301051921</v>
      </c>
      <c r="D552" s="673">
        <v>4640242181226</v>
      </c>
      <c r="E552" s="674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66</v>
      </c>
      <c r="L552" s="32"/>
      <c r="M552" s="33" t="s">
        <v>126</v>
      </c>
      <c r="N552" s="33"/>
      <c r="O552" s="32">
        <v>45</v>
      </c>
      <c r="P552" s="720" t="s">
        <v>898</v>
      </c>
      <c r="Q552" s="678"/>
      <c r="R552" s="678"/>
      <c r="S552" s="678"/>
      <c r="T552" s="679"/>
      <c r="U552" s="34"/>
      <c r="V552" s="34"/>
      <c r="W552" s="35" t="s">
        <v>68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892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hidden="1" x14ac:dyDescent="0.2">
      <c r="A553" s="685"/>
      <c r="B553" s="676"/>
      <c r="C553" s="676"/>
      <c r="D553" s="676"/>
      <c r="E553" s="676"/>
      <c r="F553" s="676"/>
      <c r="G553" s="676"/>
      <c r="H553" s="676"/>
      <c r="I553" s="676"/>
      <c r="J553" s="676"/>
      <c r="K553" s="676"/>
      <c r="L553" s="676"/>
      <c r="M553" s="676"/>
      <c r="N553" s="676"/>
      <c r="O553" s="686"/>
      <c r="P553" s="687" t="s">
        <v>79</v>
      </c>
      <c r="Q553" s="688"/>
      <c r="R553" s="688"/>
      <c r="S553" s="688"/>
      <c r="T553" s="688"/>
      <c r="U553" s="688"/>
      <c r="V553" s="689"/>
      <c r="W553" s="37" t="s">
        <v>80</v>
      </c>
      <c r="X553" s="671">
        <f>IFERROR(X547/H547,"0")+IFERROR(X548/H548,"0")+IFERROR(X549/H549,"0")+IFERROR(X550/H550,"0")+IFERROR(X551/H551,"0")+IFERROR(X552/H552,"0")</f>
        <v>0</v>
      </c>
      <c r="Y553" s="671">
        <f>IFERROR(Y547/H547,"0")+IFERROR(Y548/H548,"0")+IFERROR(Y549/H549,"0")+IFERROR(Y550/H550,"0")+IFERROR(Y551/H551,"0")+IFERROR(Y552/H552,"0")</f>
        <v>0</v>
      </c>
      <c r="Z553" s="671">
        <f>IFERROR(IF(Z547="",0,Z547),"0")+IFERROR(IF(Z548="",0,Z548),"0")+IFERROR(IF(Z549="",0,Z549),"0")+IFERROR(IF(Z550="",0,Z550),"0")+IFERROR(IF(Z551="",0,Z551),"0")+IFERROR(IF(Z552="",0,Z552),"0")</f>
        <v>0</v>
      </c>
      <c r="AA553" s="672"/>
      <c r="AB553" s="672"/>
      <c r="AC553" s="672"/>
    </row>
    <row r="554" spans="1:68" hidden="1" x14ac:dyDescent="0.2">
      <c r="A554" s="676"/>
      <c r="B554" s="676"/>
      <c r="C554" s="676"/>
      <c r="D554" s="676"/>
      <c r="E554" s="676"/>
      <c r="F554" s="676"/>
      <c r="G554" s="676"/>
      <c r="H554" s="676"/>
      <c r="I554" s="676"/>
      <c r="J554" s="676"/>
      <c r="K554" s="676"/>
      <c r="L554" s="676"/>
      <c r="M554" s="676"/>
      <c r="N554" s="676"/>
      <c r="O554" s="686"/>
      <c r="P554" s="687" t="s">
        <v>79</v>
      </c>
      <c r="Q554" s="688"/>
      <c r="R554" s="688"/>
      <c r="S554" s="688"/>
      <c r="T554" s="688"/>
      <c r="U554" s="688"/>
      <c r="V554" s="689"/>
      <c r="W554" s="37" t="s">
        <v>68</v>
      </c>
      <c r="X554" s="671">
        <f>IFERROR(SUM(X547:X552),"0")</f>
        <v>0</v>
      </c>
      <c r="Y554" s="671">
        <f>IFERROR(SUM(Y547:Y552),"0")</f>
        <v>0</v>
      </c>
      <c r="Z554" s="37"/>
      <c r="AA554" s="672"/>
      <c r="AB554" s="672"/>
      <c r="AC554" s="672"/>
    </row>
    <row r="555" spans="1:68" ht="14.25" hidden="1" customHeight="1" x14ac:dyDescent="0.25">
      <c r="A555" s="675" t="s">
        <v>167</v>
      </c>
      <c r="B555" s="676"/>
      <c r="C555" s="676"/>
      <c r="D555" s="676"/>
      <c r="E555" s="676"/>
      <c r="F555" s="676"/>
      <c r="G555" s="676"/>
      <c r="H555" s="676"/>
      <c r="I555" s="676"/>
      <c r="J555" s="676"/>
      <c r="K555" s="676"/>
      <c r="L555" s="676"/>
      <c r="M555" s="676"/>
      <c r="N555" s="676"/>
      <c r="O555" s="676"/>
      <c r="P555" s="676"/>
      <c r="Q555" s="676"/>
      <c r="R555" s="676"/>
      <c r="S555" s="676"/>
      <c r="T555" s="676"/>
      <c r="U555" s="676"/>
      <c r="V555" s="676"/>
      <c r="W555" s="676"/>
      <c r="X555" s="676"/>
      <c r="Y555" s="676"/>
      <c r="Z555" s="676"/>
      <c r="AA555" s="665"/>
      <c r="AB555" s="665"/>
      <c r="AC555" s="665"/>
    </row>
    <row r="556" spans="1:68" ht="27" hidden="1" customHeight="1" x14ac:dyDescent="0.25">
      <c r="A556" s="54" t="s">
        <v>899</v>
      </c>
      <c r="B556" s="54" t="s">
        <v>900</v>
      </c>
      <c r="C556" s="31">
        <v>4301060354</v>
      </c>
      <c r="D556" s="673">
        <v>4640242180120</v>
      </c>
      <c r="E556" s="674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92</v>
      </c>
      <c r="L556" s="32"/>
      <c r="M556" s="33" t="s">
        <v>67</v>
      </c>
      <c r="N556" s="33"/>
      <c r="O556" s="32">
        <v>40</v>
      </c>
      <c r="P556" s="875" t="s">
        <v>901</v>
      </c>
      <c r="Q556" s="678"/>
      <c r="R556" s="678"/>
      <c r="S556" s="678"/>
      <c r="T556" s="679"/>
      <c r="U556" s="34"/>
      <c r="V556" s="34"/>
      <c r="W556" s="35" t="s">
        <v>68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902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hidden="1" customHeight="1" x14ac:dyDescent="0.25">
      <c r="A557" s="54" t="s">
        <v>899</v>
      </c>
      <c r="B557" s="54" t="s">
        <v>903</v>
      </c>
      <c r="C557" s="31">
        <v>4301060496</v>
      </c>
      <c r="D557" s="673">
        <v>4640242180120</v>
      </c>
      <c r="E557" s="674"/>
      <c r="F557" s="668">
        <v>1.5</v>
      </c>
      <c r="G557" s="32">
        <v>6</v>
      </c>
      <c r="H557" s="668">
        <v>9</v>
      </c>
      <c r="I557" s="668">
        <v>9.4350000000000005</v>
      </c>
      <c r="J557" s="32">
        <v>64</v>
      </c>
      <c r="K557" s="32" t="s">
        <v>92</v>
      </c>
      <c r="L557" s="32"/>
      <c r="M557" s="33" t="s">
        <v>126</v>
      </c>
      <c r="N557" s="33"/>
      <c r="O557" s="32">
        <v>40</v>
      </c>
      <c r="P557" s="976" t="s">
        <v>904</v>
      </c>
      <c r="Q557" s="678"/>
      <c r="R557" s="678"/>
      <c r="S557" s="678"/>
      <c r="T557" s="679"/>
      <c r="U557" s="34"/>
      <c r="V557" s="34"/>
      <c r="W557" s="35" t="s">
        <v>68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902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hidden="1" customHeight="1" x14ac:dyDescent="0.25">
      <c r="A558" s="54" t="s">
        <v>899</v>
      </c>
      <c r="B558" s="54" t="s">
        <v>905</v>
      </c>
      <c r="C558" s="31">
        <v>4301060485</v>
      </c>
      <c r="D558" s="673">
        <v>4640242180120</v>
      </c>
      <c r="E558" s="674"/>
      <c r="F558" s="668">
        <v>1.3</v>
      </c>
      <c r="G558" s="32">
        <v>6</v>
      </c>
      <c r="H558" s="668">
        <v>7.8</v>
      </c>
      <c r="I558" s="668">
        <v>8.2349999999999994</v>
      </c>
      <c r="J558" s="32">
        <v>64</v>
      </c>
      <c r="K558" s="32" t="s">
        <v>92</v>
      </c>
      <c r="L558" s="32"/>
      <c r="M558" s="33" t="s">
        <v>101</v>
      </c>
      <c r="N558" s="33"/>
      <c r="O558" s="32">
        <v>40</v>
      </c>
      <c r="P558" s="866" t="s">
        <v>906</v>
      </c>
      <c r="Q558" s="678"/>
      <c r="R558" s="678"/>
      <c r="S558" s="678"/>
      <c r="T558" s="679"/>
      <c r="U558" s="34"/>
      <c r="V558" s="34"/>
      <c r="W558" s="35" t="s">
        <v>68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902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hidden="1" customHeight="1" x14ac:dyDescent="0.25">
      <c r="A559" s="54" t="s">
        <v>907</v>
      </c>
      <c r="B559" s="54" t="s">
        <v>908</v>
      </c>
      <c r="C559" s="31">
        <v>4301060355</v>
      </c>
      <c r="D559" s="673">
        <v>4640242180137</v>
      </c>
      <c r="E559" s="674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92</v>
      </c>
      <c r="L559" s="32"/>
      <c r="M559" s="33" t="s">
        <v>67</v>
      </c>
      <c r="N559" s="33"/>
      <c r="O559" s="32">
        <v>40</v>
      </c>
      <c r="P559" s="904" t="s">
        <v>909</v>
      </c>
      <c r="Q559" s="678"/>
      <c r="R559" s="678"/>
      <c r="S559" s="678"/>
      <c r="T559" s="679"/>
      <c r="U559" s="34"/>
      <c r="V559" s="34"/>
      <c r="W559" s="35" t="s">
        <v>68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910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hidden="1" customHeight="1" x14ac:dyDescent="0.25">
      <c r="A560" s="54" t="s">
        <v>907</v>
      </c>
      <c r="B560" s="54" t="s">
        <v>911</v>
      </c>
      <c r="C560" s="31">
        <v>4301060498</v>
      </c>
      <c r="D560" s="673">
        <v>4640242180137</v>
      </c>
      <c r="E560" s="674"/>
      <c r="F560" s="668">
        <v>1.5</v>
      </c>
      <c r="G560" s="32">
        <v>6</v>
      </c>
      <c r="H560" s="668">
        <v>9</v>
      </c>
      <c r="I560" s="668">
        <v>9.4350000000000005</v>
      </c>
      <c r="J560" s="32">
        <v>64</v>
      </c>
      <c r="K560" s="32" t="s">
        <v>92</v>
      </c>
      <c r="L560" s="32"/>
      <c r="M560" s="33" t="s">
        <v>126</v>
      </c>
      <c r="N560" s="33"/>
      <c r="O560" s="32">
        <v>40</v>
      </c>
      <c r="P560" s="931" t="s">
        <v>912</v>
      </c>
      <c r="Q560" s="678"/>
      <c r="R560" s="678"/>
      <c r="S560" s="678"/>
      <c r="T560" s="679"/>
      <c r="U560" s="34"/>
      <c r="V560" s="34"/>
      <c r="W560" s="35" t="s">
        <v>68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910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hidden="1" customHeight="1" x14ac:dyDescent="0.25">
      <c r="A561" s="54" t="s">
        <v>907</v>
      </c>
      <c r="B561" s="54" t="s">
        <v>913</v>
      </c>
      <c r="C561" s="31">
        <v>4301060486</v>
      </c>
      <c r="D561" s="673">
        <v>4640242180137</v>
      </c>
      <c r="E561" s="674"/>
      <c r="F561" s="668">
        <v>1.3</v>
      </c>
      <c r="G561" s="32">
        <v>6</v>
      </c>
      <c r="H561" s="668">
        <v>7.8</v>
      </c>
      <c r="I561" s="668">
        <v>8.2349999999999994</v>
      </c>
      <c r="J561" s="32">
        <v>64</v>
      </c>
      <c r="K561" s="32" t="s">
        <v>92</v>
      </c>
      <c r="L561" s="32"/>
      <c r="M561" s="33" t="s">
        <v>101</v>
      </c>
      <c r="N561" s="33"/>
      <c r="O561" s="32">
        <v>40</v>
      </c>
      <c r="P561" s="890" t="s">
        <v>914</v>
      </c>
      <c r="Q561" s="678"/>
      <c r="R561" s="678"/>
      <c r="S561" s="678"/>
      <c r="T561" s="679"/>
      <c r="U561" s="34"/>
      <c r="V561" s="34"/>
      <c r="W561" s="35" t="s">
        <v>68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910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hidden="1" x14ac:dyDescent="0.2">
      <c r="A562" s="685"/>
      <c r="B562" s="676"/>
      <c r="C562" s="676"/>
      <c r="D562" s="676"/>
      <c r="E562" s="676"/>
      <c r="F562" s="676"/>
      <c r="G562" s="676"/>
      <c r="H562" s="676"/>
      <c r="I562" s="676"/>
      <c r="J562" s="676"/>
      <c r="K562" s="676"/>
      <c r="L562" s="676"/>
      <c r="M562" s="676"/>
      <c r="N562" s="676"/>
      <c r="O562" s="686"/>
      <c r="P562" s="687" t="s">
        <v>79</v>
      </c>
      <c r="Q562" s="688"/>
      <c r="R562" s="688"/>
      <c r="S562" s="688"/>
      <c r="T562" s="688"/>
      <c r="U562" s="688"/>
      <c r="V562" s="689"/>
      <c r="W562" s="37" t="s">
        <v>80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hidden="1" x14ac:dyDescent="0.2">
      <c r="A563" s="676"/>
      <c r="B563" s="676"/>
      <c r="C563" s="676"/>
      <c r="D563" s="676"/>
      <c r="E563" s="676"/>
      <c r="F563" s="676"/>
      <c r="G563" s="676"/>
      <c r="H563" s="676"/>
      <c r="I563" s="676"/>
      <c r="J563" s="676"/>
      <c r="K563" s="676"/>
      <c r="L563" s="676"/>
      <c r="M563" s="676"/>
      <c r="N563" s="676"/>
      <c r="O563" s="686"/>
      <c r="P563" s="687" t="s">
        <v>79</v>
      </c>
      <c r="Q563" s="688"/>
      <c r="R563" s="688"/>
      <c r="S563" s="688"/>
      <c r="T563" s="688"/>
      <c r="U563" s="688"/>
      <c r="V563" s="689"/>
      <c r="W563" s="37" t="s">
        <v>68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hidden="1" customHeight="1" x14ac:dyDescent="0.25">
      <c r="A564" s="703" t="s">
        <v>915</v>
      </c>
      <c r="B564" s="676"/>
      <c r="C564" s="676"/>
      <c r="D564" s="676"/>
      <c r="E564" s="676"/>
      <c r="F564" s="676"/>
      <c r="G564" s="676"/>
      <c r="H564" s="676"/>
      <c r="I564" s="676"/>
      <c r="J564" s="676"/>
      <c r="K564" s="676"/>
      <c r="L564" s="676"/>
      <c r="M564" s="676"/>
      <c r="N564" s="676"/>
      <c r="O564" s="676"/>
      <c r="P564" s="676"/>
      <c r="Q564" s="676"/>
      <c r="R564" s="676"/>
      <c r="S564" s="676"/>
      <c r="T564" s="676"/>
      <c r="U564" s="676"/>
      <c r="V564" s="676"/>
      <c r="W564" s="676"/>
      <c r="X564" s="676"/>
      <c r="Y564" s="676"/>
      <c r="Z564" s="676"/>
      <c r="AA564" s="664"/>
      <c r="AB564" s="664"/>
      <c r="AC564" s="664"/>
    </row>
    <row r="565" spans="1:68" ht="14.25" hidden="1" customHeight="1" x14ac:dyDescent="0.25">
      <c r="A565" s="675" t="s">
        <v>89</v>
      </c>
      <c r="B565" s="676"/>
      <c r="C565" s="676"/>
      <c r="D565" s="676"/>
      <c r="E565" s="676"/>
      <c r="F565" s="676"/>
      <c r="G565" s="676"/>
      <c r="H565" s="676"/>
      <c r="I565" s="676"/>
      <c r="J565" s="676"/>
      <c r="K565" s="676"/>
      <c r="L565" s="676"/>
      <c r="M565" s="676"/>
      <c r="N565" s="676"/>
      <c r="O565" s="676"/>
      <c r="P565" s="676"/>
      <c r="Q565" s="676"/>
      <c r="R565" s="676"/>
      <c r="S565" s="676"/>
      <c r="T565" s="676"/>
      <c r="U565" s="676"/>
      <c r="V565" s="676"/>
      <c r="W565" s="676"/>
      <c r="X565" s="676"/>
      <c r="Y565" s="676"/>
      <c r="Z565" s="676"/>
      <c r="AA565" s="665"/>
      <c r="AB565" s="665"/>
      <c r="AC565" s="665"/>
    </row>
    <row r="566" spans="1:68" ht="27" hidden="1" customHeight="1" x14ac:dyDescent="0.25">
      <c r="A566" s="54" t="s">
        <v>916</v>
      </c>
      <c r="B566" s="54" t="s">
        <v>917</v>
      </c>
      <c r="C566" s="31">
        <v>4301011951</v>
      </c>
      <c r="D566" s="673">
        <v>4640242180045</v>
      </c>
      <c r="E566" s="674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92</v>
      </c>
      <c r="L566" s="32"/>
      <c r="M566" s="33" t="s">
        <v>93</v>
      </c>
      <c r="N566" s="33"/>
      <c r="O566" s="32">
        <v>55</v>
      </c>
      <c r="P566" s="915" t="s">
        <v>918</v>
      </c>
      <c r="Q566" s="678"/>
      <c r="R566" s="678"/>
      <c r="S566" s="678"/>
      <c r="T566" s="679"/>
      <c r="U566" s="34"/>
      <c r="V566" s="34"/>
      <c r="W566" s="35" t="s">
        <v>68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919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920</v>
      </c>
      <c r="B567" s="54" t="s">
        <v>921</v>
      </c>
      <c r="C567" s="31">
        <v>4301011950</v>
      </c>
      <c r="D567" s="673">
        <v>4640242180601</v>
      </c>
      <c r="E567" s="674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92</v>
      </c>
      <c r="L567" s="32"/>
      <c r="M567" s="33" t="s">
        <v>93</v>
      </c>
      <c r="N567" s="33"/>
      <c r="O567" s="32">
        <v>55</v>
      </c>
      <c r="P567" s="954" t="s">
        <v>922</v>
      </c>
      <c r="Q567" s="678"/>
      <c r="R567" s="678"/>
      <c r="S567" s="678"/>
      <c r="T567" s="679"/>
      <c r="U567" s="34"/>
      <c r="V567" s="34"/>
      <c r="W567" s="35" t="s">
        <v>68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923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685"/>
      <c r="B568" s="676"/>
      <c r="C568" s="676"/>
      <c r="D568" s="676"/>
      <c r="E568" s="676"/>
      <c r="F568" s="676"/>
      <c r="G568" s="676"/>
      <c r="H568" s="676"/>
      <c r="I568" s="676"/>
      <c r="J568" s="676"/>
      <c r="K568" s="676"/>
      <c r="L568" s="676"/>
      <c r="M568" s="676"/>
      <c r="N568" s="676"/>
      <c r="O568" s="686"/>
      <c r="P568" s="687" t="s">
        <v>79</v>
      </c>
      <c r="Q568" s="688"/>
      <c r="R568" s="688"/>
      <c r="S568" s="688"/>
      <c r="T568" s="688"/>
      <c r="U568" s="688"/>
      <c r="V568" s="689"/>
      <c r="W568" s="37" t="s">
        <v>80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hidden="1" x14ac:dyDescent="0.2">
      <c r="A569" s="676"/>
      <c r="B569" s="676"/>
      <c r="C569" s="676"/>
      <c r="D569" s="676"/>
      <c r="E569" s="676"/>
      <c r="F569" s="676"/>
      <c r="G569" s="676"/>
      <c r="H569" s="676"/>
      <c r="I569" s="676"/>
      <c r="J569" s="676"/>
      <c r="K569" s="676"/>
      <c r="L569" s="676"/>
      <c r="M569" s="676"/>
      <c r="N569" s="676"/>
      <c r="O569" s="686"/>
      <c r="P569" s="687" t="s">
        <v>79</v>
      </c>
      <c r="Q569" s="688"/>
      <c r="R569" s="688"/>
      <c r="S569" s="688"/>
      <c r="T569" s="688"/>
      <c r="U569" s="688"/>
      <c r="V569" s="689"/>
      <c r="W569" s="37" t="s">
        <v>68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hidden="1" customHeight="1" x14ac:dyDescent="0.25">
      <c r="A570" s="675" t="s">
        <v>130</v>
      </c>
      <c r="B570" s="676"/>
      <c r="C570" s="676"/>
      <c r="D570" s="676"/>
      <c r="E570" s="676"/>
      <c r="F570" s="676"/>
      <c r="G570" s="676"/>
      <c r="H570" s="676"/>
      <c r="I570" s="676"/>
      <c r="J570" s="676"/>
      <c r="K570" s="676"/>
      <c r="L570" s="676"/>
      <c r="M570" s="676"/>
      <c r="N570" s="676"/>
      <c r="O570" s="676"/>
      <c r="P570" s="676"/>
      <c r="Q570" s="676"/>
      <c r="R570" s="676"/>
      <c r="S570" s="676"/>
      <c r="T570" s="676"/>
      <c r="U570" s="676"/>
      <c r="V570" s="676"/>
      <c r="W570" s="676"/>
      <c r="X570" s="676"/>
      <c r="Y570" s="676"/>
      <c r="Z570" s="676"/>
      <c r="AA570" s="665"/>
      <c r="AB570" s="665"/>
      <c r="AC570" s="665"/>
    </row>
    <row r="571" spans="1:68" ht="27" hidden="1" customHeight="1" x14ac:dyDescent="0.25">
      <c r="A571" s="54" t="s">
        <v>924</v>
      </c>
      <c r="B571" s="54" t="s">
        <v>925</v>
      </c>
      <c r="C571" s="31">
        <v>4301020314</v>
      </c>
      <c r="D571" s="673">
        <v>4640242180090</v>
      </c>
      <c r="E571" s="674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726" t="s">
        <v>926</v>
      </c>
      <c r="Q571" s="678"/>
      <c r="R571" s="678"/>
      <c r="S571" s="678"/>
      <c r="T571" s="679"/>
      <c r="U571" s="34"/>
      <c r="V571" s="34"/>
      <c r="W571" s="35" t="s">
        <v>68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927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685"/>
      <c r="B572" s="676"/>
      <c r="C572" s="676"/>
      <c r="D572" s="676"/>
      <c r="E572" s="676"/>
      <c r="F572" s="676"/>
      <c r="G572" s="676"/>
      <c r="H572" s="676"/>
      <c r="I572" s="676"/>
      <c r="J572" s="676"/>
      <c r="K572" s="676"/>
      <c r="L572" s="676"/>
      <c r="M572" s="676"/>
      <c r="N572" s="676"/>
      <c r="O572" s="686"/>
      <c r="P572" s="687" t="s">
        <v>79</v>
      </c>
      <c r="Q572" s="688"/>
      <c r="R572" s="688"/>
      <c r="S572" s="688"/>
      <c r="T572" s="688"/>
      <c r="U572" s="688"/>
      <c r="V572" s="689"/>
      <c r="W572" s="37" t="s">
        <v>80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hidden="1" x14ac:dyDescent="0.2">
      <c r="A573" s="676"/>
      <c r="B573" s="676"/>
      <c r="C573" s="676"/>
      <c r="D573" s="676"/>
      <c r="E573" s="676"/>
      <c r="F573" s="676"/>
      <c r="G573" s="676"/>
      <c r="H573" s="676"/>
      <c r="I573" s="676"/>
      <c r="J573" s="676"/>
      <c r="K573" s="676"/>
      <c r="L573" s="676"/>
      <c r="M573" s="676"/>
      <c r="N573" s="676"/>
      <c r="O573" s="686"/>
      <c r="P573" s="687" t="s">
        <v>79</v>
      </c>
      <c r="Q573" s="688"/>
      <c r="R573" s="688"/>
      <c r="S573" s="688"/>
      <c r="T573" s="688"/>
      <c r="U573" s="688"/>
      <c r="V573" s="689"/>
      <c r="W573" s="37" t="s">
        <v>68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hidden="1" customHeight="1" x14ac:dyDescent="0.25">
      <c r="A574" s="675" t="s">
        <v>141</v>
      </c>
      <c r="B574" s="676"/>
      <c r="C574" s="676"/>
      <c r="D574" s="676"/>
      <c r="E574" s="676"/>
      <c r="F574" s="676"/>
      <c r="G574" s="676"/>
      <c r="H574" s="676"/>
      <c r="I574" s="676"/>
      <c r="J574" s="676"/>
      <c r="K574" s="676"/>
      <c r="L574" s="676"/>
      <c r="M574" s="676"/>
      <c r="N574" s="676"/>
      <c r="O574" s="676"/>
      <c r="P574" s="676"/>
      <c r="Q574" s="676"/>
      <c r="R574" s="676"/>
      <c r="S574" s="676"/>
      <c r="T574" s="676"/>
      <c r="U574" s="676"/>
      <c r="V574" s="676"/>
      <c r="W574" s="676"/>
      <c r="X574" s="676"/>
      <c r="Y574" s="676"/>
      <c r="Z574" s="676"/>
      <c r="AA574" s="665"/>
      <c r="AB574" s="665"/>
      <c r="AC574" s="665"/>
    </row>
    <row r="575" spans="1:68" ht="27" hidden="1" customHeight="1" x14ac:dyDescent="0.25">
      <c r="A575" s="54" t="s">
        <v>928</v>
      </c>
      <c r="B575" s="54" t="s">
        <v>929</v>
      </c>
      <c r="C575" s="31">
        <v>4301031321</v>
      </c>
      <c r="D575" s="673">
        <v>4640242180076</v>
      </c>
      <c r="E575" s="674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100</v>
      </c>
      <c r="L575" s="32"/>
      <c r="M575" s="33" t="s">
        <v>67</v>
      </c>
      <c r="N575" s="33"/>
      <c r="O575" s="32">
        <v>40</v>
      </c>
      <c r="P575" s="979" t="s">
        <v>930</v>
      </c>
      <c r="Q575" s="678"/>
      <c r="R575" s="678"/>
      <c r="S575" s="678"/>
      <c r="T575" s="679"/>
      <c r="U575" s="34"/>
      <c r="V575" s="34"/>
      <c r="W575" s="35" t="s">
        <v>68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931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685"/>
      <c r="B576" s="676"/>
      <c r="C576" s="676"/>
      <c r="D576" s="676"/>
      <c r="E576" s="676"/>
      <c r="F576" s="676"/>
      <c r="G576" s="676"/>
      <c r="H576" s="676"/>
      <c r="I576" s="676"/>
      <c r="J576" s="676"/>
      <c r="K576" s="676"/>
      <c r="L576" s="676"/>
      <c r="M576" s="676"/>
      <c r="N576" s="676"/>
      <c r="O576" s="686"/>
      <c r="P576" s="687" t="s">
        <v>79</v>
      </c>
      <c r="Q576" s="688"/>
      <c r="R576" s="688"/>
      <c r="S576" s="688"/>
      <c r="T576" s="688"/>
      <c r="U576" s="688"/>
      <c r="V576" s="689"/>
      <c r="W576" s="37" t="s">
        <v>80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hidden="1" x14ac:dyDescent="0.2">
      <c r="A577" s="676"/>
      <c r="B577" s="676"/>
      <c r="C577" s="676"/>
      <c r="D577" s="676"/>
      <c r="E577" s="676"/>
      <c r="F577" s="676"/>
      <c r="G577" s="676"/>
      <c r="H577" s="676"/>
      <c r="I577" s="676"/>
      <c r="J577" s="676"/>
      <c r="K577" s="676"/>
      <c r="L577" s="676"/>
      <c r="M577" s="676"/>
      <c r="N577" s="676"/>
      <c r="O577" s="686"/>
      <c r="P577" s="687" t="s">
        <v>79</v>
      </c>
      <c r="Q577" s="688"/>
      <c r="R577" s="688"/>
      <c r="S577" s="688"/>
      <c r="T577" s="688"/>
      <c r="U577" s="688"/>
      <c r="V577" s="689"/>
      <c r="W577" s="37" t="s">
        <v>68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6"/>
      <c r="B578" s="676"/>
      <c r="C578" s="676"/>
      <c r="D578" s="676"/>
      <c r="E578" s="676"/>
      <c r="F578" s="676"/>
      <c r="G578" s="676"/>
      <c r="H578" s="676"/>
      <c r="I578" s="676"/>
      <c r="J578" s="676"/>
      <c r="K578" s="676"/>
      <c r="L578" s="676"/>
      <c r="M578" s="676"/>
      <c r="N578" s="676"/>
      <c r="O578" s="847"/>
      <c r="P578" s="768" t="s">
        <v>932</v>
      </c>
      <c r="Q578" s="769"/>
      <c r="R578" s="769"/>
      <c r="S578" s="769"/>
      <c r="T578" s="769"/>
      <c r="U578" s="769"/>
      <c r="V578" s="770"/>
      <c r="W578" s="37" t="s">
        <v>68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8531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8670.86</v>
      </c>
      <c r="Z578" s="37"/>
      <c r="AA578" s="672"/>
      <c r="AB578" s="672"/>
      <c r="AC578" s="672"/>
    </row>
    <row r="579" spans="1:32" x14ac:dyDescent="0.2">
      <c r="A579" s="676"/>
      <c r="B579" s="676"/>
      <c r="C579" s="676"/>
      <c r="D579" s="676"/>
      <c r="E579" s="676"/>
      <c r="F579" s="676"/>
      <c r="G579" s="676"/>
      <c r="H579" s="676"/>
      <c r="I579" s="676"/>
      <c r="J579" s="676"/>
      <c r="K579" s="676"/>
      <c r="L579" s="676"/>
      <c r="M579" s="676"/>
      <c r="N579" s="676"/>
      <c r="O579" s="847"/>
      <c r="P579" s="768" t="s">
        <v>933</v>
      </c>
      <c r="Q579" s="769"/>
      <c r="R579" s="769"/>
      <c r="S579" s="769"/>
      <c r="T579" s="769"/>
      <c r="U579" s="769"/>
      <c r="V579" s="770"/>
      <c r="W579" s="37" t="s">
        <v>68</v>
      </c>
      <c r="X579" s="671">
        <f>IFERROR(SUM(BM22:BM575),"0")</f>
        <v>9018.6587670769604</v>
      </c>
      <c r="Y579" s="671">
        <f>IFERROR(SUM(BN22:BN575),"0")</f>
        <v>9166.1669999999976</v>
      </c>
      <c r="Z579" s="37"/>
      <c r="AA579" s="672"/>
      <c r="AB579" s="672"/>
      <c r="AC579" s="672"/>
    </row>
    <row r="580" spans="1:32" x14ac:dyDescent="0.2">
      <c r="A580" s="676"/>
      <c r="B580" s="676"/>
      <c r="C580" s="676"/>
      <c r="D580" s="676"/>
      <c r="E580" s="676"/>
      <c r="F580" s="676"/>
      <c r="G580" s="676"/>
      <c r="H580" s="676"/>
      <c r="I580" s="676"/>
      <c r="J580" s="676"/>
      <c r="K580" s="676"/>
      <c r="L580" s="676"/>
      <c r="M580" s="676"/>
      <c r="N580" s="676"/>
      <c r="O580" s="847"/>
      <c r="P580" s="768" t="s">
        <v>934</v>
      </c>
      <c r="Q580" s="769"/>
      <c r="R580" s="769"/>
      <c r="S580" s="769"/>
      <c r="T580" s="769"/>
      <c r="U580" s="769"/>
      <c r="V580" s="770"/>
      <c r="W580" s="37" t="s">
        <v>935</v>
      </c>
      <c r="X580" s="38">
        <f>ROUNDUP(SUM(BO22:BO575),0)</f>
        <v>15</v>
      </c>
      <c r="Y580" s="38">
        <f>ROUNDUP(SUM(BP22:BP575),0)</f>
        <v>15</v>
      </c>
      <c r="Z580" s="37"/>
      <c r="AA580" s="672"/>
      <c r="AB580" s="672"/>
      <c r="AC580" s="672"/>
    </row>
    <row r="581" spans="1:32" x14ac:dyDescent="0.2">
      <c r="A581" s="676"/>
      <c r="B581" s="676"/>
      <c r="C581" s="676"/>
      <c r="D581" s="676"/>
      <c r="E581" s="676"/>
      <c r="F581" s="676"/>
      <c r="G581" s="676"/>
      <c r="H581" s="676"/>
      <c r="I581" s="676"/>
      <c r="J581" s="676"/>
      <c r="K581" s="676"/>
      <c r="L581" s="676"/>
      <c r="M581" s="676"/>
      <c r="N581" s="676"/>
      <c r="O581" s="847"/>
      <c r="P581" s="768" t="s">
        <v>936</v>
      </c>
      <c r="Q581" s="769"/>
      <c r="R581" s="769"/>
      <c r="S581" s="769"/>
      <c r="T581" s="769"/>
      <c r="U581" s="769"/>
      <c r="V581" s="770"/>
      <c r="W581" s="37" t="s">
        <v>68</v>
      </c>
      <c r="X581" s="671">
        <f>GrossWeightTotal+PalletQtyTotal*25</f>
        <v>9393.6587670769604</v>
      </c>
      <c r="Y581" s="671">
        <f>GrossWeightTotalR+PalletQtyTotalR*25</f>
        <v>9541.1669999999976</v>
      </c>
      <c r="Z581" s="37"/>
      <c r="AA581" s="672"/>
      <c r="AB581" s="672"/>
      <c r="AC581" s="672"/>
    </row>
    <row r="582" spans="1:32" x14ac:dyDescent="0.2">
      <c r="A582" s="676"/>
      <c r="B582" s="676"/>
      <c r="C582" s="676"/>
      <c r="D582" s="676"/>
      <c r="E582" s="676"/>
      <c r="F582" s="676"/>
      <c r="G582" s="676"/>
      <c r="H582" s="676"/>
      <c r="I582" s="676"/>
      <c r="J582" s="676"/>
      <c r="K582" s="676"/>
      <c r="L582" s="676"/>
      <c r="M582" s="676"/>
      <c r="N582" s="676"/>
      <c r="O582" s="847"/>
      <c r="P582" s="768" t="s">
        <v>937</v>
      </c>
      <c r="Q582" s="769"/>
      <c r="R582" s="769"/>
      <c r="S582" s="769"/>
      <c r="T582" s="769"/>
      <c r="U582" s="769"/>
      <c r="V582" s="770"/>
      <c r="W582" s="37" t="s">
        <v>935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1601.1743749376606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1625</v>
      </c>
      <c r="Z582" s="37"/>
      <c r="AA582" s="672"/>
      <c r="AB582" s="672"/>
      <c r="AC582" s="672"/>
    </row>
    <row r="583" spans="1:32" ht="14.25" hidden="1" customHeight="1" x14ac:dyDescent="0.2">
      <c r="A583" s="676"/>
      <c r="B583" s="676"/>
      <c r="C583" s="676"/>
      <c r="D583" s="676"/>
      <c r="E583" s="676"/>
      <c r="F583" s="676"/>
      <c r="G583" s="676"/>
      <c r="H583" s="676"/>
      <c r="I583" s="676"/>
      <c r="J583" s="676"/>
      <c r="K583" s="676"/>
      <c r="L583" s="676"/>
      <c r="M583" s="676"/>
      <c r="N583" s="676"/>
      <c r="O583" s="847"/>
      <c r="P583" s="768" t="s">
        <v>938</v>
      </c>
      <c r="Q583" s="769"/>
      <c r="R583" s="769"/>
      <c r="S583" s="769"/>
      <c r="T583" s="769"/>
      <c r="U583" s="769"/>
      <c r="V583" s="770"/>
      <c r="W583" s="39" t="s">
        <v>939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17.57433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940</v>
      </c>
      <c r="B585" s="666" t="s">
        <v>62</v>
      </c>
      <c r="C585" s="682" t="s">
        <v>87</v>
      </c>
      <c r="D585" s="812"/>
      <c r="E585" s="812"/>
      <c r="F585" s="812"/>
      <c r="G585" s="812"/>
      <c r="H585" s="813"/>
      <c r="I585" s="682" t="s">
        <v>283</v>
      </c>
      <c r="J585" s="812"/>
      <c r="K585" s="812"/>
      <c r="L585" s="812"/>
      <c r="M585" s="812"/>
      <c r="N585" s="812"/>
      <c r="O585" s="812"/>
      <c r="P585" s="812"/>
      <c r="Q585" s="812"/>
      <c r="R585" s="812"/>
      <c r="S585" s="812"/>
      <c r="T585" s="812"/>
      <c r="U585" s="813"/>
      <c r="V585" s="682" t="s">
        <v>560</v>
      </c>
      <c r="W585" s="813"/>
      <c r="X585" s="682" t="s">
        <v>641</v>
      </c>
      <c r="Y585" s="812"/>
      <c r="Z585" s="812"/>
      <c r="AA585" s="813"/>
      <c r="AB585" s="666" t="s">
        <v>716</v>
      </c>
      <c r="AC585" s="682" t="s">
        <v>816</v>
      </c>
      <c r="AD585" s="813"/>
      <c r="AF585" s="667"/>
    </row>
    <row r="586" spans="1:32" ht="14.25" customHeight="1" thickTop="1" x14ac:dyDescent="0.2">
      <c r="A586" s="879" t="s">
        <v>941</v>
      </c>
      <c r="B586" s="682" t="s">
        <v>62</v>
      </c>
      <c r="C586" s="682" t="s">
        <v>88</v>
      </c>
      <c r="D586" s="682" t="s">
        <v>109</v>
      </c>
      <c r="E586" s="682" t="s">
        <v>175</v>
      </c>
      <c r="F586" s="682" t="s">
        <v>206</v>
      </c>
      <c r="G586" s="682" t="s">
        <v>251</v>
      </c>
      <c r="H586" s="682" t="s">
        <v>87</v>
      </c>
      <c r="I586" s="682" t="s">
        <v>284</v>
      </c>
      <c r="J586" s="682" t="s">
        <v>312</v>
      </c>
      <c r="K586" s="682" t="s">
        <v>373</v>
      </c>
      <c r="L586" s="682" t="s">
        <v>398</v>
      </c>
      <c r="M586" s="682" t="s">
        <v>416</v>
      </c>
      <c r="N586" s="667"/>
      <c r="O586" s="682" t="s">
        <v>420</v>
      </c>
      <c r="P586" s="682" t="s">
        <v>429</v>
      </c>
      <c r="Q586" s="682" t="s">
        <v>445</v>
      </c>
      <c r="R586" s="682" t="s">
        <v>455</v>
      </c>
      <c r="S586" s="682" t="s">
        <v>462</v>
      </c>
      <c r="T586" s="682" t="s">
        <v>470</v>
      </c>
      <c r="U586" s="682" t="s">
        <v>547</v>
      </c>
      <c r="V586" s="682" t="s">
        <v>561</v>
      </c>
      <c r="W586" s="682" t="s">
        <v>602</v>
      </c>
      <c r="X586" s="682" t="s">
        <v>642</v>
      </c>
      <c r="Y586" s="682" t="s">
        <v>681</v>
      </c>
      <c r="Z586" s="682" t="s">
        <v>701</v>
      </c>
      <c r="AA586" s="682" t="s">
        <v>709</v>
      </c>
      <c r="AB586" s="682" t="s">
        <v>716</v>
      </c>
      <c r="AC586" s="682" t="s">
        <v>816</v>
      </c>
      <c r="AD586" s="682" t="s">
        <v>915</v>
      </c>
      <c r="AF586" s="667"/>
    </row>
    <row r="587" spans="1:32" ht="13.5" customHeight="1" thickBot="1" x14ac:dyDescent="0.25">
      <c r="A587" s="880"/>
      <c r="B587" s="683"/>
      <c r="C587" s="683"/>
      <c r="D587" s="683"/>
      <c r="E587" s="683"/>
      <c r="F587" s="683"/>
      <c r="G587" s="683"/>
      <c r="H587" s="683"/>
      <c r="I587" s="683"/>
      <c r="J587" s="683"/>
      <c r="K587" s="683"/>
      <c r="L587" s="683"/>
      <c r="M587" s="683"/>
      <c r="N587" s="667"/>
      <c r="O587" s="683"/>
      <c r="P587" s="683"/>
      <c r="Q587" s="683"/>
      <c r="R587" s="683"/>
      <c r="S587" s="683"/>
      <c r="T587" s="683"/>
      <c r="U587" s="683"/>
      <c r="V587" s="683"/>
      <c r="W587" s="683"/>
      <c r="X587" s="683"/>
      <c r="Y587" s="683"/>
      <c r="Z587" s="683"/>
      <c r="AA587" s="683"/>
      <c r="AB587" s="683"/>
      <c r="AC587" s="683"/>
      <c r="AD587" s="683"/>
      <c r="AF587" s="667"/>
    </row>
    <row r="588" spans="1:32" ht="18" customHeight="1" thickTop="1" thickBot="1" x14ac:dyDescent="0.25">
      <c r="A588" s="40" t="s">
        <v>942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955.6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334.40000000000003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241.20000000000002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577.20000000000005</v>
      </c>
      <c r="G588" s="46">
        <f>IFERROR(Y137*1,"0")+IFERROR(Y138*1,"0")+IFERROR(Y142*1,"0")+IFERROR(Y143*1,"0")+IFERROR(Y147*1,"0")+IFERROR(Y148*1,"0")</f>
        <v>0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285.60000000000002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2735.1</v>
      </c>
      <c r="K588" s="46">
        <f>IFERROR(Y227*1,"0")+IFERROR(Y228*1,"0")+IFERROR(Y229*1,"0")+IFERROR(Y230*1,"0")+IFERROR(Y231*1,"0")+IFERROR(Y232*1,"0")+IFERROR(Y233*1,"0")+IFERROR(Y234*1,"0")+IFERROR(Y238*1,"0")+IFERROR(Y239*1,"0")</f>
        <v>150.79999999999998</v>
      </c>
      <c r="L588" s="46">
        <f>IFERROR(Y244*1,"0")+IFERROR(Y245*1,"0")+IFERROR(Y246*1,"0")+IFERROR(Y247*1,"0")+IFERROR(Y248*1,"0")+IFERROR(Y249*1,"0")</f>
        <v>0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206.39999999999998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206.4</v>
      </c>
      <c r="U588" s="46">
        <f>IFERROR(Y349*1,"0")+IFERROR(Y353*1,"0")+IFERROR(Y354*1,"0")+IFERROR(Y355*1,"0")</f>
        <v>27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1710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396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5.4</v>
      </c>
      <c r="Y588" s="46">
        <f>IFERROR(Y438*1,"0")+IFERROR(Y439*1,"0")+IFERROR(Y443*1,"0")+IFERROR(Y444*1,"0")+IFERROR(Y445*1,"0")+IFERROR(Y446*1,"0")</f>
        <v>10.8</v>
      </c>
      <c r="Z588" s="46">
        <f>IFERROR(Y451*1,"0")+IFERROR(Y452*1,"0")</f>
        <v>0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828.96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0</v>
      </c>
      <c r="AD588" s="46">
        <f>IFERROR(Y566*1,"0")+IFERROR(Y567*1,"0")+IFERROR(Y571*1,"0")+IFERROR(Y575*1,"0")</f>
        <v>0</v>
      </c>
      <c r="AF588" s="667"/>
    </row>
  </sheetData>
  <sheetProtection algorithmName="SHA-512" hashValue="Y05rpBwkMc1MGpbC3eHFpX7ckxsymoxbizkK6m7uQ8Im4Yk5cI/4OD/uucc1n7Kx3RZKubLF7F+7jSQC7w0qWA==" saltValue="isInAFj7ACUMWWDRcr27ww==" spinCount="100000" sheet="1" objects="1" scenarios="1" sort="0" autoFilter="0" pivotTables="0"/>
  <autoFilter ref="A18:AF58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74"/>
        <filter val="1 000,00"/>
        <filter val="1 046,00"/>
        <filter val="1 556,00"/>
        <filter val="1 601,17"/>
        <filter val="1 696,00"/>
        <filter val="1,67"/>
        <filter val="1,96"/>
        <filter val="100,00"/>
        <filter val="104,00"/>
        <filter val="108,00"/>
        <filter val="113,00"/>
        <filter val="113,07"/>
        <filter val="119,00"/>
        <filter val="12,00"/>
        <filter val="12,93"/>
        <filter val="134,00"/>
        <filter val="14,00"/>
        <filter val="14,44"/>
        <filter val="144,00"/>
        <filter val="15"/>
        <filter val="150,00"/>
        <filter val="165,00"/>
        <filter val="185,00"/>
        <filter val="186,00"/>
        <filter val="19,81"/>
        <filter val="191,00"/>
        <filter val="194,00"/>
        <filter val="20,00"/>
        <filter val="20,46"/>
        <filter val="20,53"/>
        <filter val="20,83"/>
        <filter val="200,00"/>
        <filter val="204,00"/>
        <filter val="208,00"/>
        <filter val="21,11"/>
        <filter val="214,00"/>
        <filter val="219,00"/>
        <filter val="22,00"/>
        <filter val="227,04"/>
        <filter val="23,00"/>
        <filter val="238,00"/>
        <filter val="26,00"/>
        <filter val="275,00"/>
        <filter val="280,00"/>
        <filter val="282,00"/>
        <filter val="30,00"/>
        <filter val="318,00"/>
        <filter val="321,00"/>
        <filter val="33,91"/>
        <filter val="35,33"/>
        <filter val="4,00"/>
        <filter val="400,00"/>
        <filter val="416,00"/>
        <filter val="44,00"/>
        <filter val="482,99"/>
        <filter val="5,00"/>
        <filter val="5,50"/>
        <filter val="50,00"/>
        <filter val="505,00"/>
        <filter val="548,00"/>
        <filter val="55,36"/>
        <filter val="59,00"/>
        <filter val="63,00"/>
        <filter val="63,02"/>
        <filter val="66,00"/>
        <filter val="67,00"/>
        <filter val="68,00"/>
        <filter val="70,00"/>
        <filter val="75,76"/>
        <filter val="78,00"/>
        <filter val="78,79"/>
        <filter val="8 531,00"/>
        <filter val="8,52"/>
        <filter val="80,00"/>
        <filter val="800,00"/>
        <filter val="83,81"/>
        <filter val="85,00"/>
        <filter val="86,93"/>
        <filter val="9 018,66"/>
        <filter val="9 393,66"/>
        <filter val="9,00"/>
        <filter val="90,00"/>
        <filter val="92,00"/>
        <filter val="94,00"/>
        <filter val="944,00"/>
        <filter val="95,00"/>
        <filter val="97,00"/>
      </filters>
    </filterColumn>
    <filterColumn colId="29" showButton="0"/>
    <filterColumn colId="30" showButton="0"/>
  </autoFilter>
  <mergeCells count="1038"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R586:R587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A555:Z555"/>
    <mergeCell ref="D503:E503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P433:T433"/>
    <mergeCell ref="D547:E547"/>
    <mergeCell ref="D249:E249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M17:M18"/>
    <mergeCell ref="O17:O18"/>
    <mergeCell ref="P336:T336"/>
    <mergeCell ref="P429:V429"/>
    <mergeCell ref="A453:O454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211:T211"/>
    <mergeCell ref="D39:E39"/>
    <mergeCell ref="P481:T481"/>
    <mergeCell ref="P139:V139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A568:O569"/>
    <mergeCell ref="P534:V534"/>
    <mergeCell ref="A92:Z92"/>
    <mergeCell ref="D399:E399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430:V430"/>
    <mergeCell ref="AB17:AB18"/>
    <mergeCell ref="P48:T48"/>
    <mergeCell ref="D227:E227"/>
    <mergeCell ref="P176:T176"/>
    <mergeCell ref="P247:T247"/>
    <mergeCell ref="P114:T114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P577:V577"/>
    <mergeCell ref="P41:V41"/>
    <mergeCell ref="D298:E298"/>
    <mergeCell ref="D181:E181"/>
    <mergeCell ref="P56:V56"/>
    <mergeCell ref="P500:T500"/>
    <mergeCell ref="A464:Z464"/>
    <mergeCell ref="A328:Z328"/>
    <mergeCell ref="D550:E550"/>
    <mergeCell ref="P421:T421"/>
    <mergeCell ref="A348:Z348"/>
    <mergeCell ref="D247:E247"/>
    <mergeCell ref="P556:T556"/>
    <mergeCell ref="P423:T423"/>
    <mergeCell ref="P494:T494"/>
    <mergeCell ref="A168:Z168"/>
    <mergeCell ref="P52:T52"/>
    <mergeCell ref="D160:E160"/>
    <mergeCell ref="A141:Z141"/>
    <mergeCell ref="A144:O145"/>
    <mergeCell ref="P212:T212"/>
    <mergeCell ref="A135:Z135"/>
    <mergeCell ref="P530:T530"/>
    <mergeCell ref="D521:E521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P558:T558"/>
    <mergeCell ref="P309:T309"/>
    <mergeCell ref="A206:O207"/>
    <mergeCell ref="P505:V505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P579:V579"/>
    <mergeCell ref="P408:V408"/>
    <mergeCell ref="D325:E325"/>
    <mergeCell ref="D567:E567"/>
    <mergeCell ref="D132:E132"/>
    <mergeCell ref="A504:O505"/>
    <mergeCell ref="P89:T89"/>
    <mergeCell ref="D178:E178"/>
    <mergeCell ref="D59:E59"/>
    <mergeCell ref="P88:T88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F9:G9"/>
    <mergeCell ref="P53:T53"/>
    <mergeCell ref="P495:T495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P469:T469"/>
    <mergeCell ref="D390:E390"/>
    <mergeCell ref="A47:Z47"/>
    <mergeCell ref="P422:T422"/>
    <mergeCell ref="P289:T289"/>
    <mergeCell ref="D403:E403"/>
    <mergeCell ref="D232:E232"/>
    <mergeCell ref="D530:E530"/>
    <mergeCell ref="P239:T239"/>
    <mergeCell ref="P51:T51"/>
    <mergeCell ref="P324:T324"/>
    <mergeCell ref="P153:T153"/>
    <mergeCell ref="P241:V241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D5:E5"/>
    <mergeCell ref="D8:M8"/>
    <mergeCell ref="W17:W18"/>
    <mergeCell ref="P27:V27"/>
    <mergeCell ref="P154:V154"/>
    <mergeCell ref="D142:E142"/>
    <mergeCell ref="D7:M7"/>
    <mergeCell ref="A373:Z373"/>
    <mergeCell ref="D365:E365"/>
    <mergeCell ref="P91:V91"/>
    <mergeCell ref="D1:F1"/>
    <mergeCell ref="A242:Z242"/>
    <mergeCell ref="A313:Z313"/>
    <mergeCell ref="P111:V111"/>
    <mergeCell ref="P409:V409"/>
    <mergeCell ref="J17:J18"/>
    <mergeCell ref="D82:E82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496:E496"/>
    <mergeCell ref="D94:E94"/>
    <mergeCell ref="D361:E361"/>
    <mergeCell ref="D417:E417"/>
    <mergeCell ref="P471:T471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34:T234"/>
    <mergeCell ref="D211:E211"/>
    <mergeCell ref="P97:T97"/>
    <mergeCell ref="P190:V19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A562:O563"/>
    <mergeCell ref="A528:Z528"/>
    <mergeCell ref="P539:T539"/>
    <mergeCell ref="D520:E520"/>
    <mergeCell ref="D369:E369"/>
    <mergeCell ref="A320:Z320"/>
    <mergeCell ref="P351:V351"/>
    <mergeCell ref="A347:Z347"/>
    <mergeCell ref="P580:V580"/>
    <mergeCell ref="P295:V295"/>
    <mergeCell ref="P276:V276"/>
    <mergeCell ref="P463:V463"/>
    <mergeCell ref="P246:T246"/>
    <mergeCell ref="A534:O535"/>
    <mergeCell ref="D561:E561"/>
    <mergeCell ref="P483:V483"/>
    <mergeCell ref="W586:W587"/>
    <mergeCell ref="P563:V563"/>
    <mergeCell ref="P560:T560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P157:T157"/>
    <mergeCell ref="P384:T384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943</v>
      </c>
      <c r="H1" s="52"/>
    </row>
    <row r="3" spans="2:8" x14ac:dyDescent="0.2">
      <c r="B3" s="47" t="s">
        <v>944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945</v>
      </c>
      <c r="C6" s="47" t="s">
        <v>946</v>
      </c>
      <c r="D6" s="47" t="s">
        <v>947</v>
      </c>
      <c r="E6" s="47"/>
    </row>
    <row r="7" spans="2:8" x14ac:dyDescent="0.2">
      <c r="B7" s="47" t="s">
        <v>948</v>
      </c>
      <c r="C7" s="47" t="s">
        <v>949</v>
      </c>
      <c r="D7" s="47" t="s">
        <v>950</v>
      </c>
      <c r="E7" s="47"/>
    </row>
    <row r="8" spans="2:8" x14ac:dyDescent="0.2">
      <c r="B8" s="47" t="s">
        <v>951</v>
      </c>
      <c r="C8" s="47" t="s">
        <v>952</v>
      </c>
      <c r="D8" s="47" t="s">
        <v>953</v>
      </c>
      <c r="E8" s="47"/>
    </row>
    <row r="9" spans="2:8" x14ac:dyDescent="0.2">
      <c r="B9" s="47" t="s">
        <v>14</v>
      </c>
      <c r="C9" s="47" t="s">
        <v>954</v>
      </c>
      <c r="D9" s="47" t="s">
        <v>955</v>
      </c>
      <c r="E9" s="47"/>
    </row>
    <row r="11" spans="2:8" x14ac:dyDescent="0.2">
      <c r="B11" s="47" t="s">
        <v>956</v>
      </c>
      <c r="C11" s="47" t="s">
        <v>946</v>
      </c>
      <c r="D11" s="47"/>
      <c r="E11" s="47"/>
    </row>
    <row r="13" spans="2:8" x14ac:dyDescent="0.2">
      <c r="B13" s="47" t="s">
        <v>957</v>
      </c>
      <c r="C13" s="47" t="s">
        <v>949</v>
      </c>
      <c r="D13" s="47"/>
      <c r="E13" s="47"/>
    </row>
    <row r="15" spans="2:8" x14ac:dyDescent="0.2">
      <c r="B15" s="47" t="s">
        <v>958</v>
      </c>
      <c r="C15" s="47" t="s">
        <v>952</v>
      </c>
      <c r="D15" s="47"/>
      <c r="E15" s="47"/>
    </row>
    <row r="17" spans="2:5" x14ac:dyDescent="0.2">
      <c r="B17" s="47" t="s">
        <v>959</v>
      </c>
      <c r="C17" s="47" t="s">
        <v>954</v>
      </c>
      <c r="D17" s="47"/>
      <c r="E17" s="47"/>
    </row>
    <row r="19" spans="2:5" x14ac:dyDescent="0.2">
      <c r="B19" s="47" t="s">
        <v>960</v>
      </c>
      <c r="C19" s="47"/>
      <c r="D19" s="47"/>
      <c r="E19" s="47"/>
    </row>
    <row r="20" spans="2:5" x14ac:dyDescent="0.2">
      <c r="B20" s="47" t="s">
        <v>961</v>
      </c>
      <c r="C20" s="47"/>
      <c r="D20" s="47"/>
      <c r="E20" s="47"/>
    </row>
    <row r="21" spans="2:5" x14ac:dyDescent="0.2">
      <c r="B21" s="47" t="s">
        <v>962</v>
      </c>
      <c r="C21" s="47"/>
      <c r="D21" s="47"/>
      <c r="E21" s="47"/>
    </row>
    <row r="22" spans="2:5" x14ac:dyDescent="0.2">
      <c r="B22" s="47" t="s">
        <v>963</v>
      </c>
      <c r="C22" s="47"/>
      <c r="D22" s="47"/>
      <c r="E22" s="47"/>
    </row>
    <row r="23" spans="2:5" x14ac:dyDescent="0.2">
      <c r="B23" s="47" t="s">
        <v>964</v>
      </c>
      <c r="C23" s="47"/>
      <c r="D23" s="47"/>
      <c r="E23" s="47"/>
    </row>
    <row r="24" spans="2:5" x14ac:dyDescent="0.2">
      <c r="B24" s="47" t="s">
        <v>965</v>
      </c>
      <c r="C24" s="47"/>
      <c r="D24" s="47"/>
      <c r="E24" s="47"/>
    </row>
    <row r="25" spans="2:5" x14ac:dyDescent="0.2">
      <c r="B25" s="47" t="s">
        <v>966</v>
      </c>
      <c r="C25" s="47"/>
      <c r="D25" s="47"/>
      <c r="E25" s="47"/>
    </row>
    <row r="26" spans="2:5" x14ac:dyDescent="0.2">
      <c r="B26" s="47" t="s">
        <v>967</v>
      </c>
      <c r="C26" s="47"/>
      <c r="D26" s="47"/>
      <c r="E26" s="47"/>
    </row>
    <row r="27" spans="2:5" x14ac:dyDescent="0.2">
      <c r="B27" s="47" t="s">
        <v>968</v>
      </c>
      <c r="C27" s="47"/>
      <c r="D27" s="47"/>
      <c r="E27" s="47"/>
    </row>
    <row r="28" spans="2:5" x14ac:dyDescent="0.2">
      <c r="B28" s="47" t="s">
        <v>969</v>
      </c>
      <c r="C28" s="47"/>
      <c r="D28" s="47"/>
      <c r="E28" s="47"/>
    </row>
    <row r="29" spans="2:5" x14ac:dyDescent="0.2">
      <c r="B29" s="47" t="s">
        <v>970</v>
      </c>
      <c r="C29" s="47"/>
      <c r="D29" s="47"/>
      <c r="E29" s="47"/>
    </row>
  </sheetData>
  <sheetProtection algorithmName="SHA-512" hashValue="C/00ccEa5nGjzQOpMxBDsv4SQrn8es/W2wnQNv7pYH8iw3MmKgaeGvj2gerdTTOaDAKTqj06/GzClEuMK2maBg==" saltValue="3iV3Tg3xAT4FSPXDC9n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1231</vt:i4>
      </vt:variant>
    </vt:vector>
  </HeadingPairs>
  <TitlesOfParts>
    <vt:vector size="12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2025-03-28T13:05:15Z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