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D3D964-EDBA-46D6-A363-30284453AF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P314" i="1" s="1"/>
  <c r="BO313" i="1"/>
  <c r="BM313" i="1"/>
  <c r="Z313" i="1"/>
  <c r="Y313" i="1"/>
  <c r="BP313" i="1" s="1"/>
  <c r="P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X304" i="1"/>
  <c r="X303" i="1"/>
  <c r="BO302" i="1"/>
  <c r="BM302" i="1"/>
  <c r="Z302" i="1"/>
  <c r="Y302" i="1"/>
  <c r="P302" i="1"/>
  <c r="BO301" i="1"/>
  <c r="BM301" i="1"/>
  <c r="Z301" i="1"/>
  <c r="Y301" i="1"/>
  <c r="P301" i="1"/>
  <c r="BO300" i="1"/>
  <c r="BM300" i="1"/>
  <c r="Z300" i="1"/>
  <c r="Y300" i="1"/>
  <c r="X298" i="1"/>
  <c r="X297" i="1"/>
  <c r="BO296" i="1"/>
  <c r="BM296" i="1"/>
  <c r="Z296" i="1"/>
  <c r="Y296" i="1"/>
  <c r="BO295" i="1"/>
  <c r="BM295" i="1"/>
  <c r="Z295" i="1"/>
  <c r="Z297" i="1" s="1"/>
  <c r="Y295" i="1"/>
  <c r="P295" i="1"/>
  <c r="X293" i="1"/>
  <c r="X292" i="1"/>
  <c r="BO291" i="1"/>
  <c r="BM291" i="1"/>
  <c r="Z291" i="1"/>
  <c r="Z292" i="1" s="1"/>
  <c r="Y291" i="1"/>
  <c r="Y293" i="1" s="1"/>
  <c r="P291" i="1"/>
  <c r="X289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Z288" i="1" s="1"/>
  <c r="Y285" i="1"/>
  <c r="X281" i="1"/>
  <c r="X280" i="1"/>
  <c r="BO279" i="1"/>
  <c r="BM279" i="1"/>
  <c r="Z279" i="1"/>
  <c r="Z280" i="1" s="1"/>
  <c r="Y279" i="1"/>
  <c r="Y281" i="1" s="1"/>
  <c r="P279" i="1"/>
  <c r="X277" i="1"/>
  <c r="X276" i="1"/>
  <c r="BO275" i="1"/>
  <c r="BM275" i="1"/>
  <c r="Z275" i="1"/>
  <c r="Z276" i="1" s="1"/>
  <c r="Y275" i="1"/>
  <c r="Y277" i="1" s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X264" i="1"/>
  <c r="X263" i="1"/>
  <c r="BO262" i="1"/>
  <c r="BM262" i="1"/>
  <c r="Z262" i="1"/>
  <c r="Z263" i="1" s="1"/>
  <c r="Y262" i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X252" i="1"/>
  <c r="X251" i="1"/>
  <c r="BO250" i="1"/>
  <c r="BM250" i="1"/>
  <c r="Z250" i="1"/>
  <c r="Z251" i="1" s="1"/>
  <c r="Y250" i="1"/>
  <c r="P250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41" i="1"/>
  <c r="X240" i="1"/>
  <c r="BO239" i="1"/>
  <c r="BM239" i="1"/>
  <c r="Z239" i="1"/>
  <c r="Z240" i="1" s="1"/>
  <c r="Y239" i="1"/>
  <c r="Y241" i="1" s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P201" i="1"/>
  <c r="X197" i="1"/>
  <c r="X196" i="1"/>
  <c r="BO195" i="1"/>
  <c r="BM195" i="1"/>
  <c r="Z195" i="1"/>
  <c r="Z196" i="1" s="1"/>
  <c r="Y195" i="1"/>
  <c r="Y196" i="1" s="1"/>
  <c r="P195" i="1"/>
  <c r="X192" i="1"/>
  <c r="X191" i="1"/>
  <c r="BO190" i="1"/>
  <c r="BM190" i="1"/>
  <c r="Z190" i="1"/>
  <c r="Z191" i="1" s="1"/>
  <c r="Y190" i="1"/>
  <c r="Y191" i="1" s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BO170" i="1"/>
  <c r="BM170" i="1"/>
  <c r="Z170" i="1"/>
  <c r="Z174" i="1" s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P159" i="1"/>
  <c r="X156" i="1"/>
  <c r="X155" i="1"/>
  <c r="BO154" i="1"/>
  <c r="BM154" i="1"/>
  <c r="Z154" i="1"/>
  <c r="Y154" i="1"/>
  <c r="P154" i="1"/>
  <c r="BP153" i="1"/>
  <c r="BO153" i="1"/>
  <c r="BN153" i="1"/>
  <c r="BM153" i="1"/>
  <c r="Z153" i="1"/>
  <c r="Z155" i="1" s="1"/>
  <c r="Y153" i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BO125" i="1"/>
  <c r="BM125" i="1"/>
  <c r="Z125" i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Y90" i="1" s="1"/>
  <c r="X85" i="1"/>
  <c r="X84" i="1"/>
  <c r="BO83" i="1"/>
  <c r="BM83" i="1"/>
  <c r="Z83" i="1"/>
  <c r="Y83" i="1"/>
  <c r="P83" i="1"/>
  <c r="BO82" i="1"/>
  <c r="BM82" i="1"/>
  <c r="Z82" i="1"/>
  <c r="Z84" i="1" s="1"/>
  <c r="Y82" i="1"/>
  <c r="P82" i="1"/>
  <c r="X79" i="1"/>
  <c r="X78" i="1"/>
  <c r="BO77" i="1"/>
  <c r="BM77" i="1"/>
  <c r="Z77" i="1"/>
  <c r="Y77" i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BP74" i="1"/>
  <c r="BO74" i="1"/>
  <c r="BN74" i="1"/>
  <c r="BM74" i="1"/>
  <c r="Z74" i="1"/>
  <c r="Z78" i="1" s="1"/>
  <c r="Y74" i="1"/>
  <c r="P74" i="1"/>
  <c r="BO73" i="1"/>
  <c r="BM73" i="1"/>
  <c r="Z73" i="1"/>
  <c r="Y73" i="1"/>
  <c r="X71" i="1"/>
  <c r="X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P63" i="1"/>
  <c r="BO63" i="1"/>
  <c r="BN63" i="1"/>
  <c r="BM63" i="1"/>
  <c r="Z63" i="1"/>
  <c r="Z65" i="1" s="1"/>
  <c r="Y63" i="1"/>
  <c r="X61" i="1"/>
  <c r="X60" i="1"/>
  <c r="BO59" i="1"/>
  <c r="BM59" i="1"/>
  <c r="Z59" i="1"/>
  <c r="Z60" i="1" s="1"/>
  <c r="Y59" i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P37" i="1" s="1"/>
  <c r="BO36" i="1"/>
  <c r="BM36" i="1"/>
  <c r="Z36" i="1"/>
  <c r="Z39" i="1" s="1"/>
  <c r="Y36" i="1"/>
  <c r="BP36" i="1" s="1"/>
  <c r="X33" i="1"/>
  <c r="X32" i="1"/>
  <c r="X338" i="1" s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36" i="1" l="1"/>
  <c r="BN37" i="1"/>
  <c r="Y52" i="1"/>
  <c r="Z51" i="1"/>
  <c r="BN55" i="1"/>
  <c r="BP55" i="1"/>
  <c r="Y56" i="1"/>
  <c r="Z179" i="1"/>
  <c r="Z187" i="1"/>
  <c r="BN184" i="1"/>
  <c r="BN186" i="1"/>
  <c r="Z205" i="1"/>
  <c r="Z212" i="1"/>
  <c r="BN209" i="1"/>
  <c r="BN211" i="1"/>
  <c r="Y231" i="1"/>
  <c r="BN227" i="1"/>
  <c r="BN229" i="1"/>
  <c r="Z270" i="1"/>
  <c r="BN275" i="1"/>
  <c r="BP275" i="1"/>
  <c r="Y276" i="1"/>
  <c r="BN279" i="1"/>
  <c r="BP279" i="1"/>
  <c r="Y280" i="1"/>
  <c r="Y328" i="1"/>
  <c r="BN308" i="1"/>
  <c r="BN309" i="1"/>
  <c r="BN310" i="1"/>
  <c r="BN313" i="1"/>
  <c r="BN314" i="1"/>
  <c r="BP45" i="1"/>
  <c r="BN45" i="1"/>
  <c r="BP47" i="1"/>
  <c r="BN47" i="1"/>
  <c r="BP49" i="1"/>
  <c r="BN49" i="1"/>
  <c r="BP172" i="1"/>
  <c r="BN172" i="1"/>
  <c r="BP178" i="1"/>
  <c r="BN178" i="1"/>
  <c r="BP202" i="1"/>
  <c r="BN202" i="1"/>
  <c r="BP204" i="1"/>
  <c r="BN204" i="1"/>
  <c r="Y236" i="1"/>
  <c r="Y235" i="1"/>
  <c r="BP234" i="1"/>
  <c r="BN234" i="1"/>
  <c r="Y264" i="1"/>
  <c r="Y263" i="1"/>
  <c r="BP262" i="1"/>
  <c r="BN262" i="1"/>
  <c r="Y304" i="1"/>
  <c r="BP300" i="1"/>
  <c r="BN300" i="1"/>
  <c r="Y333" i="1"/>
  <c r="Y332" i="1"/>
  <c r="BP331" i="1"/>
  <c r="BN331" i="1"/>
  <c r="J9" i="1"/>
  <c r="Y40" i="1"/>
  <c r="Y39" i="1"/>
  <c r="BP38" i="1"/>
  <c r="BN38" i="1"/>
  <c r="BP69" i="1"/>
  <c r="BN69" i="1"/>
  <c r="BP83" i="1"/>
  <c r="BN83" i="1"/>
  <c r="BP93" i="1"/>
  <c r="BN93" i="1"/>
  <c r="Y113" i="1"/>
  <c r="BP109" i="1"/>
  <c r="BN109" i="1"/>
  <c r="BP111" i="1"/>
  <c r="BN111" i="1"/>
  <c r="Y127" i="1"/>
  <c r="BP125" i="1"/>
  <c r="BN125" i="1"/>
  <c r="Y128" i="1"/>
  <c r="BP137" i="1"/>
  <c r="BN137" i="1"/>
  <c r="Y167" i="1"/>
  <c r="Y166" i="1"/>
  <c r="BP165" i="1"/>
  <c r="BN165" i="1"/>
  <c r="Y270" i="1"/>
  <c r="BP268" i="1"/>
  <c r="BN268" i="1"/>
  <c r="Y271" i="1"/>
  <c r="Z327" i="1"/>
  <c r="Y51" i="1"/>
  <c r="BP43" i="1"/>
  <c r="BN43" i="1"/>
  <c r="Y222" i="1"/>
  <c r="BP216" i="1"/>
  <c r="BN216" i="1"/>
  <c r="BP218" i="1"/>
  <c r="BN218" i="1"/>
  <c r="BP220" i="1"/>
  <c r="BN220" i="1"/>
  <c r="BP302" i="1"/>
  <c r="BN302" i="1"/>
  <c r="Y65" i="1"/>
  <c r="Y66" i="1"/>
  <c r="Z95" i="1"/>
  <c r="Y106" i="1"/>
  <c r="Z112" i="1"/>
  <c r="Y122" i="1"/>
  <c r="Z139" i="1"/>
  <c r="Y155" i="1"/>
  <c r="Y156" i="1"/>
  <c r="Y180" i="1"/>
  <c r="Y188" i="1"/>
  <c r="Y206" i="1"/>
  <c r="Y213" i="1"/>
  <c r="Z222" i="1"/>
  <c r="Z230" i="1"/>
  <c r="Z257" i="1"/>
  <c r="Z303" i="1"/>
  <c r="Y32" i="1"/>
  <c r="BP28" i="1"/>
  <c r="BN28" i="1"/>
  <c r="BP29" i="1"/>
  <c r="BN29" i="1"/>
  <c r="BP30" i="1"/>
  <c r="BN30" i="1"/>
  <c r="BP31" i="1"/>
  <c r="BN31" i="1"/>
  <c r="Y60" i="1"/>
  <c r="BP59" i="1"/>
  <c r="BN59" i="1"/>
  <c r="Y71" i="1"/>
  <c r="BP68" i="1"/>
  <c r="BN68" i="1"/>
  <c r="Y70" i="1"/>
  <c r="Y78" i="1"/>
  <c r="BP73" i="1"/>
  <c r="BN73" i="1"/>
  <c r="BP77" i="1"/>
  <c r="BN77" i="1"/>
  <c r="BP94" i="1"/>
  <c r="BN94" i="1"/>
  <c r="Y134" i="1"/>
  <c r="BP131" i="1"/>
  <c r="BN131" i="1"/>
  <c r="Y133" i="1"/>
  <c r="BP138" i="1"/>
  <c r="BN138" i="1"/>
  <c r="Y160" i="1"/>
  <c r="BP159" i="1"/>
  <c r="BN159" i="1"/>
  <c r="X335" i="1"/>
  <c r="X334" i="1"/>
  <c r="X336" i="1"/>
  <c r="Y33" i="1"/>
  <c r="BP44" i="1"/>
  <c r="BN44" i="1"/>
  <c r="BP46" i="1"/>
  <c r="BN46" i="1"/>
  <c r="BP48" i="1"/>
  <c r="BN48" i="1"/>
  <c r="BP50" i="1"/>
  <c r="BN50" i="1"/>
  <c r="Y61" i="1"/>
  <c r="BP64" i="1"/>
  <c r="BN64" i="1"/>
  <c r="Z70" i="1"/>
  <c r="Y79" i="1"/>
  <c r="Y85" i="1"/>
  <c r="BP82" i="1"/>
  <c r="BN82" i="1"/>
  <c r="Y84" i="1"/>
  <c r="Y89" i="1"/>
  <c r="BP88" i="1"/>
  <c r="BN88" i="1"/>
  <c r="Y95" i="1"/>
  <c r="Y96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BP119" i="1"/>
  <c r="BN119" i="1"/>
  <c r="Y121" i="1"/>
  <c r="BP126" i="1"/>
  <c r="BN126" i="1"/>
  <c r="Z133" i="1"/>
  <c r="Y139" i="1"/>
  <c r="Y140" i="1"/>
  <c r="BP154" i="1"/>
  <c r="BN154" i="1"/>
  <c r="Y161" i="1"/>
  <c r="Y174" i="1"/>
  <c r="BP170" i="1"/>
  <c r="BN170" i="1"/>
  <c r="Y175" i="1"/>
  <c r="BP171" i="1"/>
  <c r="BN171" i="1"/>
  <c r="BP173" i="1"/>
  <c r="BN173" i="1"/>
  <c r="Y179" i="1"/>
  <c r="Y187" i="1"/>
  <c r="Y192" i="1"/>
  <c r="Y197" i="1"/>
  <c r="Y205" i="1"/>
  <c r="Y212" i="1"/>
  <c r="Y223" i="1"/>
  <c r="Y230" i="1"/>
  <c r="Y251" i="1"/>
  <c r="BP250" i="1"/>
  <c r="BN250" i="1"/>
  <c r="Y288" i="1"/>
  <c r="BP285" i="1"/>
  <c r="BN285" i="1"/>
  <c r="BP286" i="1"/>
  <c r="BN286" i="1"/>
  <c r="BP287" i="1"/>
  <c r="BN287" i="1"/>
  <c r="Y297" i="1"/>
  <c r="BP295" i="1"/>
  <c r="BN295" i="1"/>
  <c r="BP296" i="1"/>
  <c r="BN296" i="1"/>
  <c r="H9" i="1"/>
  <c r="BN177" i="1"/>
  <c r="BP177" i="1"/>
  <c r="BN185" i="1"/>
  <c r="BN190" i="1"/>
  <c r="BP190" i="1"/>
  <c r="BN195" i="1"/>
  <c r="BP195" i="1"/>
  <c r="BN201" i="1"/>
  <c r="BP201" i="1"/>
  <c r="BN203" i="1"/>
  <c r="BN210" i="1"/>
  <c r="BN217" i="1"/>
  <c r="BN219" i="1"/>
  <c r="BN221" i="1"/>
  <c r="BN226" i="1"/>
  <c r="BP226" i="1"/>
  <c r="BN228" i="1"/>
  <c r="BN239" i="1"/>
  <c r="BP239" i="1"/>
  <c r="Y240" i="1"/>
  <c r="Y246" i="1"/>
  <c r="BP243" i="1"/>
  <c r="BN243" i="1"/>
  <c r="BP244" i="1"/>
  <c r="BN244" i="1"/>
  <c r="BP245" i="1"/>
  <c r="BN245" i="1"/>
  <c r="Y252" i="1"/>
  <c r="Y258" i="1"/>
  <c r="BP255" i="1"/>
  <c r="BN255" i="1"/>
  <c r="Y257" i="1"/>
  <c r="BP269" i="1"/>
  <c r="BN269" i="1"/>
  <c r="Y289" i="1"/>
  <c r="Y292" i="1"/>
  <c r="BP291" i="1"/>
  <c r="BN291" i="1"/>
  <c r="Y298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Z339" i="1" l="1"/>
  <c r="Y334" i="1"/>
  <c r="Y335" i="1"/>
  <c r="Y338" i="1"/>
  <c r="Y336" i="1"/>
  <c r="X337" i="1"/>
  <c r="C347" i="1" l="1"/>
  <c r="Y337" i="1"/>
  <c r="B347" i="1" l="1"/>
  <c r="A347" i="1"/>
</calcChain>
</file>

<file path=xl/sharedStrings.xml><?xml version="1.0" encoding="utf-8"?>
<sst xmlns="http://schemas.openxmlformats.org/spreadsheetml/2006/main" count="1660" uniqueCount="552">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</sst>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415" t="s">
        <v>0</v>
      </c>
      <c r="E1" s="378"/>
      <c r="F1" s="378"/>
      <c r="G1" s="12" t="s">
        <v>1</v>
      </c>
      <c r="H1" s="415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67"/>
      <c r="C5" s="368"/>
      <c r="D5" s="419"/>
      <c r="E5" s="420"/>
      <c r="F5" s="537" t="s">
        <v>9</v>
      </c>
      <c r="G5" s="368"/>
      <c r="H5" s="419" t="s">
        <v>551</v>
      </c>
      <c r="I5" s="511"/>
      <c r="J5" s="511"/>
      <c r="K5" s="511"/>
      <c r="L5" s="511"/>
      <c r="M5" s="420"/>
      <c r="N5" s="61"/>
      <c r="P5" s="24" t="s">
        <v>10</v>
      </c>
      <c r="Q5" s="541">
        <v>45747</v>
      </c>
      <c r="R5" s="429"/>
      <c r="T5" s="469" t="s">
        <v>11</v>
      </c>
      <c r="U5" s="375"/>
      <c r="V5" s="472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67"/>
      <c r="C6" s="368"/>
      <c r="D6" s="512" t="s">
        <v>14</v>
      </c>
      <c r="E6" s="513"/>
      <c r="F6" s="513"/>
      <c r="G6" s="513"/>
      <c r="H6" s="513"/>
      <c r="I6" s="513"/>
      <c r="J6" s="513"/>
      <c r="K6" s="513"/>
      <c r="L6" s="513"/>
      <c r="M6" s="429"/>
      <c r="N6" s="62"/>
      <c r="P6" s="24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74" t="s">
        <v>16</v>
      </c>
      <c r="U6" s="375"/>
      <c r="V6" s="525" t="s">
        <v>17</v>
      </c>
      <c r="W6" s="362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90" t="str">
        <f>IFERROR(VLOOKUP(DeliveryAddress,Table,3,0),1)</f>
        <v>4</v>
      </c>
      <c r="E7" s="391"/>
      <c r="F7" s="391"/>
      <c r="G7" s="391"/>
      <c r="H7" s="391"/>
      <c r="I7" s="391"/>
      <c r="J7" s="391"/>
      <c r="K7" s="391"/>
      <c r="L7" s="391"/>
      <c r="M7" s="392"/>
      <c r="N7" s="63"/>
      <c r="P7" s="24"/>
      <c r="Q7" s="42"/>
      <c r="R7" s="42"/>
      <c r="T7" s="349"/>
      <c r="U7" s="375"/>
      <c r="V7" s="526"/>
      <c r="W7" s="527"/>
      <c r="AB7" s="51"/>
      <c r="AC7" s="51"/>
      <c r="AD7" s="51"/>
      <c r="AE7" s="51"/>
    </row>
    <row r="8" spans="1:32" s="334" customFormat="1" ht="25.5" customHeight="1" x14ac:dyDescent="0.2">
      <c r="A8" s="543" t="s">
        <v>18</v>
      </c>
      <c r="B8" s="355"/>
      <c r="C8" s="356"/>
      <c r="D8" s="406"/>
      <c r="E8" s="407"/>
      <c r="F8" s="407"/>
      <c r="G8" s="407"/>
      <c r="H8" s="407"/>
      <c r="I8" s="407"/>
      <c r="J8" s="407"/>
      <c r="K8" s="407"/>
      <c r="L8" s="407"/>
      <c r="M8" s="408"/>
      <c r="N8" s="64"/>
      <c r="P8" s="24" t="s">
        <v>19</v>
      </c>
      <c r="Q8" s="398">
        <v>0.41666666666666669</v>
      </c>
      <c r="R8" s="392"/>
      <c r="T8" s="349"/>
      <c r="U8" s="375"/>
      <c r="V8" s="526"/>
      <c r="W8" s="527"/>
      <c r="AB8" s="51"/>
      <c r="AC8" s="51"/>
      <c r="AD8" s="51"/>
      <c r="AE8" s="51"/>
    </row>
    <row r="9" spans="1:32" s="334" customFormat="1" ht="39.950000000000003" customHeight="1" x14ac:dyDescent="0.2">
      <c r="A9" s="4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49"/>
      <c r="E9" s="351"/>
      <c r="F9" s="4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2"/>
      <c r="P9" s="26" t="s">
        <v>20</v>
      </c>
      <c r="Q9" s="426"/>
      <c r="R9" s="427"/>
      <c r="T9" s="349"/>
      <c r="U9" s="375"/>
      <c r="V9" s="528"/>
      <c r="W9" s="52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49"/>
      <c r="E10" s="351"/>
      <c r="F10" s="4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94" t="str">
        <f>IFERROR(VLOOKUP($D$10,Proxy,2,FALSE),"")</f>
        <v/>
      </c>
      <c r="I10" s="349"/>
      <c r="J10" s="349"/>
      <c r="K10" s="349"/>
      <c r="L10" s="349"/>
      <c r="M10" s="349"/>
      <c r="N10" s="333"/>
      <c r="P10" s="26" t="s">
        <v>21</v>
      </c>
      <c r="Q10" s="475"/>
      <c r="R10" s="476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8"/>
      <c r="R11" s="429"/>
      <c r="U11" s="24" t="s">
        <v>26</v>
      </c>
      <c r="V11" s="520" t="s">
        <v>27</v>
      </c>
      <c r="W11" s="427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98"/>
      <c r="R12" s="392"/>
      <c r="S12" s="23"/>
      <c r="U12" s="24"/>
      <c r="V12" s="378"/>
      <c r="W12" s="349"/>
      <c r="AB12" s="51"/>
      <c r="AC12" s="51"/>
      <c r="AD12" s="51"/>
      <c r="AE12" s="51"/>
    </row>
    <row r="13" spans="1:32" s="334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520"/>
      <c r="R13" s="4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53" t="s">
        <v>34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47" t="s">
        <v>37</v>
      </c>
      <c r="D17" s="359" t="s">
        <v>38</v>
      </c>
      <c r="E17" s="433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432"/>
      <c r="R17" s="432"/>
      <c r="S17" s="432"/>
      <c r="T17" s="433"/>
      <c r="U17" s="552" t="s">
        <v>50</v>
      </c>
      <c r="V17" s="368"/>
      <c r="W17" s="359" t="s">
        <v>51</v>
      </c>
      <c r="X17" s="359" t="s">
        <v>52</v>
      </c>
      <c r="Y17" s="559" t="s">
        <v>53</v>
      </c>
      <c r="Z17" s="498" t="s">
        <v>54</v>
      </c>
      <c r="AA17" s="492" t="s">
        <v>55</v>
      </c>
      <c r="AB17" s="492" t="s">
        <v>56</v>
      </c>
      <c r="AC17" s="492" t="s">
        <v>57</v>
      </c>
      <c r="AD17" s="492" t="s">
        <v>58</v>
      </c>
      <c r="AE17" s="561"/>
      <c r="AF17" s="562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434"/>
      <c r="E18" s="43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434"/>
      <c r="Q18" s="435"/>
      <c r="R18" s="435"/>
      <c r="S18" s="435"/>
      <c r="T18" s="436"/>
      <c r="U18" s="70" t="s">
        <v>60</v>
      </c>
      <c r="V18" s="70" t="s">
        <v>61</v>
      </c>
      <c r="W18" s="360"/>
      <c r="X18" s="360"/>
      <c r="Y18" s="560"/>
      <c r="Z18" s="499"/>
      <c r="AA18" s="493"/>
      <c r="AB18" s="493"/>
      <c r="AC18" s="493"/>
      <c r="AD18" s="563"/>
      <c r="AE18" s="564"/>
      <c r="AF18" s="565"/>
      <c r="AG18" s="69"/>
      <c r="BD18" s="68"/>
    </row>
    <row r="19" spans="1:68" ht="27.75" hidden="1" customHeight="1" x14ac:dyDescent="0.2">
      <c r="A19" s="384" t="s">
        <v>62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48"/>
      <c r="AB19" s="48"/>
      <c r="AC19" s="48"/>
    </row>
    <row r="20" spans="1:68" ht="16.5" hidden="1" customHeight="1" x14ac:dyDescent="0.25">
      <c r="A20" s="348" t="s">
        <v>62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5"/>
      <c r="AB20" s="335"/>
      <c r="AC20" s="335"/>
    </row>
    <row r="21" spans="1:68" ht="14.25" hidden="1" customHeight="1" x14ac:dyDescent="0.25">
      <c r="A21" s="363" t="s">
        <v>63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6"/>
      <c r="AB21" s="336"/>
      <c r="AC21" s="33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2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73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73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4" t="s">
        <v>74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48"/>
      <c r="AB25" s="48"/>
      <c r="AC25" s="48"/>
    </row>
    <row r="26" spans="1:68" ht="16.5" hidden="1" customHeight="1" x14ac:dyDescent="0.25">
      <c r="A26" s="348" t="s">
        <v>75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5"/>
      <c r="AB26" s="335"/>
      <c r="AC26" s="335"/>
    </row>
    <row r="27" spans="1:68" ht="14.25" hidden="1" customHeight="1" x14ac:dyDescent="0.25">
      <c r="A27" s="363" t="s">
        <v>76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14</v>
      </c>
      <c r="Y28" s="34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3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0</v>
      </c>
      <c r="Y29" s="34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0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28</v>
      </c>
      <c r="Y31" s="34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72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73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42">
        <f>IFERROR(SUM(X28:X31),"0")</f>
        <v>42</v>
      </c>
      <c r="Y32" s="342">
        <f>IFERROR(SUM(Y28:Y31),"0")</f>
        <v>42</v>
      </c>
      <c r="Z32" s="342">
        <f>IFERROR(IF(Z28="",0,Z28),"0")+IFERROR(IF(Z29="",0,Z29),"0")+IFERROR(IF(Z30="",0,Z30),"0")+IFERROR(IF(Z31="",0,Z31),"0")</f>
        <v>0.39522000000000002</v>
      </c>
      <c r="AA32" s="343"/>
      <c r="AB32" s="343"/>
      <c r="AC32" s="343"/>
    </row>
    <row r="33" spans="1:68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73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42">
        <f>IFERROR(SUMPRODUCT(X28:X31*H28:H31),"0")</f>
        <v>63</v>
      </c>
      <c r="Y33" s="342">
        <f>IFERROR(SUMPRODUCT(Y28:Y31*H28:H31),"0")</f>
        <v>63</v>
      </c>
      <c r="Z33" s="37"/>
      <c r="AA33" s="343"/>
      <c r="AB33" s="343"/>
      <c r="AC33" s="343"/>
    </row>
    <row r="34" spans="1:68" ht="16.5" hidden="1" customHeight="1" x14ac:dyDescent="0.25">
      <c r="A34" s="348" t="s">
        <v>92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35"/>
      <c r="AB34" s="335"/>
      <c r="AC34" s="335"/>
    </row>
    <row r="35" spans="1:68" ht="14.25" hidden="1" customHeight="1" x14ac:dyDescent="0.25">
      <c r="A35" s="363" t="s">
        <v>63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6"/>
      <c r="AB35" s="336"/>
      <c r="AC35" s="336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45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12</v>
      </c>
      <c r="Y36" s="34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7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12</v>
      </c>
      <c r="Y37" s="34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12</v>
      </c>
      <c r="Y38" s="341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2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73"/>
      <c r="P39" s="354" t="s">
        <v>72</v>
      </c>
      <c r="Q39" s="355"/>
      <c r="R39" s="355"/>
      <c r="S39" s="355"/>
      <c r="T39" s="355"/>
      <c r="U39" s="355"/>
      <c r="V39" s="356"/>
      <c r="W39" s="37" t="s">
        <v>69</v>
      </c>
      <c r="X39" s="342">
        <f>IFERROR(SUM(X36:X38),"0")</f>
        <v>36</v>
      </c>
      <c r="Y39" s="342">
        <f>IFERROR(SUM(Y36:Y38),"0")</f>
        <v>36</v>
      </c>
      <c r="Z39" s="342">
        <f>IFERROR(IF(Z36="",0,Z36),"0")+IFERROR(IF(Z37="",0,Z37),"0")+IFERROR(IF(Z38="",0,Z38),"0")</f>
        <v>0.55800000000000005</v>
      </c>
      <c r="AA39" s="343"/>
      <c r="AB39" s="343"/>
      <c r="AC39" s="343"/>
    </row>
    <row r="40" spans="1:68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73"/>
      <c r="P40" s="354" t="s">
        <v>72</v>
      </c>
      <c r="Q40" s="355"/>
      <c r="R40" s="355"/>
      <c r="S40" s="355"/>
      <c r="T40" s="355"/>
      <c r="U40" s="355"/>
      <c r="V40" s="356"/>
      <c r="W40" s="37" t="s">
        <v>73</v>
      </c>
      <c r="X40" s="342">
        <f>IFERROR(SUMPRODUCT(X36:X38*H36:H38),"0")</f>
        <v>201.59999999999997</v>
      </c>
      <c r="Y40" s="342">
        <f>IFERROR(SUMPRODUCT(Y36:Y38*H36:H38),"0")</f>
        <v>201.59999999999997</v>
      </c>
      <c r="Z40" s="37"/>
      <c r="AA40" s="343"/>
      <c r="AB40" s="343"/>
      <c r="AC40" s="343"/>
    </row>
    <row r="41" spans="1:68" ht="16.5" hidden="1" customHeight="1" x14ac:dyDescent="0.25">
      <c r="A41" s="348" t="s">
        <v>105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5"/>
      <c r="AB41" s="335"/>
      <c r="AC41" s="335"/>
    </row>
    <row r="42" spans="1:68" ht="14.25" hidden="1" customHeight="1" x14ac:dyDescent="0.25">
      <c r="A42" s="363" t="s">
        <v>63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36"/>
      <c r="AB42" s="336"/>
      <c r="AC42" s="336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4301071044</v>
      </c>
      <c r="D44" s="352">
        <v>4607111039385</v>
      </c>
      <c r="E44" s="353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12</v>
      </c>
      <c r="Y44" s="341">
        <f t="shared" si="0"/>
        <v>12</v>
      </c>
      <c r="Z44" s="36">
        <f t="shared" si="1"/>
        <v>0.186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87.6</v>
      </c>
      <c r="BN44" s="67">
        <f t="shared" si="3"/>
        <v>87.6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52">
        <v>4607111037183</v>
      </c>
      <c r="E45" s="353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2">
        <v>4607111038982</v>
      </c>
      <c r="E47" s="353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52">
        <v>4607111039354</v>
      </c>
      <c r="E48" s="353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2">
        <v>4607111039330</v>
      </c>
      <c r="E49" s="353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24</v>
      </c>
      <c r="Y49" s="341">
        <f t="shared" si="0"/>
        <v>24</v>
      </c>
      <c r="Z49" s="36">
        <f t="shared" si="1"/>
        <v>0.372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175.2</v>
      </c>
      <c r="BN49" s="67">
        <f t="shared" si="3"/>
        <v>175.2</v>
      </c>
      <c r="BO49" s="67">
        <f t="shared" si="4"/>
        <v>0.2857142857142857</v>
      </c>
      <c r="BP49" s="67">
        <f t="shared" si="5"/>
        <v>0.2857142857142857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72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73"/>
      <c r="P51" s="354" t="s">
        <v>72</v>
      </c>
      <c r="Q51" s="355"/>
      <c r="R51" s="355"/>
      <c r="S51" s="355"/>
      <c r="T51" s="355"/>
      <c r="U51" s="355"/>
      <c r="V51" s="356"/>
      <c r="W51" s="37" t="s">
        <v>69</v>
      </c>
      <c r="X51" s="342">
        <f>IFERROR(SUM(X43:X50),"0")</f>
        <v>48</v>
      </c>
      <c r="Y51" s="342">
        <f>IFERROR(SUM(Y43:Y50),"0")</f>
        <v>48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0.74399999999999999</v>
      </c>
      <c r="AA51" s="343"/>
      <c r="AB51" s="343"/>
      <c r="AC51" s="343"/>
    </row>
    <row r="52" spans="1:68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73"/>
      <c r="P52" s="354" t="s">
        <v>72</v>
      </c>
      <c r="Q52" s="355"/>
      <c r="R52" s="355"/>
      <c r="S52" s="355"/>
      <c r="T52" s="355"/>
      <c r="U52" s="355"/>
      <c r="V52" s="356"/>
      <c r="W52" s="37" t="s">
        <v>73</v>
      </c>
      <c r="X52" s="342">
        <f>IFERROR(SUMPRODUCT(X43:X50*H43:H50),"0")</f>
        <v>336</v>
      </c>
      <c r="Y52" s="342">
        <f>IFERROR(SUMPRODUCT(Y43:Y50*H43:H50),"0")</f>
        <v>336</v>
      </c>
      <c r="Z52" s="37"/>
      <c r="AA52" s="343"/>
      <c r="AB52" s="343"/>
      <c r="AC52" s="343"/>
    </row>
    <row r="53" spans="1:68" ht="16.5" hidden="1" customHeight="1" x14ac:dyDescent="0.25">
      <c r="A53" s="348" t="s">
        <v>124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35"/>
      <c r="AB53" s="335"/>
      <c r="AC53" s="335"/>
    </row>
    <row r="54" spans="1:68" ht="14.25" hidden="1" customHeight="1" x14ac:dyDescent="0.25">
      <c r="A54" s="363" t="s">
        <v>63</v>
      </c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36"/>
      <c r="AB54" s="336"/>
      <c r="AC54" s="336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52">
        <v>4620207490822</v>
      </c>
      <c r="E55" s="353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9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72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73"/>
      <c r="P56" s="354" t="s">
        <v>72</v>
      </c>
      <c r="Q56" s="355"/>
      <c r="R56" s="355"/>
      <c r="S56" s="355"/>
      <c r="T56" s="355"/>
      <c r="U56" s="355"/>
      <c r="V56" s="356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49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73"/>
      <c r="P57" s="354" t="s">
        <v>72</v>
      </c>
      <c r="Q57" s="355"/>
      <c r="R57" s="355"/>
      <c r="S57" s="355"/>
      <c r="T57" s="355"/>
      <c r="U57" s="355"/>
      <c r="V57" s="356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63" t="s">
        <v>130</v>
      </c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36"/>
      <c r="AB58" s="336"/>
      <c r="AC58" s="336"/>
    </row>
    <row r="59" spans="1:68" ht="16.5" hidden="1" customHeight="1" x14ac:dyDescent="0.25">
      <c r="A59" s="54" t="s">
        <v>131</v>
      </c>
      <c r="B59" s="54" t="s">
        <v>132</v>
      </c>
      <c r="C59" s="31">
        <v>4301100087</v>
      </c>
      <c r="D59" s="352">
        <v>4607111039743</v>
      </c>
      <c r="E59" s="353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72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73"/>
      <c r="P60" s="354" t="s">
        <v>72</v>
      </c>
      <c r="Q60" s="355"/>
      <c r="R60" s="355"/>
      <c r="S60" s="355"/>
      <c r="T60" s="355"/>
      <c r="U60" s="355"/>
      <c r="V60" s="356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73"/>
      <c r="P61" s="354" t="s">
        <v>72</v>
      </c>
      <c r="Q61" s="355"/>
      <c r="R61" s="355"/>
      <c r="S61" s="355"/>
      <c r="T61" s="355"/>
      <c r="U61" s="355"/>
      <c r="V61" s="356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63" t="s">
        <v>76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6"/>
      <c r="AB62" s="336"/>
      <c r="AC62" s="336"/>
    </row>
    <row r="63" spans="1:68" ht="16.5" hidden="1" customHeight="1" x14ac:dyDescent="0.25">
      <c r="A63" s="54" t="s">
        <v>135</v>
      </c>
      <c r="B63" s="54" t="s">
        <v>136</v>
      </c>
      <c r="C63" s="31">
        <v>4301132194</v>
      </c>
      <c r="D63" s="352">
        <v>4607111039712</v>
      </c>
      <c r="E63" s="353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37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139</v>
      </c>
      <c r="B64" s="54" t="s">
        <v>140</v>
      </c>
      <c r="C64" s="31">
        <v>4301132044</v>
      </c>
      <c r="D64" s="352">
        <v>4607111036971</v>
      </c>
      <c r="E64" s="353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72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73"/>
      <c r="P65" s="354" t="s">
        <v>72</v>
      </c>
      <c r="Q65" s="355"/>
      <c r="R65" s="355"/>
      <c r="S65" s="355"/>
      <c r="T65" s="355"/>
      <c r="U65" s="355"/>
      <c r="V65" s="356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73"/>
      <c r="P66" s="354" t="s">
        <v>72</v>
      </c>
      <c r="Q66" s="355"/>
      <c r="R66" s="355"/>
      <c r="S66" s="355"/>
      <c r="T66" s="355"/>
      <c r="U66" s="355"/>
      <c r="V66" s="356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63" t="s">
        <v>142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6"/>
      <c r="AB67" s="336"/>
      <c r="AC67" s="336"/>
    </row>
    <row r="68" spans="1:68" ht="16.5" hidden="1" customHeight="1" x14ac:dyDescent="0.25">
      <c r="A68" s="54" t="s">
        <v>143</v>
      </c>
      <c r="B68" s="54" t="s">
        <v>144</v>
      </c>
      <c r="C68" s="31">
        <v>4301136018</v>
      </c>
      <c r="D68" s="352">
        <v>4607111037008</v>
      </c>
      <c r="E68" s="353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146</v>
      </c>
      <c r="B69" s="54" t="s">
        <v>147</v>
      </c>
      <c r="C69" s="31">
        <v>4301136015</v>
      </c>
      <c r="D69" s="352">
        <v>4607111037398</v>
      </c>
      <c r="E69" s="353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72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73"/>
      <c r="P70" s="354" t="s">
        <v>72</v>
      </c>
      <c r="Q70" s="355"/>
      <c r="R70" s="355"/>
      <c r="S70" s="355"/>
      <c r="T70" s="355"/>
      <c r="U70" s="355"/>
      <c r="V70" s="356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73"/>
      <c r="P71" s="354" t="s">
        <v>72</v>
      </c>
      <c r="Q71" s="355"/>
      <c r="R71" s="355"/>
      <c r="S71" s="355"/>
      <c r="T71" s="355"/>
      <c r="U71" s="355"/>
      <c r="V71" s="356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63" t="s">
        <v>148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36"/>
      <c r="AB72" s="336"/>
      <c r="AC72" s="336"/>
    </row>
    <row r="73" spans="1:68" ht="16.5" hidden="1" customHeight="1" x14ac:dyDescent="0.25">
      <c r="A73" s="54" t="s">
        <v>149</v>
      </c>
      <c r="B73" s="54" t="s">
        <v>150</v>
      </c>
      <c r="C73" s="31">
        <v>4301135664</v>
      </c>
      <c r="D73" s="352">
        <v>4607111039705</v>
      </c>
      <c r="E73" s="353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9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152</v>
      </c>
      <c r="B74" s="54" t="s">
        <v>153</v>
      </c>
      <c r="C74" s="31">
        <v>4301135127</v>
      </c>
      <c r="D74" s="352">
        <v>4607111036995</v>
      </c>
      <c r="E74" s="353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154</v>
      </c>
      <c r="B75" s="54" t="s">
        <v>155</v>
      </c>
      <c r="C75" s="31">
        <v>4301135665</v>
      </c>
      <c r="D75" s="352">
        <v>4607111039729</v>
      </c>
      <c r="E75" s="353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0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158</v>
      </c>
      <c r="B76" s="54" t="s">
        <v>159</v>
      </c>
      <c r="C76" s="31">
        <v>4301135702</v>
      </c>
      <c r="D76" s="352">
        <v>4620207490228</v>
      </c>
      <c r="E76" s="353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70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4301135200</v>
      </c>
      <c r="D77" s="352">
        <v>4607111038159</v>
      </c>
      <c r="E77" s="353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2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73"/>
      <c r="P78" s="354" t="s">
        <v>72</v>
      </c>
      <c r="Q78" s="355"/>
      <c r="R78" s="355"/>
      <c r="S78" s="355"/>
      <c r="T78" s="355"/>
      <c r="U78" s="355"/>
      <c r="V78" s="356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73"/>
      <c r="P79" s="354" t="s">
        <v>72</v>
      </c>
      <c r="Q79" s="355"/>
      <c r="R79" s="355"/>
      <c r="S79" s="355"/>
      <c r="T79" s="355"/>
      <c r="U79" s="355"/>
      <c r="V79" s="356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48" t="s">
        <v>163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5"/>
      <c r="AB80" s="335"/>
      <c r="AC80" s="335"/>
    </row>
    <row r="81" spans="1:68" ht="14.25" hidden="1" customHeight="1" x14ac:dyDescent="0.25">
      <c r="A81" s="363" t="s">
        <v>63</v>
      </c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36"/>
      <c r="AB81" s="336"/>
      <c r="AC81" s="336"/>
    </row>
    <row r="82" spans="1:68" ht="27" hidden="1" customHeight="1" x14ac:dyDescent="0.25">
      <c r="A82" s="54" t="s">
        <v>164</v>
      </c>
      <c r="B82" s="54" t="s">
        <v>165</v>
      </c>
      <c r="C82" s="31">
        <v>4301070977</v>
      </c>
      <c r="D82" s="352">
        <v>4607111037411</v>
      </c>
      <c r="E82" s="353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3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2">
        <v>4607111036728</v>
      </c>
      <c r="E83" s="353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132</v>
      </c>
      <c r="Y83" s="341">
        <f>IFERROR(IF(X83="","",X83),"")</f>
        <v>132</v>
      </c>
      <c r="Z83" s="36">
        <f>IFERROR(IF(X83="","",X83*0.00866),"")</f>
        <v>1.1431199999999999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688.14239999999995</v>
      </c>
      <c r="BN83" s="67">
        <f>IFERROR(Y83*I83,"0")</f>
        <v>688.14239999999995</v>
      </c>
      <c r="BO83" s="67">
        <f>IFERROR(X83/J83,"0")</f>
        <v>0.91666666666666663</v>
      </c>
      <c r="BP83" s="67">
        <f>IFERROR(Y83/J83,"0")</f>
        <v>0.91666666666666663</v>
      </c>
    </row>
    <row r="84" spans="1:68" x14ac:dyDescent="0.2">
      <c r="A84" s="372"/>
      <c r="B84" s="349"/>
      <c r="C84" s="349"/>
      <c r="D84" s="349"/>
      <c r="E84" s="349"/>
      <c r="F84" s="349"/>
      <c r="G84" s="349"/>
      <c r="H84" s="349"/>
      <c r="I84" s="349"/>
      <c r="J84" s="349"/>
      <c r="K84" s="349"/>
      <c r="L84" s="349"/>
      <c r="M84" s="349"/>
      <c r="N84" s="349"/>
      <c r="O84" s="373"/>
      <c r="P84" s="354" t="s">
        <v>72</v>
      </c>
      <c r="Q84" s="355"/>
      <c r="R84" s="355"/>
      <c r="S84" s="355"/>
      <c r="T84" s="355"/>
      <c r="U84" s="355"/>
      <c r="V84" s="356"/>
      <c r="W84" s="37" t="s">
        <v>69</v>
      </c>
      <c r="X84" s="342">
        <f>IFERROR(SUM(X82:X83),"0")</f>
        <v>132</v>
      </c>
      <c r="Y84" s="342">
        <f>IFERROR(SUM(Y82:Y83),"0")</f>
        <v>132</v>
      </c>
      <c r="Z84" s="342">
        <f>IFERROR(IF(Z82="",0,Z82),"0")+IFERROR(IF(Z83="",0,Z83),"0")</f>
        <v>1.1431199999999999</v>
      </c>
      <c r="AA84" s="343"/>
      <c r="AB84" s="343"/>
      <c r="AC84" s="343"/>
    </row>
    <row r="85" spans="1:68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73"/>
      <c r="P85" s="354" t="s">
        <v>72</v>
      </c>
      <c r="Q85" s="355"/>
      <c r="R85" s="355"/>
      <c r="S85" s="355"/>
      <c r="T85" s="355"/>
      <c r="U85" s="355"/>
      <c r="V85" s="356"/>
      <c r="W85" s="37" t="s">
        <v>73</v>
      </c>
      <c r="X85" s="342">
        <f>IFERROR(SUMPRODUCT(X82:X83*H82:H83),"0")</f>
        <v>660</v>
      </c>
      <c r="Y85" s="342">
        <f>IFERROR(SUMPRODUCT(Y82:Y83*H82:H83),"0")</f>
        <v>660</v>
      </c>
      <c r="Z85" s="37"/>
      <c r="AA85" s="343"/>
      <c r="AB85" s="343"/>
      <c r="AC85" s="343"/>
    </row>
    <row r="86" spans="1:68" ht="16.5" hidden="1" customHeight="1" x14ac:dyDescent="0.25">
      <c r="A86" s="348" t="s">
        <v>170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35"/>
      <c r="AB86" s="335"/>
      <c r="AC86" s="335"/>
    </row>
    <row r="87" spans="1:68" ht="14.25" hidden="1" customHeight="1" x14ac:dyDescent="0.25">
      <c r="A87" s="363" t="s">
        <v>148</v>
      </c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36"/>
      <c r="AB87" s="336"/>
      <c r="AC87" s="336"/>
    </row>
    <row r="88" spans="1:68" ht="27" hidden="1" customHeight="1" x14ac:dyDescent="0.25">
      <c r="A88" s="54" t="s">
        <v>171</v>
      </c>
      <c r="B88" s="54" t="s">
        <v>172</v>
      </c>
      <c r="C88" s="31">
        <v>4301135584</v>
      </c>
      <c r="D88" s="352">
        <v>4607111033659</v>
      </c>
      <c r="E88" s="353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387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0</v>
      </c>
      <c r="Y88" s="341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72"/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73"/>
      <c r="P89" s="354" t="s">
        <v>72</v>
      </c>
      <c r="Q89" s="355"/>
      <c r="R89" s="355"/>
      <c r="S89" s="355"/>
      <c r="T89" s="355"/>
      <c r="U89" s="355"/>
      <c r="V89" s="356"/>
      <c r="W89" s="37" t="s">
        <v>69</v>
      </c>
      <c r="X89" s="342">
        <f>IFERROR(SUM(X88:X88),"0")</f>
        <v>0</v>
      </c>
      <c r="Y89" s="342">
        <f>IFERROR(SUM(Y88:Y88),"0")</f>
        <v>0</v>
      </c>
      <c r="Z89" s="342">
        <f>IFERROR(IF(Z88="",0,Z88),"0")</f>
        <v>0</v>
      </c>
      <c r="AA89" s="343"/>
      <c r="AB89" s="343"/>
      <c r="AC89" s="343"/>
    </row>
    <row r="90" spans="1:68" hidden="1" x14ac:dyDescent="0.2">
      <c r="A90" s="349"/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73"/>
      <c r="P90" s="354" t="s">
        <v>72</v>
      </c>
      <c r="Q90" s="355"/>
      <c r="R90" s="355"/>
      <c r="S90" s="355"/>
      <c r="T90" s="355"/>
      <c r="U90" s="355"/>
      <c r="V90" s="356"/>
      <c r="W90" s="37" t="s">
        <v>73</v>
      </c>
      <c r="X90" s="342">
        <f>IFERROR(SUMPRODUCT(X88:X88*H88:H88),"0")</f>
        <v>0</v>
      </c>
      <c r="Y90" s="342">
        <f>IFERROR(SUMPRODUCT(Y88:Y88*H88:H88),"0")</f>
        <v>0</v>
      </c>
      <c r="Z90" s="37"/>
      <c r="AA90" s="343"/>
      <c r="AB90" s="343"/>
      <c r="AC90" s="343"/>
    </row>
    <row r="91" spans="1:68" ht="16.5" hidden="1" customHeight="1" x14ac:dyDescent="0.25">
      <c r="A91" s="348" t="s">
        <v>175</v>
      </c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35"/>
      <c r="AB91" s="335"/>
      <c r="AC91" s="335"/>
    </row>
    <row r="92" spans="1:68" ht="14.25" hidden="1" customHeight="1" x14ac:dyDescent="0.25">
      <c r="A92" s="363" t="s">
        <v>176</v>
      </c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2">
        <v>4607111034120</v>
      </c>
      <c r="E93" s="353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7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14</v>
      </c>
      <c r="Y93" s="341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2">
        <v>4607111034137</v>
      </c>
      <c r="E94" s="353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72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73"/>
      <c r="P95" s="354" t="s">
        <v>72</v>
      </c>
      <c r="Q95" s="355"/>
      <c r="R95" s="355"/>
      <c r="S95" s="355"/>
      <c r="T95" s="355"/>
      <c r="U95" s="355"/>
      <c r="V95" s="356"/>
      <c r="W95" s="37" t="s">
        <v>69</v>
      </c>
      <c r="X95" s="342">
        <f>IFERROR(SUM(X93:X94),"0")</f>
        <v>28</v>
      </c>
      <c r="Y95" s="342">
        <f>IFERROR(SUM(Y93:Y94),"0")</f>
        <v>28</v>
      </c>
      <c r="Z95" s="342">
        <f>IFERROR(IF(Z93="",0,Z93),"0")+IFERROR(IF(Z94="",0,Z94),"0")</f>
        <v>0.50063999999999997</v>
      </c>
      <c r="AA95" s="343"/>
      <c r="AB95" s="343"/>
      <c r="AC95" s="343"/>
    </row>
    <row r="96" spans="1:68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73"/>
      <c r="P96" s="354" t="s">
        <v>72</v>
      </c>
      <c r="Q96" s="355"/>
      <c r="R96" s="355"/>
      <c r="S96" s="355"/>
      <c r="T96" s="355"/>
      <c r="U96" s="355"/>
      <c r="V96" s="356"/>
      <c r="W96" s="37" t="s">
        <v>73</v>
      </c>
      <c r="X96" s="342">
        <f>IFERROR(SUMPRODUCT(X93:X94*H93:H94),"0")</f>
        <v>100.8</v>
      </c>
      <c r="Y96" s="342">
        <f>IFERROR(SUMPRODUCT(Y93:Y94*H93:H94),"0")</f>
        <v>100.8</v>
      </c>
      <c r="Z96" s="37"/>
      <c r="AA96" s="343"/>
      <c r="AB96" s="343"/>
      <c r="AC96" s="343"/>
    </row>
    <row r="97" spans="1:68" ht="16.5" hidden="1" customHeight="1" x14ac:dyDescent="0.25">
      <c r="A97" s="348" t="s">
        <v>184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35"/>
      <c r="AB97" s="335"/>
      <c r="AC97" s="335"/>
    </row>
    <row r="98" spans="1:68" ht="14.25" hidden="1" customHeight="1" x14ac:dyDescent="0.25">
      <c r="A98" s="363" t="s">
        <v>148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2">
        <v>4607111033628</v>
      </c>
      <c r="E99" s="353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4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2">
        <v>4607111033451</v>
      </c>
      <c r="E100" s="353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28</v>
      </c>
      <c r="Y100" s="341">
        <f t="shared" si="6"/>
        <v>28</v>
      </c>
      <c r="Z100" s="36">
        <f t="shared" si="7"/>
        <v>0.50063999999999997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120.50080000000001</v>
      </c>
      <c r="BN100" s="67">
        <f t="shared" si="9"/>
        <v>120.50080000000001</v>
      </c>
      <c r="BO100" s="67">
        <f t="shared" si="10"/>
        <v>0.4</v>
      </c>
      <c r="BP100" s="67">
        <f t="shared" si="11"/>
        <v>0.4</v>
      </c>
    </row>
    <row r="101" spans="1:68" ht="27" customHeight="1" x14ac:dyDescent="0.25">
      <c r="A101" s="54" t="s">
        <v>190</v>
      </c>
      <c r="B101" s="54" t="s">
        <v>191</v>
      </c>
      <c r="C101" s="31">
        <v>4301135575</v>
      </c>
      <c r="D101" s="352">
        <v>4607111035141</v>
      </c>
      <c r="E101" s="353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56</v>
      </c>
      <c r="Y101" s="341">
        <f t="shared" si="6"/>
        <v>56</v>
      </c>
      <c r="Z101" s="36">
        <f t="shared" si="7"/>
        <v>1.0012799999999999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241.00160000000002</v>
      </c>
      <c r="BN101" s="67">
        <f t="shared" si="9"/>
        <v>241.00160000000002</v>
      </c>
      <c r="BO101" s="67">
        <f t="shared" si="10"/>
        <v>0.8</v>
      </c>
      <c r="BP101" s="67">
        <f t="shared" si="11"/>
        <v>0.8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2">
        <v>4607111033444</v>
      </c>
      <c r="E102" s="353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70</v>
      </c>
      <c r="Y102" s="341">
        <f t="shared" si="6"/>
        <v>70</v>
      </c>
      <c r="Z102" s="36">
        <f t="shared" si="7"/>
        <v>1.2516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301.25200000000001</v>
      </c>
      <c r="BN102" s="67">
        <f t="shared" si="9"/>
        <v>301.25200000000001</v>
      </c>
      <c r="BO102" s="67">
        <f t="shared" si="10"/>
        <v>1</v>
      </c>
      <c r="BP102" s="67">
        <f t="shared" si="11"/>
        <v>1</v>
      </c>
    </row>
    <row r="103" spans="1:68" ht="27" hidden="1" customHeight="1" x14ac:dyDescent="0.25">
      <c r="A103" s="54" t="s">
        <v>196</v>
      </c>
      <c r="B103" s="54" t="s">
        <v>197</v>
      </c>
      <c r="C103" s="31">
        <v>4301135290</v>
      </c>
      <c r="D103" s="352">
        <v>4607111035028</v>
      </c>
      <c r="E103" s="353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4301135285</v>
      </c>
      <c r="D104" s="352">
        <v>4607111036407</v>
      </c>
      <c r="E104" s="353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72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73"/>
      <c r="P105" s="354" t="s">
        <v>72</v>
      </c>
      <c r="Q105" s="355"/>
      <c r="R105" s="355"/>
      <c r="S105" s="355"/>
      <c r="T105" s="355"/>
      <c r="U105" s="355"/>
      <c r="V105" s="356"/>
      <c r="W105" s="37" t="s">
        <v>69</v>
      </c>
      <c r="X105" s="342">
        <f>IFERROR(SUM(X99:X104),"0")</f>
        <v>168</v>
      </c>
      <c r="Y105" s="342">
        <f>IFERROR(SUM(Y99:Y104),"0")</f>
        <v>168</v>
      </c>
      <c r="Z105" s="342">
        <f>IFERROR(IF(Z99="",0,Z99),"0")+IFERROR(IF(Z100="",0,Z100),"0")+IFERROR(IF(Z101="",0,Z101),"0")+IFERROR(IF(Z102="",0,Z102),"0")+IFERROR(IF(Z103="",0,Z103),"0")+IFERROR(IF(Z104="",0,Z104),"0")</f>
        <v>3.0038400000000003</v>
      </c>
      <c r="AA105" s="343"/>
      <c r="AB105" s="343"/>
      <c r="AC105" s="343"/>
    </row>
    <row r="106" spans="1:68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73"/>
      <c r="P106" s="354" t="s">
        <v>72</v>
      </c>
      <c r="Q106" s="355"/>
      <c r="R106" s="355"/>
      <c r="S106" s="355"/>
      <c r="T106" s="355"/>
      <c r="U106" s="355"/>
      <c r="V106" s="356"/>
      <c r="W106" s="37" t="s">
        <v>73</v>
      </c>
      <c r="X106" s="342">
        <f>IFERROR(SUMPRODUCT(X99:X104*H99:H104),"0")</f>
        <v>604.79999999999995</v>
      </c>
      <c r="Y106" s="342">
        <f>IFERROR(SUMPRODUCT(Y99:Y104*H99:H104),"0")</f>
        <v>604.79999999999995</v>
      </c>
      <c r="Z106" s="37"/>
      <c r="AA106" s="343"/>
      <c r="AB106" s="343"/>
      <c r="AC106" s="343"/>
    </row>
    <row r="107" spans="1:68" ht="16.5" hidden="1" customHeight="1" x14ac:dyDescent="0.25">
      <c r="A107" s="348" t="s">
        <v>201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35"/>
      <c r="AB107" s="335"/>
      <c r="AC107" s="335"/>
    </row>
    <row r="108" spans="1:68" ht="14.25" hidden="1" customHeight="1" x14ac:dyDescent="0.25">
      <c r="A108" s="363" t="s">
        <v>142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36"/>
      <c r="AB108" s="336"/>
      <c r="AC108" s="336"/>
    </row>
    <row r="109" spans="1:68" ht="27" hidden="1" customHeight="1" x14ac:dyDescent="0.25">
      <c r="A109" s="54" t="s">
        <v>202</v>
      </c>
      <c r="B109" s="54" t="s">
        <v>203</v>
      </c>
      <c r="C109" s="31">
        <v>4301136042</v>
      </c>
      <c r="D109" s="352">
        <v>4607025784012</v>
      </c>
      <c r="E109" s="353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205</v>
      </c>
      <c r="B110" s="54" t="s">
        <v>206</v>
      </c>
      <c r="C110" s="31">
        <v>4301136040</v>
      </c>
      <c r="D110" s="352">
        <v>4607025784319</v>
      </c>
      <c r="E110" s="353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2">
        <v>4607111035370</v>
      </c>
      <c r="E111" s="353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60</v>
      </c>
      <c r="Y111" s="341">
        <f>IFERROR(IF(X111="","",X111),"")</f>
        <v>60</v>
      </c>
      <c r="Z111" s="36">
        <f>IFERROR(IF(X111="","",X111*0.0155),"")</f>
        <v>0.92999999999999994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207.84</v>
      </c>
      <c r="BN111" s="67">
        <f>IFERROR(Y111*I111,"0")</f>
        <v>207.84</v>
      </c>
      <c r="BO111" s="67">
        <f>IFERROR(X111/J111,"0")</f>
        <v>0.7142857142857143</v>
      </c>
      <c r="BP111" s="67">
        <f>IFERROR(Y111/J111,"0")</f>
        <v>0.7142857142857143</v>
      </c>
    </row>
    <row r="112" spans="1:68" x14ac:dyDescent="0.2">
      <c r="A112" s="372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73"/>
      <c r="P112" s="354" t="s">
        <v>72</v>
      </c>
      <c r="Q112" s="355"/>
      <c r="R112" s="355"/>
      <c r="S112" s="355"/>
      <c r="T112" s="355"/>
      <c r="U112" s="355"/>
      <c r="V112" s="356"/>
      <c r="W112" s="37" t="s">
        <v>69</v>
      </c>
      <c r="X112" s="342">
        <f>IFERROR(SUM(X109:X111),"0")</f>
        <v>60</v>
      </c>
      <c r="Y112" s="342">
        <f>IFERROR(SUM(Y109:Y111),"0")</f>
        <v>60</v>
      </c>
      <c r="Z112" s="342">
        <f>IFERROR(IF(Z109="",0,Z109),"0")+IFERROR(IF(Z110="",0,Z110),"0")+IFERROR(IF(Z111="",0,Z111),"0")</f>
        <v>0.92999999999999994</v>
      </c>
      <c r="AA112" s="343"/>
      <c r="AB112" s="343"/>
      <c r="AC112" s="343"/>
    </row>
    <row r="113" spans="1:68" x14ac:dyDescent="0.2">
      <c r="A113" s="349"/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73"/>
      <c r="P113" s="354" t="s">
        <v>72</v>
      </c>
      <c r="Q113" s="355"/>
      <c r="R113" s="355"/>
      <c r="S113" s="355"/>
      <c r="T113" s="355"/>
      <c r="U113" s="355"/>
      <c r="V113" s="356"/>
      <c r="W113" s="37" t="s">
        <v>73</v>
      </c>
      <c r="X113" s="342">
        <f>IFERROR(SUMPRODUCT(X109:X111*H109:H111),"0")</f>
        <v>184.8</v>
      </c>
      <c r="Y113" s="342">
        <f>IFERROR(SUMPRODUCT(Y109:Y111*H109:H111),"0")</f>
        <v>184.8</v>
      </c>
      <c r="Z113" s="37"/>
      <c r="AA113" s="343"/>
      <c r="AB113" s="343"/>
      <c r="AC113" s="343"/>
    </row>
    <row r="114" spans="1:68" ht="16.5" hidden="1" customHeight="1" x14ac:dyDescent="0.25">
      <c r="A114" s="348" t="s">
        <v>211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35"/>
      <c r="AB114" s="335"/>
      <c r="AC114" s="335"/>
    </row>
    <row r="115" spans="1:68" ht="14.25" hidden="1" customHeight="1" x14ac:dyDescent="0.25">
      <c r="A115" s="363" t="s">
        <v>63</v>
      </c>
      <c r="B115" s="349"/>
      <c r="C115" s="349"/>
      <c r="D115" s="349"/>
      <c r="E115" s="349"/>
      <c r="F115" s="349"/>
      <c r="G115" s="349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36"/>
      <c r="AB115" s="336"/>
      <c r="AC115" s="336"/>
    </row>
    <row r="116" spans="1:68" ht="27" hidden="1" customHeight="1" x14ac:dyDescent="0.25">
      <c r="A116" s="54" t="s">
        <v>212</v>
      </c>
      <c r="B116" s="54" t="s">
        <v>213</v>
      </c>
      <c r="C116" s="31">
        <v>4301071051</v>
      </c>
      <c r="D116" s="352">
        <v>4607111039262</v>
      </c>
      <c r="E116" s="353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214</v>
      </c>
      <c r="B117" s="54" t="s">
        <v>215</v>
      </c>
      <c r="C117" s="31">
        <v>4301071038</v>
      </c>
      <c r="D117" s="352">
        <v>4607111039248</v>
      </c>
      <c r="E117" s="353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0</v>
      </c>
      <c r="Y117" s="341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216</v>
      </c>
      <c r="B118" s="54" t="s">
        <v>217</v>
      </c>
      <c r="C118" s="31">
        <v>4301070976</v>
      </c>
      <c r="D118" s="352">
        <v>4607111034144</v>
      </c>
      <c r="E118" s="353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4301071049</v>
      </c>
      <c r="D119" s="352">
        <v>4607111039293</v>
      </c>
      <c r="E119" s="353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12</v>
      </c>
      <c r="Y119" s="341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4301071039</v>
      </c>
      <c r="D120" s="352">
        <v>4607111039279</v>
      </c>
      <c r="E120" s="353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72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73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IFERROR(SUM(X116:X120),"0")</f>
        <v>12</v>
      </c>
      <c r="Y121" s="342">
        <f>IFERROR(SUM(Y116:Y120),"0")</f>
        <v>12</v>
      </c>
      <c r="Z121" s="342">
        <f>IFERROR(IF(Z116="",0,Z116),"0")+IFERROR(IF(Z117="",0,Z117),"0")+IFERROR(IF(Z118="",0,Z118),"0")+IFERROR(IF(Z119="",0,Z119),"0")+IFERROR(IF(Z120="",0,Z120),"0")</f>
        <v>0.186</v>
      </c>
      <c r="AA121" s="343"/>
      <c r="AB121" s="343"/>
      <c r="AC121" s="343"/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73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IFERROR(SUMPRODUCT(X116:X120*H116:H120),"0")</f>
        <v>76.800000000000011</v>
      </c>
      <c r="Y122" s="342">
        <f>IFERROR(SUMPRODUCT(Y116:Y120*H116:H120),"0")</f>
        <v>76.800000000000011</v>
      </c>
      <c r="Z122" s="37"/>
      <c r="AA122" s="343"/>
      <c r="AB122" s="343"/>
      <c r="AC122" s="343"/>
    </row>
    <row r="123" spans="1:68" ht="16.5" hidden="1" customHeight="1" x14ac:dyDescent="0.25">
      <c r="A123" s="348" t="s">
        <v>222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35"/>
      <c r="AB123" s="335"/>
      <c r="AC123" s="335"/>
    </row>
    <row r="124" spans="1:68" ht="14.25" hidden="1" customHeight="1" x14ac:dyDescent="0.25">
      <c r="A124" s="363" t="s">
        <v>148</v>
      </c>
      <c r="B124" s="349"/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2">
        <v>4607111034014</v>
      </c>
      <c r="E125" s="353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126</v>
      </c>
      <c r="Y125" s="34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2">
        <v>4607111033994</v>
      </c>
      <c r="E126" s="353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126</v>
      </c>
      <c r="Y126" s="341">
        <f>IFERROR(IF(X126="","",X126),"")</f>
        <v>126</v>
      </c>
      <c r="Z126" s="36">
        <f>IFERROR(IF(X126="","",X126*0.01788),"")</f>
        <v>2.2528800000000002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466.65359999999998</v>
      </c>
      <c r="BN126" s="67">
        <f>IFERROR(Y126*I126,"0")</f>
        <v>466.65359999999998</v>
      </c>
      <c r="BO126" s="67">
        <f>IFERROR(X126/J126,"0")</f>
        <v>1.8</v>
      </c>
      <c r="BP126" s="67">
        <f>IFERROR(Y126/J126,"0")</f>
        <v>1.8</v>
      </c>
    </row>
    <row r="127" spans="1:68" x14ac:dyDescent="0.2">
      <c r="A127" s="372"/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73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2">
        <f>IFERROR(SUM(X125:X126),"0")</f>
        <v>252</v>
      </c>
      <c r="Y127" s="342">
        <f>IFERROR(SUM(Y125:Y126),"0")</f>
        <v>252</v>
      </c>
      <c r="Z127" s="342">
        <f>IFERROR(IF(Z125="",0,Z125),"0")+IFERROR(IF(Z126="",0,Z126),"0")</f>
        <v>4.5057600000000004</v>
      </c>
      <c r="AA127" s="343"/>
      <c r="AB127" s="343"/>
      <c r="AC127" s="343"/>
    </row>
    <row r="128" spans="1:68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73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2">
        <f>IFERROR(SUMPRODUCT(X125:X126*H125:H126),"0")</f>
        <v>756</v>
      </c>
      <c r="Y128" s="342">
        <f>IFERROR(SUMPRODUCT(Y125:Y126*H125:H126),"0")</f>
        <v>756</v>
      </c>
      <c r="Z128" s="37"/>
      <c r="AA128" s="343"/>
      <c r="AB128" s="343"/>
      <c r="AC128" s="343"/>
    </row>
    <row r="129" spans="1:68" ht="16.5" hidden="1" customHeight="1" x14ac:dyDescent="0.25">
      <c r="A129" s="348" t="s">
        <v>228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35"/>
      <c r="AB129" s="335"/>
      <c r="AC129" s="335"/>
    </row>
    <row r="130" spans="1:68" ht="14.25" hidden="1" customHeight="1" x14ac:dyDescent="0.25">
      <c r="A130" s="363" t="s">
        <v>148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2">
        <v>4607111039095</v>
      </c>
      <c r="E131" s="353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14</v>
      </c>
      <c r="Y131" s="34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2">
        <v>4607111034199</v>
      </c>
      <c r="E132" s="353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70</v>
      </c>
      <c r="Y132" s="341">
        <f>IFERROR(IF(X132="","",X132),"")</f>
        <v>70</v>
      </c>
      <c r="Z132" s="36">
        <f>IFERROR(IF(X132="","",X132*0.01788),"")</f>
        <v>1.2516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372"/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73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2">
        <f>IFERROR(SUM(X131:X132),"0")</f>
        <v>84</v>
      </c>
      <c r="Y133" s="342">
        <f>IFERROR(SUM(Y131:Y132),"0")</f>
        <v>84</v>
      </c>
      <c r="Z133" s="342">
        <f>IFERROR(IF(Z131="",0,Z131),"0")+IFERROR(IF(Z132="",0,Z132),"0")</f>
        <v>1.5019200000000001</v>
      </c>
      <c r="AA133" s="343"/>
      <c r="AB133" s="343"/>
      <c r="AC133" s="343"/>
    </row>
    <row r="134" spans="1:68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73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2">
        <f>IFERROR(SUMPRODUCT(X131:X132*H131:H132),"0")</f>
        <v>252</v>
      </c>
      <c r="Y134" s="342">
        <f>IFERROR(SUMPRODUCT(Y131:Y132*H131:H132),"0")</f>
        <v>252</v>
      </c>
      <c r="Z134" s="37"/>
      <c r="AA134" s="343"/>
      <c r="AB134" s="343"/>
      <c r="AC134" s="343"/>
    </row>
    <row r="135" spans="1:68" ht="16.5" hidden="1" customHeight="1" x14ac:dyDescent="0.25">
      <c r="A135" s="348" t="s">
        <v>235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35"/>
      <c r="AB135" s="335"/>
      <c r="AC135" s="335"/>
    </row>
    <row r="136" spans="1:68" ht="14.25" hidden="1" customHeight="1" x14ac:dyDescent="0.25">
      <c r="A136" s="363" t="s">
        <v>148</v>
      </c>
      <c r="B136" s="349"/>
      <c r="C136" s="349"/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2">
        <v>4607111034380</v>
      </c>
      <c r="E137" s="353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14</v>
      </c>
      <c r="Y137" s="34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45.919999999999995</v>
      </c>
      <c r="BN137" s="67">
        <f>IFERROR(Y137*I137,"0")</f>
        <v>45.919999999999995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239</v>
      </c>
      <c r="B138" s="54" t="s">
        <v>240</v>
      </c>
      <c r="C138" s="31">
        <v>4301135277</v>
      </c>
      <c r="D138" s="352">
        <v>4607111034397</v>
      </c>
      <c r="E138" s="353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14</v>
      </c>
      <c r="Y138" s="341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72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73"/>
      <c r="P139" s="354" t="s">
        <v>72</v>
      </c>
      <c r="Q139" s="355"/>
      <c r="R139" s="355"/>
      <c r="S139" s="355"/>
      <c r="T139" s="355"/>
      <c r="U139" s="355"/>
      <c r="V139" s="356"/>
      <c r="W139" s="37" t="s">
        <v>69</v>
      </c>
      <c r="X139" s="342">
        <f>IFERROR(SUM(X137:X138),"0")</f>
        <v>28</v>
      </c>
      <c r="Y139" s="342">
        <f>IFERROR(SUM(Y137:Y138),"0")</f>
        <v>28</v>
      </c>
      <c r="Z139" s="342">
        <f>IFERROR(IF(Z137="",0,Z137),"0")+IFERROR(IF(Z138="",0,Z138),"0")</f>
        <v>0.50063999999999997</v>
      </c>
      <c r="AA139" s="343"/>
      <c r="AB139" s="343"/>
      <c r="AC139" s="343"/>
    </row>
    <row r="140" spans="1:68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73"/>
      <c r="P140" s="354" t="s">
        <v>72</v>
      </c>
      <c r="Q140" s="355"/>
      <c r="R140" s="355"/>
      <c r="S140" s="355"/>
      <c r="T140" s="355"/>
      <c r="U140" s="355"/>
      <c r="V140" s="356"/>
      <c r="W140" s="37" t="s">
        <v>73</v>
      </c>
      <c r="X140" s="342">
        <f>IFERROR(SUMPRODUCT(X137:X138*H137:H138),"0")</f>
        <v>84</v>
      </c>
      <c r="Y140" s="342">
        <f>IFERROR(SUMPRODUCT(Y137:Y138*H137:H138),"0")</f>
        <v>84</v>
      </c>
      <c r="Z140" s="37"/>
      <c r="AA140" s="343"/>
      <c r="AB140" s="343"/>
      <c r="AC140" s="343"/>
    </row>
    <row r="141" spans="1:68" ht="16.5" hidden="1" customHeight="1" x14ac:dyDescent="0.25">
      <c r="A141" s="348" t="s">
        <v>241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5"/>
      <c r="AB141" s="335"/>
      <c r="AC141" s="335"/>
    </row>
    <row r="142" spans="1:68" ht="14.25" hidden="1" customHeight="1" x14ac:dyDescent="0.25">
      <c r="A142" s="363" t="s">
        <v>148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36"/>
      <c r="AB142" s="336"/>
      <c r="AC142" s="336"/>
    </row>
    <row r="143" spans="1:68" ht="27" hidden="1" customHeight="1" x14ac:dyDescent="0.25">
      <c r="A143" s="54" t="s">
        <v>242</v>
      </c>
      <c r="B143" s="54" t="s">
        <v>243</v>
      </c>
      <c r="C143" s="31">
        <v>4301135570</v>
      </c>
      <c r="D143" s="352">
        <v>4607111035806</v>
      </c>
      <c r="E143" s="353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8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2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73"/>
      <c r="P144" s="354" t="s">
        <v>72</v>
      </c>
      <c r="Q144" s="355"/>
      <c r="R144" s="355"/>
      <c r="S144" s="355"/>
      <c r="T144" s="355"/>
      <c r="U144" s="355"/>
      <c r="V144" s="356"/>
      <c r="W144" s="37" t="s">
        <v>69</v>
      </c>
      <c r="X144" s="342">
        <f>IFERROR(SUM(X143:X143),"0")</f>
        <v>0</v>
      </c>
      <c r="Y144" s="342">
        <f>IFERROR(SUM(Y143:Y143),"0")</f>
        <v>0</v>
      </c>
      <c r="Z144" s="342">
        <f>IFERROR(IF(Z143="",0,Z143),"0")</f>
        <v>0</v>
      </c>
      <c r="AA144" s="343"/>
      <c r="AB144" s="343"/>
      <c r="AC144" s="343"/>
    </row>
    <row r="145" spans="1:68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73"/>
      <c r="P145" s="354" t="s">
        <v>72</v>
      </c>
      <c r="Q145" s="355"/>
      <c r="R145" s="355"/>
      <c r="S145" s="355"/>
      <c r="T145" s="355"/>
      <c r="U145" s="355"/>
      <c r="V145" s="356"/>
      <c r="W145" s="37" t="s">
        <v>73</v>
      </c>
      <c r="X145" s="342">
        <f>IFERROR(SUMPRODUCT(X143:X143*H143:H143),"0")</f>
        <v>0</v>
      </c>
      <c r="Y145" s="342">
        <f>IFERROR(SUMPRODUCT(Y143:Y143*H143:H143),"0")</f>
        <v>0</v>
      </c>
      <c r="Z145" s="37"/>
      <c r="AA145" s="343"/>
      <c r="AB145" s="343"/>
      <c r="AC145" s="343"/>
    </row>
    <row r="146" spans="1:68" ht="16.5" hidden="1" customHeight="1" x14ac:dyDescent="0.25">
      <c r="A146" s="348" t="s">
        <v>246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5"/>
      <c r="AB146" s="335"/>
      <c r="AC146" s="335"/>
    </row>
    <row r="147" spans="1:68" ht="14.25" hidden="1" customHeight="1" x14ac:dyDescent="0.25">
      <c r="A147" s="363" t="s">
        <v>148</v>
      </c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36"/>
      <c r="AB147" s="336"/>
      <c r="AC147" s="336"/>
    </row>
    <row r="148" spans="1:68" ht="16.5" hidden="1" customHeight="1" x14ac:dyDescent="0.25">
      <c r="A148" s="54" t="s">
        <v>247</v>
      </c>
      <c r="B148" s="54" t="s">
        <v>248</v>
      </c>
      <c r="C148" s="31">
        <v>4301135596</v>
      </c>
      <c r="D148" s="352">
        <v>4607111039613</v>
      </c>
      <c r="E148" s="353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2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73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73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hidden="1" customHeight="1" x14ac:dyDescent="0.25">
      <c r="A151" s="348" t="s">
        <v>249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5"/>
      <c r="AB151" s="335"/>
      <c r="AC151" s="335"/>
    </row>
    <row r="152" spans="1:68" ht="14.25" hidden="1" customHeight="1" x14ac:dyDescent="0.25">
      <c r="A152" s="363" t="s">
        <v>250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6"/>
      <c r="AB152" s="336"/>
      <c r="AC152" s="336"/>
    </row>
    <row r="153" spans="1:68" ht="27" customHeight="1" x14ac:dyDescent="0.25">
      <c r="A153" s="54" t="s">
        <v>251</v>
      </c>
      <c r="B153" s="54" t="s">
        <v>252</v>
      </c>
      <c r="C153" s="31">
        <v>4301071054</v>
      </c>
      <c r="D153" s="352">
        <v>4607111035639</v>
      </c>
      <c r="E153" s="353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6</v>
      </c>
      <c r="Y153" s="341">
        <f>IFERROR(IF(X153="","",X153),"")</f>
        <v>6</v>
      </c>
      <c r="Z153" s="36">
        <f>IFERROR(IF(X153="","",X153*0.01157),"")</f>
        <v>6.9420000000000009E-2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12.72</v>
      </c>
      <c r="BN153" s="67">
        <f>IFERROR(Y153*I153,"0")</f>
        <v>12.72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255</v>
      </c>
      <c r="B154" s="54" t="s">
        <v>256</v>
      </c>
      <c r="C154" s="31">
        <v>4301135540</v>
      </c>
      <c r="D154" s="352">
        <v>4607111035646</v>
      </c>
      <c r="E154" s="353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6</v>
      </c>
      <c r="Y154" s="341">
        <f>IFERROR(IF(X154="","",X154),"")</f>
        <v>6</v>
      </c>
      <c r="Z154" s="36">
        <f>IFERROR(IF(X154="","",X154*0.01157),"")</f>
        <v>6.9420000000000009E-2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12.72</v>
      </c>
      <c r="BN154" s="67">
        <f>IFERROR(Y154*I154,"0")</f>
        <v>12.72</v>
      </c>
      <c r="BO154" s="67">
        <f>IFERROR(X154/J154,"0")</f>
        <v>8.3333333333333329E-2</v>
      </c>
      <c r="BP154" s="67">
        <f>IFERROR(Y154/J154,"0")</f>
        <v>8.3333333333333329E-2</v>
      </c>
    </row>
    <row r="155" spans="1:68" x14ac:dyDescent="0.2">
      <c r="A155" s="372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73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IFERROR(SUM(X153:X154),"0")</f>
        <v>12</v>
      </c>
      <c r="Y155" s="342">
        <f>IFERROR(SUM(Y153:Y154),"0")</f>
        <v>12</v>
      </c>
      <c r="Z155" s="342">
        <f>IFERROR(IF(Z153="",0,Z153),"0")+IFERROR(IF(Z154="",0,Z154),"0")</f>
        <v>0.13884000000000002</v>
      </c>
      <c r="AA155" s="343"/>
      <c r="AB155" s="343"/>
      <c r="AC155" s="343"/>
    </row>
    <row r="156" spans="1:68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73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IFERROR(SUMPRODUCT(X153:X154*H153:H154),"0")</f>
        <v>19.200000000000003</v>
      </c>
      <c r="Y156" s="342">
        <f>IFERROR(SUMPRODUCT(Y153:Y154*H153:H154),"0")</f>
        <v>19.200000000000003</v>
      </c>
      <c r="Z156" s="37"/>
      <c r="AA156" s="343"/>
      <c r="AB156" s="343"/>
      <c r="AC156" s="343"/>
    </row>
    <row r="157" spans="1:68" ht="16.5" hidden="1" customHeight="1" x14ac:dyDescent="0.25">
      <c r="A157" s="348" t="s">
        <v>257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5"/>
      <c r="AB157" s="335"/>
      <c r="AC157" s="335"/>
    </row>
    <row r="158" spans="1:68" ht="14.25" hidden="1" customHeight="1" x14ac:dyDescent="0.25">
      <c r="A158" s="363" t="s">
        <v>148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6"/>
      <c r="AB158" s="336"/>
      <c r="AC158" s="336"/>
    </row>
    <row r="159" spans="1:68" ht="27" hidden="1" customHeight="1" x14ac:dyDescent="0.25">
      <c r="A159" s="54" t="s">
        <v>258</v>
      </c>
      <c r="B159" s="54" t="s">
        <v>259</v>
      </c>
      <c r="C159" s="31">
        <v>4301135281</v>
      </c>
      <c r="D159" s="352">
        <v>4607111036568</v>
      </c>
      <c r="E159" s="353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72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73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73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hidden="1" customHeight="1" x14ac:dyDescent="0.2">
      <c r="A162" s="384" t="s">
        <v>261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85"/>
      <c r="AA162" s="48"/>
      <c r="AB162" s="48"/>
      <c r="AC162" s="48"/>
    </row>
    <row r="163" spans="1:68" ht="16.5" hidden="1" customHeight="1" x14ac:dyDescent="0.25">
      <c r="A163" s="348" t="s">
        <v>262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5"/>
      <c r="AB163" s="335"/>
      <c r="AC163" s="335"/>
    </row>
    <row r="164" spans="1:68" ht="14.25" hidden="1" customHeight="1" x14ac:dyDescent="0.25">
      <c r="A164" s="363" t="s">
        <v>148</v>
      </c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36"/>
      <c r="AB164" s="336"/>
      <c r="AC164" s="336"/>
    </row>
    <row r="165" spans="1:68" ht="27" hidden="1" customHeight="1" x14ac:dyDescent="0.25">
      <c r="A165" s="54" t="s">
        <v>263</v>
      </c>
      <c r="B165" s="54" t="s">
        <v>264</v>
      </c>
      <c r="C165" s="31">
        <v>4301135317</v>
      </c>
      <c r="D165" s="352">
        <v>4607111039057</v>
      </c>
      <c r="E165" s="353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8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72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73"/>
      <c r="P166" s="354" t="s">
        <v>72</v>
      </c>
      <c r="Q166" s="355"/>
      <c r="R166" s="355"/>
      <c r="S166" s="355"/>
      <c r="T166" s="355"/>
      <c r="U166" s="355"/>
      <c r="V166" s="356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73"/>
      <c r="P167" s="354" t="s">
        <v>72</v>
      </c>
      <c r="Q167" s="355"/>
      <c r="R167" s="355"/>
      <c r="S167" s="355"/>
      <c r="T167" s="355"/>
      <c r="U167" s="355"/>
      <c r="V167" s="356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hidden="1" customHeight="1" x14ac:dyDescent="0.25">
      <c r="A168" s="348" t="s">
        <v>266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35"/>
      <c r="AB168" s="335"/>
      <c r="AC168" s="335"/>
    </row>
    <row r="169" spans="1:68" ht="14.25" hidden="1" customHeight="1" x14ac:dyDescent="0.25">
      <c r="A169" s="363" t="s">
        <v>63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36"/>
      <c r="AB169" s="336"/>
      <c r="AC169" s="336"/>
    </row>
    <row r="170" spans="1:68" ht="16.5" hidden="1" customHeight="1" x14ac:dyDescent="0.25">
      <c r="A170" s="54" t="s">
        <v>267</v>
      </c>
      <c r="B170" s="54" t="s">
        <v>268</v>
      </c>
      <c r="C170" s="31">
        <v>4301071062</v>
      </c>
      <c r="D170" s="352">
        <v>4607111036384</v>
      </c>
      <c r="E170" s="353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5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271</v>
      </c>
      <c r="B171" s="54" t="s">
        <v>272</v>
      </c>
      <c r="C171" s="31">
        <v>4301071056</v>
      </c>
      <c r="D171" s="352">
        <v>4640242180250</v>
      </c>
      <c r="E171" s="353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18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2">
        <v>4607111036216</v>
      </c>
      <c r="E172" s="353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96</v>
      </c>
      <c r="Y172" s="341">
        <f>IFERROR(IF(X172="","",X172),"")</f>
        <v>96</v>
      </c>
      <c r="Z172" s="36">
        <f>IFERROR(IF(X172="","",X172*0.00866),"")</f>
        <v>0.83135999999999988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500.46719999999993</v>
      </c>
      <c r="BN172" s="67">
        <f>IFERROR(Y172*I172,"0")</f>
        <v>500.46719999999993</v>
      </c>
      <c r="BO172" s="67">
        <f>IFERROR(X172/J172,"0")</f>
        <v>0.66666666666666663</v>
      </c>
      <c r="BP172" s="67">
        <f>IFERROR(Y172/J172,"0")</f>
        <v>0.66666666666666663</v>
      </c>
    </row>
    <row r="173" spans="1:68" ht="27" hidden="1" customHeight="1" x14ac:dyDescent="0.25">
      <c r="A173" s="54" t="s">
        <v>278</v>
      </c>
      <c r="B173" s="54" t="s">
        <v>279</v>
      </c>
      <c r="C173" s="31">
        <v>4301071061</v>
      </c>
      <c r="D173" s="352">
        <v>4607111036278</v>
      </c>
      <c r="E173" s="353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72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73"/>
      <c r="P174" s="354" t="s">
        <v>72</v>
      </c>
      <c r="Q174" s="355"/>
      <c r="R174" s="355"/>
      <c r="S174" s="355"/>
      <c r="T174" s="355"/>
      <c r="U174" s="355"/>
      <c r="V174" s="356"/>
      <c r="W174" s="37" t="s">
        <v>69</v>
      </c>
      <c r="X174" s="342">
        <f>IFERROR(SUM(X170:X173),"0")</f>
        <v>96</v>
      </c>
      <c r="Y174" s="342">
        <f>IFERROR(SUM(Y170:Y173),"0")</f>
        <v>96</v>
      </c>
      <c r="Z174" s="342">
        <f>IFERROR(IF(Z170="",0,Z170),"0")+IFERROR(IF(Z171="",0,Z171),"0")+IFERROR(IF(Z172="",0,Z172),"0")+IFERROR(IF(Z173="",0,Z173),"0")</f>
        <v>0.83135999999999988</v>
      </c>
      <c r="AA174" s="343"/>
      <c r="AB174" s="343"/>
      <c r="AC174" s="343"/>
    </row>
    <row r="175" spans="1:68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73"/>
      <c r="P175" s="354" t="s">
        <v>72</v>
      </c>
      <c r="Q175" s="355"/>
      <c r="R175" s="355"/>
      <c r="S175" s="355"/>
      <c r="T175" s="355"/>
      <c r="U175" s="355"/>
      <c r="V175" s="356"/>
      <c r="W175" s="37" t="s">
        <v>73</v>
      </c>
      <c r="X175" s="342">
        <f>IFERROR(SUMPRODUCT(X170:X173*H170:H173),"0")</f>
        <v>480</v>
      </c>
      <c r="Y175" s="342">
        <f>IFERROR(SUMPRODUCT(Y170:Y173*H170:H173),"0")</f>
        <v>480</v>
      </c>
      <c r="Z175" s="37"/>
      <c r="AA175" s="343"/>
      <c r="AB175" s="343"/>
      <c r="AC175" s="343"/>
    </row>
    <row r="176" spans="1:68" ht="14.25" hidden="1" customHeight="1" x14ac:dyDescent="0.25">
      <c r="A176" s="363" t="s">
        <v>281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6"/>
      <c r="AB176" s="336"/>
      <c r="AC176" s="336"/>
    </row>
    <row r="177" spans="1:68" ht="27" hidden="1" customHeight="1" x14ac:dyDescent="0.25">
      <c r="A177" s="54" t="s">
        <v>282</v>
      </c>
      <c r="B177" s="54" t="s">
        <v>283</v>
      </c>
      <c r="C177" s="31">
        <v>4301080153</v>
      </c>
      <c r="D177" s="352">
        <v>4607111036827</v>
      </c>
      <c r="E177" s="353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285</v>
      </c>
      <c r="B178" s="54" t="s">
        <v>286</v>
      </c>
      <c r="C178" s="31">
        <v>4301080154</v>
      </c>
      <c r="D178" s="352">
        <v>4607111036834</v>
      </c>
      <c r="E178" s="353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24</v>
      </c>
      <c r="Y178" s="341">
        <f>IFERROR(IF(X178="","",X178),"")</f>
        <v>24</v>
      </c>
      <c r="Z178" s="36">
        <f>IFERROR(IF(X178="","",X178*0.00866),"")</f>
        <v>0.20783999999999997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126.072</v>
      </c>
      <c r="BN178" s="67">
        <f>IFERROR(Y178*I178,"0")</f>
        <v>126.072</v>
      </c>
      <c r="BO178" s="67">
        <f>IFERROR(X178/J178,"0")</f>
        <v>0.16666666666666666</v>
      </c>
      <c r="BP178" s="67">
        <f>IFERROR(Y178/J178,"0")</f>
        <v>0.16666666666666666</v>
      </c>
    </row>
    <row r="179" spans="1:68" x14ac:dyDescent="0.2">
      <c r="A179" s="372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73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IFERROR(SUM(X177:X178),"0")</f>
        <v>24</v>
      </c>
      <c r="Y179" s="342">
        <f>IFERROR(SUM(Y177:Y178),"0")</f>
        <v>24</v>
      </c>
      <c r="Z179" s="342">
        <f>IFERROR(IF(Z177="",0,Z177),"0")+IFERROR(IF(Z178="",0,Z178),"0")</f>
        <v>0.20783999999999997</v>
      </c>
      <c r="AA179" s="343"/>
      <c r="AB179" s="343"/>
      <c r="AC179" s="343"/>
    </row>
    <row r="180" spans="1:68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73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IFERROR(SUMPRODUCT(X177:X178*H177:H178),"0")</f>
        <v>120</v>
      </c>
      <c r="Y180" s="342">
        <f>IFERROR(SUMPRODUCT(Y177:Y178*H177:H178),"0")</f>
        <v>120</v>
      </c>
      <c r="Z180" s="37"/>
      <c r="AA180" s="343"/>
      <c r="AB180" s="343"/>
      <c r="AC180" s="343"/>
    </row>
    <row r="181" spans="1:68" ht="27.75" hidden="1" customHeight="1" x14ac:dyDescent="0.2">
      <c r="A181" s="384" t="s">
        <v>287</v>
      </c>
      <c r="B181" s="385"/>
      <c r="C181" s="385"/>
      <c r="D181" s="385"/>
      <c r="E181" s="385"/>
      <c r="F181" s="385"/>
      <c r="G181" s="385"/>
      <c r="H181" s="385"/>
      <c r="I181" s="385"/>
      <c r="J181" s="385"/>
      <c r="K181" s="385"/>
      <c r="L181" s="385"/>
      <c r="M181" s="385"/>
      <c r="N181" s="385"/>
      <c r="O181" s="385"/>
      <c r="P181" s="385"/>
      <c r="Q181" s="385"/>
      <c r="R181" s="385"/>
      <c r="S181" s="385"/>
      <c r="T181" s="385"/>
      <c r="U181" s="385"/>
      <c r="V181" s="385"/>
      <c r="W181" s="385"/>
      <c r="X181" s="385"/>
      <c r="Y181" s="385"/>
      <c r="Z181" s="385"/>
      <c r="AA181" s="48"/>
      <c r="AB181" s="48"/>
      <c r="AC181" s="48"/>
    </row>
    <row r="182" spans="1:68" ht="16.5" hidden="1" customHeight="1" x14ac:dyDescent="0.25">
      <c r="A182" s="348" t="s">
        <v>288</v>
      </c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335"/>
      <c r="AB182" s="335"/>
      <c r="AC182" s="335"/>
    </row>
    <row r="183" spans="1:68" ht="14.25" hidden="1" customHeight="1" x14ac:dyDescent="0.25">
      <c r="A183" s="363" t="s">
        <v>76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2">
        <v>4607111035721</v>
      </c>
      <c r="E184" s="353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28</v>
      </c>
      <c r="Y184" s="341">
        <f>IFERROR(IF(X184="","",X184),"")</f>
        <v>28</v>
      </c>
      <c r="Z184" s="36">
        <f>IFERROR(IF(X184="","",X184*0.01788),"")</f>
        <v>0.50063999999999997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94.864000000000004</v>
      </c>
      <c r="BN184" s="67">
        <f>IFERROR(Y184*I184,"0")</f>
        <v>94.864000000000004</v>
      </c>
      <c r="BO184" s="67">
        <f>IFERROR(X184/J184,"0")</f>
        <v>0.4</v>
      </c>
      <c r="BP184" s="67">
        <f>IFERROR(Y184/J184,"0")</f>
        <v>0.4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2">
        <v>4607111035691</v>
      </c>
      <c r="E185" s="353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42</v>
      </c>
      <c r="Y185" s="341">
        <f>IFERROR(IF(X185="","",X185),"")</f>
        <v>42</v>
      </c>
      <c r="Z185" s="36">
        <f>IFERROR(IF(X185="","",X185*0.01788),"")</f>
        <v>0.75095999999999996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142.29599999999999</v>
      </c>
      <c r="BN185" s="67">
        <f>IFERROR(Y185*I185,"0")</f>
        <v>142.29599999999999</v>
      </c>
      <c r="BO185" s="67">
        <f>IFERROR(X185/J185,"0")</f>
        <v>0.6</v>
      </c>
      <c r="BP185" s="67">
        <f>IFERROR(Y185/J185,"0")</f>
        <v>0.6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2">
        <v>4607111038487</v>
      </c>
      <c r="E186" s="353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28</v>
      </c>
      <c r="Y186" s="341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104.608</v>
      </c>
      <c r="BN186" s="67">
        <f>IFERROR(Y186*I186,"0")</f>
        <v>104.608</v>
      </c>
      <c r="BO186" s="67">
        <f>IFERROR(X186/J186,"0")</f>
        <v>0.4</v>
      </c>
      <c r="BP186" s="67">
        <f>IFERROR(Y186/J186,"0")</f>
        <v>0.4</v>
      </c>
    </row>
    <row r="187" spans="1:68" x14ac:dyDescent="0.2">
      <c r="A187" s="372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73"/>
      <c r="P187" s="354" t="s">
        <v>72</v>
      </c>
      <c r="Q187" s="355"/>
      <c r="R187" s="355"/>
      <c r="S187" s="355"/>
      <c r="T187" s="355"/>
      <c r="U187" s="355"/>
      <c r="V187" s="356"/>
      <c r="W187" s="37" t="s">
        <v>69</v>
      </c>
      <c r="X187" s="342">
        <f>IFERROR(SUM(X184:X186),"0")</f>
        <v>98</v>
      </c>
      <c r="Y187" s="342">
        <f>IFERROR(SUM(Y184:Y186),"0")</f>
        <v>98</v>
      </c>
      <c r="Z187" s="342">
        <f>IFERROR(IF(Z184="",0,Z184),"0")+IFERROR(IF(Z185="",0,Z185),"0")+IFERROR(IF(Z186="",0,Z186),"0")</f>
        <v>1.7522399999999998</v>
      </c>
      <c r="AA187" s="343"/>
      <c r="AB187" s="343"/>
      <c r="AC187" s="343"/>
    </row>
    <row r="188" spans="1:68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73"/>
      <c r="P188" s="354" t="s">
        <v>72</v>
      </c>
      <c r="Q188" s="355"/>
      <c r="R188" s="355"/>
      <c r="S188" s="355"/>
      <c r="T188" s="355"/>
      <c r="U188" s="355"/>
      <c r="V188" s="356"/>
      <c r="W188" s="37" t="s">
        <v>73</v>
      </c>
      <c r="X188" s="342">
        <f>IFERROR(SUMPRODUCT(X184:X186*H184:H186),"0")</f>
        <v>294</v>
      </c>
      <c r="Y188" s="342">
        <f>IFERROR(SUMPRODUCT(Y184:Y186*H184:H186),"0")</f>
        <v>294</v>
      </c>
      <c r="Z188" s="37"/>
      <c r="AA188" s="343"/>
      <c r="AB188" s="343"/>
      <c r="AC188" s="343"/>
    </row>
    <row r="189" spans="1:68" ht="14.25" hidden="1" customHeight="1" x14ac:dyDescent="0.25">
      <c r="A189" s="363" t="s">
        <v>298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6"/>
      <c r="AB189" s="336"/>
      <c r="AC189" s="336"/>
    </row>
    <row r="190" spans="1:68" ht="27" hidden="1" customHeight="1" x14ac:dyDescent="0.25">
      <c r="A190" s="54" t="s">
        <v>299</v>
      </c>
      <c r="B190" s="54" t="s">
        <v>300</v>
      </c>
      <c r="C190" s="31">
        <v>4301051855</v>
      </c>
      <c r="D190" s="352">
        <v>4680115885875</v>
      </c>
      <c r="E190" s="353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0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72"/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73"/>
      <c r="P191" s="354" t="s">
        <v>72</v>
      </c>
      <c r="Q191" s="355"/>
      <c r="R191" s="355"/>
      <c r="S191" s="355"/>
      <c r="T191" s="355"/>
      <c r="U191" s="355"/>
      <c r="V191" s="356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73"/>
      <c r="P192" s="354" t="s">
        <v>72</v>
      </c>
      <c r="Q192" s="355"/>
      <c r="R192" s="355"/>
      <c r="S192" s="355"/>
      <c r="T192" s="355"/>
      <c r="U192" s="355"/>
      <c r="V192" s="356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hidden="1" customHeight="1" x14ac:dyDescent="0.25">
      <c r="A193" s="348" t="s">
        <v>306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335"/>
      <c r="AB193" s="335"/>
      <c r="AC193" s="335"/>
    </row>
    <row r="194" spans="1:68" ht="14.25" hidden="1" customHeight="1" x14ac:dyDescent="0.25">
      <c r="A194" s="363" t="s">
        <v>306</v>
      </c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36"/>
      <c r="AB194" s="336"/>
      <c r="AC194" s="336"/>
    </row>
    <row r="195" spans="1:68" ht="27" hidden="1" customHeight="1" x14ac:dyDescent="0.25">
      <c r="A195" s="54" t="s">
        <v>307</v>
      </c>
      <c r="B195" s="54" t="s">
        <v>308</v>
      </c>
      <c r="C195" s="31">
        <v>4301133002</v>
      </c>
      <c r="D195" s="352">
        <v>4607111035783</v>
      </c>
      <c r="E195" s="353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72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73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hidden="1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73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hidden="1" customHeight="1" x14ac:dyDescent="0.2">
      <c r="A198" s="384" t="s">
        <v>310</v>
      </c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85"/>
      <c r="O198" s="385"/>
      <c r="P198" s="385"/>
      <c r="Q198" s="385"/>
      <c r="R198" s="385"/>
      <c r="S198" s="385"/>
      <c r="T198" s="385"/>
      <c r="U198" s="385"/>
      <c r="V198" s="385"/>
      <c r="W198" s="385"/>
      <c r="X198" s="385"/>
      <c r="Y198" s="385"/>
      <c r="Z198" s="385"/>
      <c r="AA198" s="48"/>
      <c r="AB198" s="48"/>
      <c r="AC198" s="48"/>
    </row>
    <row r="199" spans="1:68" ht="16.5" hidden="1" customHeight="1" x14ac:dyDescent="0.25">
      <c r="A199" s="348" t="s">
        <v>311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35"/>
      <c r="AB199" s="335"/>
      <c r="AC199" s="335"/>
    </row>
    <row r="200" spans="1:68" ht="14.25" hidden="1" customHeight="1" x14ac:dyDescent="0.25">
      <c r="A200" s="363" t="s">
        <v>148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36"/>
      <c r="AB200" s="336"/>
      <c r="AC200" s="336"/>
    </row>
    <row r="201" spans="1:68" ht="27" hidden="1" customHeight="1" x14ac:dyDescent="0.25">
      <c r="A201" s="54" t="s">
        <v>312</v>
      </c>
      <c r="B201" s="54" t="s">
        <v>313</v>
      </c>
      <c r="C201" s="31">
        <v>4301135707</v>
      </c>
      <c r="D201" s="352">
        <v>4620207490198</v>
      </c>
      <c r="E201" s="353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315</v>
      </c>
      <c r="B202" s="54" t="s">
        <v>316</v>
      </c>
      <c r="C202" s="31">
        <v>4301135719</v>
      </c>
      <c r="D202" s="352">
        <v>4620207490235</v>
      </c>
      <c r="E202" s="353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318</v>
      </c>
      <c r="B203" s="54" t="s">
        <v>319</v>
      </c>
      <c r="C203" s="31">
        <v>4301135697</v>
      </c>
      <c r="D203" s="352">
        <v>4620207490259</v>
      </c>
      <c r="E203" s="353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320</v>
      </c>
      <c r="B204" s="54" t="s">
        <v>321</v>
      </c>
      <c r="C204" s="31">
        <v>4301135681</v>
      </c>
      <c r="D204" s="352">
        <v>4620207490143</v>
      </c>
      <c r="E204" s="353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72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73"/>
      <c r="P205" s="354" t="s">
        <v>72</v>
      </c>
      <c r="Q205" s="355"/>
      <c r="R205" s="355"/>
      <c r="S205" s="355"/>
      <c r="T205" s="355"/>
      <c r="U205" s="355"/>
      <c r="V205" s="356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hidden="1" x14ac:dyDescent="0.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73"/>
      <c r="P206" s="354" t="s">
        <v>72</v>
      </c>
      <c r="Q206" s="355"/>
      <c r="R206" s="355"/>
      <c r="S206" s="355"/>
      <c r="T206" s="355"/>
      <c r="U206" s="355"/>
      <c r="V206" s="356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hidden="1" customHeight="1" x14ac:dyDescent="0.25">
      <c r="A207" s="348" t="s">
        <v>323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35"/>
      <c r="AB207" s="335"/>
      <c r="AC207" s="335"/>
    </row>
    <row r="208" spans="1:68" ht="14.25" hidden="1" customHeight="1" x14ac:dyDescent="0.25">
      <c r="A208" s="363" t="s">
        <v>63</v>
      </c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2">
        <v>4607111037022</v>
      </c>
      <c r="E209" s="353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12</v>
      </c>
      <c r="Y209" s="341">
        <f>IFERROR(IF(X209="","",X209),"")</f>
        <v>12</v>
      </c>
      <c r="Z209" s="36">
        <f>IFERROR(IF(X209="","",X209*0.0155),"")</f>
        <v>0.186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327</v>
      </c>
      <c r="B210" s="54" t="s">
        <v>328</v>
      </c>
      <c r="C210" s="31">
        <v>4301070990</v>
      </c>
      <c r="D210" s="352">
        <v>4607111038494</v>
      </c>
      <c r="E210" s="353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330</v>
      </c>
      <c r="B211" s="54" t="s">
        <v>331</v>
      </c>
      <c r="C211" s="31">
        <v>4301070966</v>
      </c>
      <c r="D211" s="352">
        <v>4607111038135</v>
      </c>
      <c r="E211" s="353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72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73"/>
      <c r="P212" s="354" t="s">
        <v>72</v>
      </c>
      <c r="Q212" s="355"/>
      <c r="R212" s="355"/>
      <c r="S212" s="355"/>
      <c r="T212" s="355"/>
      <c r="U212" s="355"/>
      <c r="V212" s="356"/>
      <c r="W212" s="37" t="s">
        <v>69</v>
      </c>
      <c r="X212" s="342">
        <f>IFERROR(SUM(X209:X211),"0")</f>
        <v>12</v>
      </c>
      <c r="Y212" s="342">
        <f>IFERROR(SUM(Y209:Y211),"0")</f>
        <v>12</v>
      </c>
      <c r="Z212" s="342">
        <f>IFERROR(IF(Z209="",0,Z209),"0")+IFERROR(IF(Z210="",0,Z210),"0")+IFERROR(IF(Z211="",0,Z211),"0")</f>
        <v>0.186</v>
      </c>
      <c r="AA212" s="343"/>
      <c r="AB212" s="343"/>
      <c r="AC212" s="343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73"/>
      <c r="P213" s="354" t="s">
        <v>72</v>
      </c>
      <c r="Q213" s="355"/>
      <c r="R213" s="355"/>
      <c r="S213" s="355"/>
      <c r="T213" s="355"/>
      <c r="U213" s="355"/>
      <c r="V213" s="356"/>
      <c r="W213" s="37" t="s">
        <v>73</v>
      </c>
      <c r="X213" s="342">
        <f>IFERROR(SUMPRODUCT(X209:X211*H209:H211),"0")</f>
        <v>67.199999999999989</v>
      </c>
      <c r="Y213" s="342">
        <f>IFERROR(SUMPRODUCT(Y209:Y211*H209:H211),"0")</f>
        <v>67.199999999999989</v>
      </c>
      <c r="Z213" s="37"/>
      <c r="AA213" s="343"/>
      <c r="AB213" s="343"/>
      <c r="AC213" s="343"/>
    </row>
    <row r="214" spans="1:68" ht="16.5" hidden="1" customHeight="1" x14ac:dyDescent="0.25">
      <c r="A214" s="348" t="s">
        <v>333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5"/>
      <c r="AB214" s="335"/>
      <c r="AC214" s="335"/>
    </row>
    <row r="215" spans="1:68" ht="14.25" hidden="1" customHeight="1" x14ac:dyDescent="0.25">
      <c r="A215" s="363" t="s">
        <v>63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6"/>
      <c r="AB215" s="336"/>
      <c r="AC215" s="336"/>
    </row>
    <row r="216" spans="1:68" ht="27" hidden="1" customHeight="1" x14ac:dyDescent="0.25">
      <c r="A216" s="54" t="s">
        <v>334</v>
      </c>
      <c r="B216" s="54" t="s">
        <v>335</v>
      </c>
      <c r="C216" s="31">
        <v>4301070996</v>
      </c>
      <c r="D216" s="352">
        <v>4607111038654</v>
      </c>
      <c r="E216" s="353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customHeight="1" x14ac:dyDescent="0.25">
      <c r="A217" s="54" t="s">
        <v>337</v>
      </c>
      <c r="B217" s="54" t="s">
        <v>338</v>
      </c>
      <c r="C217" s="31">
        <v>4301070997</v>
      </c>
      <c r="D217" s="352">
        <v>4607111038586</v>
      </c>
      <c r="E217" s="353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12</v>
      </c>
      <c r="Y217" s="341">
        <f t="shared" si="12"/>
        <v>12</v>
      </c>
      <c r="Z217" s="36">
        <f t="shared" si="13"/>
        <v>0.186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69.960000000000008</v>
      </c>
      <c r="BN217" s="67">
        <f t="shared" si="15"/>
        <v>69.960000000000008</v>
      </c>
      <c r="BO217" s="67">
        <f t="shared" si="16"/>
        <v>0.14285714285714285</v>
      </c>
      <c r="BP217" s="67">
        <f t="shared" si="17"/>
        <v>0.14285714285714285</v>
      </c>
    </row>
    <row r="218" spans="1:68" ht="27" hidden="1" customHeight="1" x14ac:dyDescent="0.25">
      <c r="A218" s="54" t="s">
        <v>339</v>
      </c>
      <c r="B218" s="54" t="s">
        <v>340</v>
      </c>
      <c r="C218" s="31">
        <v>4301070962</v>
      </c>
      <c r="D218" s="352">
        <v>4607111038609</v>
      </c>
      <c r="E218" s="353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customHeight="1" x14ac:dyDescent="0.25">
      <c r="A219" s="54" t="s">
        <v>342</v>
      </c>
      <c r="B219" s="54" t="s">
        <v>343</v>
      </c>
      <c r="C219" s="31">
        <v>4301070963</v>
      </c>
      <c r="D219" s="352">
        <v>4607111038630</v>
      </c>
      <c r="E219" s="353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24</v>
      </c>
      <c r="Y219" s="341">
        <f t="shared" si="12"/>
        <v>24</v>
      </c>
      <c r="Z219" s="36">
        <f t="shared" si="13"/>
        <v>0.372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140.88</v>
      </c>
      <c r="BN219" s="67">
        <f t="shared" si="15"/>
        <v>140.88</v>
      </c>
      <c r="BO219" s="67">
        <f t="shared" si="16"/>
        <v>0.2857142857142857</v>
      </c>
      <c r="BP219" s="67">
        <f t="shared" si="17"/>
        <v>0.2857142857142857</v>
      </c>
    </row>
    <row r="220" spans="1:68" ht="27" hidden="1" customHeight="1" x14ac:dyDescent="0.25">
      <c r="A220" s="54" t="s">
        <v>344</v>
      </c>
      <c r="B220" s="54" t="s">
        <v>345</v>
      </c>
      <c r="C220" s="31">
        <v>4301070959</v>
      </c>
      <c r="D220" s="352">
        <v>4607111038616</v>
      </c>
      <c r="E220" s="353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2">
        <v>4607111038623</v>
      </c>
      <c r="E221" s="353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12</v>
      </c>
      <c r="Y221" s="341">
        <f t="shared" si="12"/>
        <v>12</v>
      </c>
      <c r="Z221" s="36">
        <f t="shared" si="13"/>
        <v>0.186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70.44</v>
      </c>
      <c r="BN221" s="67">
        <f t="shared" si="15"/>
        <v>70.44</v>
      </c>
      <c r="BO221" s="67">
        <f t="shared" si="16"/>
        <v>0.14285714285714285</v>
      </c>
      <c r="BP221" s="67">
        <f t="shared" si="17"/>
        <v>0.14285714285714285</v>
      </c>
    </row>
    <row r="222" spans="1:68" x14ac:dyDescent="0.2">
      <c r="A222" s="372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73"/>
      <c r="P222" s="354" t="s">
        <v>72</v>
      </c>
      <c r="Q222" s="355"/>
      <c r="R222" s="355"/>
      <c r="S222" s="355"/>
      <c r="T222" s="355"/>
      <c r="U222" s="355"/>
      <c r="V222" s="356"/>
      <c r="W222" s="37" t="s">
        <v>69</v>
      </c>
      <c r="X222" s="342">
        <f>IFERROR(SUM(X216:X221),"0")</f>
        <v>48</v>
      </c>
      <c r="Y222" s="342">
        <f>IFERROR(SUM(Y216:Y221),"0")</f>
        <v>48</v>
      </c>
      <c r="Z222" s="342">
        <f>IFERROR(IF(Z216="",0,Z216),"0")+IFERROR(IF(Z217="",0,Z217),"0")+IFERROR(IF(Z218="",0,Z218),"0")+IFERROR(IF(Z219="",0,Z219),"0")+IFERROR(IF(Z220="",0,Z220),"0")+IFERROR(IF(Z221="",0,Z221),"0")</f>
        <v>0.74399999999999999</v>
      </c>
      <c r="AA222" s="343"/>
      <c r="AB222" s="343"/>
      <c r="AC222" s="343"/>
    </row>
    <row r="223" spans="1:68" x14ac:dyDescent="0.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73"/>
      <c r="P223" s="354" t="s">
        <v>72</v>
      </c>
      <c r="Q223" s="355"/>
      <c r="R223" s="355"/>
      <c r="S223" s="355"/>
      <c r="T223" s="355"/>
      <c r="U223" s="355"/>
      <c r="V223" s="356"/>
      <c r="W223" s="37" t="s">
        <v>73</v>
      </c>
      <c r="X223" s="342">
        <f>IFERROR(SUMPRODUCT(X216:X221*H216:H221),"0")</f>
        <v>268.79999999999995</v>
      </c>
      <c r="Y223" s="342">
        <f>IFERROR(SUMPRODUCT(Y216:Y221*H216:H221),"0")</f>
        <v>268.79999999999995</v>
      </c>
      <c r="Z223" s="37"/>
      <c r="AA223" s="343"/>
      <c r="AB223" s="343"/>
      <c r="AC223" s="343"/>
    </row>
    <row r="224" spans="1:68" ht="16.5" hidden="1" customHeight="1" x14ac:dyDescent="0.25">
      <c r="A224" s="348" t="s">
        <v>348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35"/>
      <c r="AB224" s="335"/>
      <c r="AC224" s="335"/>
    </row>
    <row r="225" spans="1:68" ht="14.25" hidden="1" customHeight="1" x14ac:dyDescent="0.25">
      <c r="A225" s="363" t="s">
        <v>63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36"/>
      <c r="AB225" s="336"/>
      <c r="AC225" s="336"/>
    </row>
    <row r="226" spans="1:68" ht="27" hidden="1" customHeight="1" x14ac:dyDescent="0.25">
      <c r="A226" s="54" t="s">
        <v>349</v>
      </c>
      <c r="B226" s="54" t="s">
        <v>350</v>
      </c>
      <c r="C226" s="31">
        <v>4301070917</v>
      </c>
      <c r="D226" s="352">
        <v>4607111035912</v>
      </c>
      <c r="E226" s="353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352</v>
      </c>
      <c r="B227" s="54" t="s">
        <v>353</v>
      </c>
      <c r="C227" s="31">
        <v>4301070920</v>
      </c>
      <c r="D227" s="352">
        <v>4607111035929</v>
      </c>
      <c r="E227" s="353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354</v>
      </c>
      <c r="B228" s="54" t="s">
        <v>355</v>
      </c>
      <c r="C228" s="31">
        <v>4301070915</v>
      </c>
      <c r="D228" s="352">
        <v>4607111035882</v>
      </c>
      <c r="E228" s="353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2">
        <v>4607111035905</v>
      </c>
      <c r="E229" s="353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12</v>
      </c>
      <c r="Y229" s="341">
        <f>IFERROR(IF(X229="","",X229),"")</f>
        <v>12</v>
      </c>
      <c r="Z229" s="36">
        <f>IFERROR(IF(X229="","",X229*0.0155),"")</f>
        <v>0.186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72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73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2">
        <f>IFERROR(SUM(X226:X229),"0")</f>
        <v>12</v>
      </c>
      <c r="Y230" s="342">
        <f>IFERROR(SUM(Y226:Y229),"0")</f>
        <v>12</v>
      </c>
      <c r="Z230" s="342">
        <f>IFERROR(IF(Z226="",0,Z226),"0")+IFERROR(IF(Z227="",0,Z227),"0")+IFERROR(IF(Z228="",0,Z228),"0")+IFERROR(IF(Z229="",0,Z229),"0")</f>
        <v>0.186</v>
      </c>
      <c r="AA230" s="343"/>
      <c r="AB230" s="343"/>
      <c r="AC230" s="343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73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2">
        <f>IFERROR(SUMPRODUCT(X226:X229*H226:H229),"0")</f>
        <v>86.4</v>
      </c>
      <c r="Y231" s="342">
        <f>IFERROR(SUMPRODUCT(Y226:Y229*H226:H229),"0")</f>
        <v>86.4</v>
      </c>
      <c r="Z231" s="37"/>
      <c r="AA231" s="343"/>
      <c r="AB231" s="343"/>
      <c r="AC231" s="343"/>
    </row>
    <row r="232" spans="1:68" ht="16.5" hidden="1" customHeight="1" x14ac:dyDescent="0.25">
      <c r="A232" s="348" t="s">
        <v>359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5"/>
      <c r="AB232" s="335"/>
      <c r="AC232" s="335"/>
    </row>
    <row r="233" spans="1:68" ht="14.25" hidden="1" customHeight="1" x14ac:dyDescent="0.25">
      <c r="A233" s="363" t="s">
        <v>63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6"/>
      <c r="AB233" s="336"/>
      <c r="AC233" s="336"/>
    </row>
    <row r="234" spans="1:68" ht="16.5" hidden="1" customHeight="1" x14ac:dyDescent="0.25">
      <c r="A234" s="54" t="s">
        <v>360</v>
      </c>
      <c r="B234" s="54" t="s">
        <v>361</v>
      </c>
      <c r="C234" s="31">
        <v>4301070912</v>
      </c>
      <c r="D234" s="352">
        <v>4607111037213</v>
      </c>
      <c r="E234" s="353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2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2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73"/>
      <c r="P235" s="354" t="s">
        <v>72</v>
      </c>
      <c r="Q235" s="355"/>
      <c r="R235" s="355"/>
      <c r="S235" s="355"/>
      <c r="T235" s="355"/>
      <c r="U235" s="355"/>
      <c r="V235" s="356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hidden="1" x14ac:dyDescent="0.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73"/>
      <c r="P236" s="354" t="s">
        <v>72</v>
      </c>
      <c r="Q236" s="355"/>
      <c r="R236" s="355"/>
      <c r="S236" s="355"/>
      <c r="T236" s="355"/>
      <c r="U236" s="355"/>
      <c r="V236" s="356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hidden="1" customHeight="1" x14ac:dyDescent="0.25">
      <c r="A237" s="348" t="s">
        <v>363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35"/>
      <c r="AB237" s="335"/>
      <c r="AC237" s="335"/>
    </row>
    <row r="238" spans="1:68" ht="14.25" hidden="1" customHeight="1" x14ac:dyDescent="0.25">
      <c r="A238" s="363" t="s">
        <v>63</v>
      </c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49"/>
      <c r="S238" s="349"/>
      <c r="T238" s="349"/>
      <c r="U238" s="349"/>
      <c r="V238" s="349"/>
      <c r="W238" s="349"/>
      <c r="X238" s="349"/>
      <c r="Y238" s="349"/>
      <c r="Z238" s="349"/>
      <c r="AA238" s="336"/>
      <c r="AB238" s="336"/>
      <c r="AC238" s="336"/>
    </row>
    <row r="239" spans="1:68" ht="27" hidden="1" customHeight="1" x14ac:dyDescent="0.25">
      <c r="A239" s="54" t="s">
        <v>364</v>
      </c>
      <c r="B239" s="54" t="s">
        <v>365</v>
      </c>
      <c r="C239" s="31">
        <v>4301071093</v>
      </c>
      <c r="D239" s="352">
        <v>4620207490709</v>
      </c>
      <c r="E239" s="353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51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72"/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73"/>
      <c r="P240" s="354" t="s">
        <v>72</v>
      </c>
      <c r="Q240" s="355"/>
      <c r="R240" s="355"/>
      <c r="S240" s="355"/>
      <c r="T240" s="355"/>
      <c r="U240" s="355"/>
      <c r="V240" s="356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hidden="1" x14ac:dyDescent="0.2">
      <c r="A241" s="349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73"/>
      <c r="P241" s="354" t="s">
        <v>72</v>
      </c>
      <c r="Q241" s="355"/>
      <c r="R241" s="355"/>
      <c r="S241" s="355"/>
      <c r="T241" s="355"/>
      <c r="U241" s="355"/>
      <c r="V241" s="356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hidden="1" customHeight="1" x14ac:dyDescent="0.25">
      <c r="A242" s="363" t="s">
        <v>148</v>
      </c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349"/>
      <c r="V242" s="349"/>
      <c r="W242" s="349"/>
      <c r="X242" s="349"/>
      <c r="Y242" s="349"/>
      <c r="Z242" s="349"/>
      <c r="AA242" s="336"/>
      <c r="AB242" s="336"/>
      <c r="AC242" s="336"/>
    </row>
    <row r="243" spans="1:68" ht="27" hidden="1" customHeight="1" x14ac:dyDescent="0.25">
      <c r="A243" s="54" t="s">
        <v>368</v>
      </c>
      <c r="B243" s="54" t="s">
        <v>369</v>
      </c>
      <c r="C243" s="31">
        <v>4301135692</v>
      </c>
      <c r="D243" s="352">
        <v>4620207490570</v>
      </c>
      <c r="E243" s="353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1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372</v>
      </c>
      <c r="B244" s="54" t="s">
        <v>373</v>
      </c>
      <c r="C244" s="31">
        <v>4301135691</v>
      </c>
      <c r="D244" s="352">
        <v>4620207490549</v>
      </c>
      <c r="E244" s="353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88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375</v>
      </c>
      <c r="B245" s="54" t="s">
        <v>376</v>
      </c>
      <c r="C245" s="31">
        <v>4301135694</v>
      </c>
      <c r="D245" s="352">
        <v>4620207490501</v>
      </c>
      <c r="E245" s="353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67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72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73"/>
      <c r="P246" s="354" t="s">
        <v>72</v>
      </c>
      <c r="Q246" s="355"/>
      <c r="R246" s="355"/>
      <c r="S246" s="355"/>
      <c r="T246" s="355"/>
      <c r="U246" s="355"/>
      <c r="V246" s="356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hidden="1" x14ac:dyDescent="0.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73"/>
      <c r="P247" s="354" t="s">
        <v>72</v>
      </c>
      <c r="Q247" s="355"/>
      <c r="R247" s="355"/>
      <c r="S247" s="355"/>
      <c r="T247" s="355"/>
      <c r="U247" s="355"/>
      <c r="V247" s="356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hidden="1" customHeight="1" x14ac:dyDescent="0.25">
      <c r="A248" s="348" t="s">
        <v>378</v>
      </c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35"/>
      <c r="AB248" s="335"/>
      <c r="AC248" s="335"/>
    </row>
    <row r="249" spans="1:68" ht="14.25" hidden="1" customHeight="1" x14ac:dyDescent="0.25">
      <c r="A249" s="363" t="s">
        <v>298</v>
      </c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36"/>
      <c r="AB249" s="336"/>
      <c r="AC249" s="336"/>
    </row>
    <row r="250" spans="1:68" ht="27" hidden="1" customHeight="1" x14ac:dyDescent="0.25">
      <c r="A250" s="54" t="s">
        <v>379</v>
      </c>
      <c r="B250" s="54" t="s">
        <v>380</v>
      </c>
      <c r="C250" s="31">
        <v>4301051320</v>
      </c>
      <c r="D250" s="352">
        <v>4680115881334</v>
      </c>
      <c r="E250" s="353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72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73"/>
      <c r="P251" s="354" t="s">
        <v>72</v>
      </c>
      <c r="Q251" s="355"/>
      <c r="R251" s="355"/>
      <c r="S251" s="355"/>
      <c r="T251" s="355"/>
      <c r="U251" s="355"/>
      <c r="V251" s="356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hidden="1" x14ac:dyDescent="0.2">
      <c r="A252" s="349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73"/>
      <c r="P252" s="354" t="s">
        <v>72</v>
      </c>
      <c r="Q252" s="355"/>
      <c r="R252" s="355"/>
      <c r="S252" s="355"/>
      <c r="T252" s="355"/>
      <c r="U252" s="355"/>
      <c r="V252" s="356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hidden="1" customHeight="1" x14ac:dyDescent="0.25">
      <c r="A253" s="348" t="s">
        <v>382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35"/>
      <c r="AB253" s="335"/>
      <c r="AC253" s="335"/>
    </row>
    <row r="254" spans="1:68" ht="14.25" hidden="1" customHeight="1" x14ac:dyDescent="0.25">
      <c r="A254" s="363" t="s">
        <v>63</v>
      </c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36"/>
      <c r="AB254" s="336"/>
      <c r="AC254" s="336"/>
    </row>
    <row r="255" spans="1:68" ht="16.5" hidden="1" customHeight="1" x14ac:dyDescent="0.25">
      <c r="A255" s="54" t="s">
        <v>383</v>
      </c>
      <c r="B255" s="54" t="s">
        <v>384</v>
      </c>
      <c r="C255" s="31">
        <v>4301071063</v>
      </c>
      <c r="D255" s="352">
        <v>4607111039019</v>
      </c>
      <c r="E255" s="353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hidden="1" customHeight="1" x14ac:dyDescent="0.25">
      <c r="A256" s="54" t="s">
        <v>386</v>
      </c>
      <c r="B256" s="54" t="s">
        <v>387</v>
      </c>
      <c r="C256" s="31">
        <v>4301071000</v>
      </c>
      <c r="D256" s="352">
        <v>4607111038708</v>
      </c>
      <c r="E256" s="353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72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73"/>
      <c r="P257" s="354" t="s">
        <v>72</v>
      </c>
      <c r="Q257" s="355"/>
      <c r="R257" s="355"/>
      <c r="S257" s="355"/>
      <c r="T257" s="355"/>
      <c r="U257" s="355"/>
      <c r="V257" s="356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hidden="1" x14ac:dyDescent="0.2">
      <c r="A258" s="349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73"/>
      <c r="P258" s="354" t="s">
        <v>72</v>
      </c>
      <c r="Q258" s="355"/>
      <c r="R258" s="355"/>
      <c r="S258" s="355"/>
      <c r="T258" s="355"/>
      <c r="U258" s="355"/>
      <c r="V258" s="356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hidden="1" customHeight="1" x14ac:dyDescent="0.2">
      <c r="A259" s="384" t="s">
        <v>388</v>
      </c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85"/>
      <c r="O259" s="385"/>
      <c r="P259" s="385"/>
      <c r="Q259" s="385"/>
      <c r="R259" s="385"/>
      <c r="S259" s="385"/>
      <c r="T259" s="385"/>
      <c r="U259" s="385"/>
      <c r="V259" s="385"/>
      <c r="W259" s="385"/>
      <c r="X259" s="385"/>
      <c r="Y259" s="385"/>
      <c r="Z259" s="385"/>
      <c r="AA259" s="48"/>
      <c r="AB259" s="48"/>
      <c r="AC259" s="48"/>
    </row>
    <row r="260" spans="1:68" ht="16.5" hidden="1" customHeight="1" x14ac:dyDescent="0.25">
      <c r="A260" s="348" t="s">
        <v>389</v>
      </c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35"/>
      <c r="AB260" s="335"/>
      <c r="AC260" s="335"/>
    </row>
    <row r="261" spans="1:68" ht="14.25" hidden="1" customHeight="1" x14ac:dyDescent="0.25">
      <c r="A261" s="363" t="s">
        <v>63</v>
      </c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36"/>
      <c r="AB261" s="336"/>
      <c r="AC261" s="336"/>
    </row>
    <row r="262" spans="1:68" ht="27" hidden="1" customHeight="1" x14ac:dyDescent="0.25">
      <c r="A262" s="54" t="s">
        <v>390</v>
      </c>
      <c r="B262" s="54" t="s">
        <v>391</v>
      </c>
      <c r="C262" s="31">
        <v>4301071036</v>
      </c>
      <c r="D262" s="352">
        <v>4607111036162</v>
      </c>
      <c r="E262" s="353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2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73"/>
      <c r="P263" s="354" t="s">
        <v>72</v>
      </c>
      <c r="Q263" s="355"/>
      <c r="R263" s="355"/>
      <c r="S263" s="355"/>
      <c r="T263" s="355"/>
      <c r="U263" s="355"/>
      <c r="V263" s="356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hidden="1" x14ac:dyDescent="0.2">
      <c r="A264" s="349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73"/>
      <c r="P264" s="354" t="s">
        <v>72</v>
      </c>
      <c r="Q264" s="355"/>
      <c r="R264" s="355"/>
      <c r="S264" s="355"/>
      <c r="T264" s="355"/>
      <c r="U264" s="355"/>
      <c r="V264" s="356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hidden="1" customHeight="1" x14ac:dyDescent="0.2">
      <c r="A265" s="384" t="s">
        <v>393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385"/>
      <c r="Z265" s="385"/>
      <c r="AA265" s="48"/>
      <c r="AB265" s="48"/>
      <c r="AC265" s="48"/>
    </row>
    <row r="266" spans="1:68" ht="16.5" hidden="1" customHeight="1" x14ac:dyDescent="0.25">
      <c r="A266" s="348" t="s">
        <v>394</v>
      </c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35"/>
      <c r="AB266" s="335"/>
      <c r="AC266" s="335"/>
    </row>
    <row r="267" spans="1:68" ht="14.25" hidden="1" customHeight="1" x14ac:dyDescent="0.25">
      <c r="A267" s="363" t="s">
        <v>63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6"/>
      <c r="AB267" s="336"/>
      <c r="AC267" s="336"/>
    </row>
    <row r="268" spans="1:68" ht="27" hidden="1" customHeight="1" x14ac:dyDescent="0.25">
      <c r="A268" s="54" t="s">
        <v>395</v>
      </c>
      <c r="B268" s="54" t="s">
        <v>396</v>
      </c>
      <c r="C268" s="31">
        <v>4301071029</v>
      </c>
      <c r="D268" s="352">
        <v>4607111035899</v>
      </c>
      <c r="E268" s="353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0</v>
      </c>
      <c r="Y268" s="341">
        <f>IFERROR(IF(X268="","",X268),"")</f>
        <v>0</v>
      </c>
      <c r="Z268" s="36">
        <f>IFERROR(IF(X268="","",X268*0.0155),"")</f>
        <v>0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397</v>
      </c>
      <c r="B269" s="54" t="s">
        <v>398</v>
      </c>
      <c r="C269" s="31">
        <v>4301070991</v>
      </c>
      <c r="D269" s="352">
        <v>4607111038180</v>
      </c>
      <c r="E269" s="353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72"/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73"/>
      <c r="P270" s="354" t="s">
        <v>72</v>
      </c>
      <c r="Q270" s="355"/>
      <c r="R270" s="355"/>
      <c r="S270" s="355"/>
      <c r="T270" s="355"/>
      <c r="U270" s="355"/>
      <c r="V270" s="356"/>
      <c r="W270" s="37" t="s">
        <v>69</v>
      </c>
      <c r="X270" s="342">
        <f>IFERROR(SUM(X268:X269),"0")</f>
        <v>0</v>
      </c>
      <c r="Y270" s="342">
        <f>IFERROR(SUM(Y268:Y269),"0")</f>
        <v>0</v>
      </c>
      <c r="Z270" s="342">
        <f>IFERROR(IF(Z268="",0,Z268),"0")+IFERROR(IF(Z269="",0,Z269),"0")</f>
        <v>0</v>
      </c>
      <c r="AA270" s="343"/>
      <c r="AB270" s="343"/>
      <c r="AC270" s="343"/>
    </row>
    <row r="271" spans="1:68" hidden="1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73"/>
      <c r="P271" s="354" t="s">
        <v>72</v>
      </c>
      <c r="Q271" s="355"/>
      <c r="R271" s="355"/>
      <c r="S271" s="355"/>
      <c r="T271" s="355"/>
      <c r="U271" s="355"/>
      <c r="V271" s="356"/>
      <c r="W271" s="37" t="s">
        <v>73</v>
      </c>
      <c r="X271" s="342">
        <f>IFERROR(SUMPRODUCT(X268:X269*H268:H269),"0")</f>
        <v>0</v>
      </c>
      <c r="Y271" s="342">
        <f>IFERROR(SUMPRODUCT(Y268:Y269*H268:H269),"0")</f>
        <v>0</v>
      </c>
      <c r="Z271" s="37"/>
      <c r="AA271" s="343"/>
      <c r="AB271" s="343"/>
      <c r="AC271" s="343"/>
    </row>
    <row r="272" spans="1:68" ht="27.75" hidden="1" customHeight="1" x14ac:dyDescent="0.2">
      <c r="A272" s="384" t="s">
        <v>400</v>
      </c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85"/>
      <c r="O272" s="385"/>
      <c r="P272" s="385"/>
      <c r="Q272" s="385"/>
      <c r="R272" s="385"/>
      <c r="S272" s="385"/>
      <c r="T272" s="385"/>
      <c r="U272" s="385"/>
      <c r="V272" s="385"/>
      <c r="W272" s="385"/>
      <c r="X272" s="385"/>
      <c r="Y272" s="385"/>
      <c r="Z272" s="385"/>
      <c r="AA272" s="48"/>
      <c r="AB272" s="48"/>
      <c r="AC272" s="48"/>
    </row>
    <row r="273" spans="1:68" ht="16.5" hidden="1" customHeight="1" x14ac:dyDescent="0.25">
      <c r="A273" s="348" t="s">
        <v>401</v>
      </c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35"/>
      <c r="AB273" s="335"/>
      <c r="AC273" s="335"/>
    </row>
    <row r="274" spans="1:68" ht="14.25" hidden="1" customHeight="1" x14ac:dyDescent="0.25">
      <c r="A274" s="363" t="s">
        <v>306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6"/>
      <c r="AB274" s="336"/>
      <c r="AC274" s="336"/>
    </row>
    <row r="275" spans="1:68" ht="27" hidden="1" customHeight="1" x14ac:dyDescent="0.25">
      <c r="A275" s="54" t="s">
        <v>402</v>
      </c>
      <c r="B275" s="54" t="s">
        <v>403</v>
      </c>
      <c r="C275" s="31">
        <v>4301133004</v>
      </c>
      <c r="D275" s="352">
        <v>4607111039774</v>
      </c>
      <c r="E275" s="353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7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72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73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73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hidden="1" customHeight="1" x14ac:dyDescent="0.25">
      <c r="A278" s="363" t="s">
        <v>148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6"/>
      <c r="AB278" s="336"/>
      <c r="AC278" s="336"/>
    </row>
    <row r="279" spans="1:68" ht="37.5" hidden="1" customHeight="1" x14ac:dyDescent="0.25">
      <c r="A279" s="54" t="s">
        <v>406</v>
      </c>
      <c r="B279" s="54" t="s">
        <v>407</v>
      </c>
      <c r="C279" s="31">
        <v>4301135400</v>
      </c>
      <c r="D279" s="352">
        <v>4607111039361</v>
      </c>
      <c r="E279" s="353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2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73"/>
      <c r="P280" s="354" t="s">
        <v>72</v>
      </c>
      <c r="Q280" s="355"/>
      <c r="R280" s="355"/>
      <c r="S280" s="355"/>
      <c r="T280" s="355"/>
      <c r="U280" s="355"/>
      <c r="V280" s="356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73"/>
      <c r="P281" s="354" t="s">
        <v>72</v>
      </c>
      <c r="Q281" s="355"/>
      <c r="R281" s="355"/>
      <c r="S281" s="355"/>
      <c r="T281" s="355"/>
      <c r="U281" s="355"/>
      <c r="V281" s="356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hidden="1" customHeight="1" x14ac:dyDescent="0.2">
      <c r="A282" s="384" t="s">
        <v>262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48"/>
      <c r="AB282" s="48"/>
      <c r="AC282" s="48"/>
    </row>
    <row r="283" spans="1:68" ht="16.5" hidden="1" customHeight="1" x14ac:dyDescent="0.25">
      <c r="A283" s="348" t="s">
        <v>262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5"/>
      <c r="AB283" s="335"/>
      <c r="AC283" s="335"/>
    </row>
    <row r="284" spans="1:68" ht="14.25" hidden="1" customHeight="1" x14ac:dyDescent="0.25">
      <c r="A284" s="363" t="s">
        <v>63</v>
      </c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36"/>
      <c r="AB284" s="336"/>
      <c r="AC284" s="336"/>
    </row>
    <row r="285" spans="1:68" ht="27" hidden="1" customHeight="1" x14ac:dyDescent="0.25">
      <c r="A285" s="54" t="s">
        <v>408</v>
      </c>
      <c r="B285" s="54" t="s">
        <v>409</v>
      </c>
      <c r="C285" s="31">
        <v>4301071014</v>
      </c>
      <c r="D285" s="352">
        <v>4640242181264</v>
      </c>
      <c r="E285" s="353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60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412</v>
      </c>
      <c r="B286" s="54" t="s">
        <v>413</v>
      </c>
      <c r="C286" s="31">
        <v>4301071021</v>
      </c>
      <c r="D286" s="352">
        <v>4640242181325</v>
      </c>
      <c r="E286" s="353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40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0</v>
      </c>
      <c r="Y286" s="341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415</v>
      </c>
      <c r="B287" s="54" t="s">
        <v>416</v>
      </c>
      <c r="C287" s="31">
        <v>4301070993</v>
      </c>
      <c r="D287" s="352">
        <v>4640242180670</v>
      </c>
      <c r="E287" s="353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43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72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73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IFERROR(SUM(X285:X287),"0")</f>
        <v>0</v>
      </c>
      <c r="Y288" s="342">
        <f>IFERROR(SUM(Y285:Y287),"0")</f>
        <v>0</v>
      </c>
      <c r="Z288" s="342">
        <f>IFERROR(IF(Z285="",0,Z285),"0")+IFERROR(IF(Z286="",0,Z286),"0")+IFERROR(IF(Z287="",0,Z287),"0")</f>
        <v>0</v>
      </c>
      <c r="AA288" s="343"/>
      <c r="AB288" s="343"/>
      <c r="AC288" s="343"/>
    </row>
    <row r="289" spans="1:68" hidden="1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73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IFERROR(SUMPRODUCT(X285:X287*H285:H287),"0")</f>
        <v>0</v>
      </c>
      <c r="Y289" s="342">
        <f>IFERROR(SUMPRODUCT(Y285:Y287*H285:H287),"0")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63" t="s">
        <v>176</v>
      </c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36"/>
      <c r="AB290" s="336"/>
      <c r="AC290" s="336"/>
    </row>
    <row r="291" spans="1:68" ht="27" hidden="1" customHeight="1" x14ac:dyDescent="0.25">
      <c r="A291" s="54" t="s">
        <v>419</v>
      </c>
      <c r="B291" s="54" t="s">
        <v>420</v>
      </c>
      <c r="C291" s="31">
        <v>4301131019</v>
      </c>
      <c r="D291" s="352">
        <v>4640242180427</v>
      </c>
      <c r="E291" s="353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0</v>
      </c>
      <c r="Y291" s="341">
        <f>IFERROR(IF(X291="","",X291),"")</f>
        <v>0</v>
      </c>
      <c r="Z291" s="36">
        <f>IFERROR(IF(X291="","",X291*0.00502),"")</f>
        <v>0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72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73"/>
      <c r="P292" s="354" t="s">
        <v>72</v>
      </c>
      <c r="Q292" s="355"/>
      <c r="R292" s="355"/>
      <c r="S292" s="355"/>
      <c r="T292" s="355"/>
      <c r="U292" s="355"/>
      <c r="V292" s="356"/>
      <c r="W292" s="37" t="s">
        <v>69</v>
      </c>
      <c r="X292" s="342">
        <f>IFERROR(SUM(X291:X291),"0")</f>
        <v>0</v>
      </c>
      <c r="Y292" s="342">
        <f>IFERROR(SUM(Y291:Y291),"0")</f>
        <v>0</v>
      </c>
      <c r="Z292" s="342">
        <f>IFERROR(IF(Z291="",0,Z291),"0")</f>
        <v>0</v>
      </c>
      <c r="AA292" s="343"/>
      <c r="AB292" s="343"/>
      <c r="AC292" s="343"/>
    </row>
    <row r="293" spans="1:68" hidden="1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73"/>
      <c r="P293" s="354" t="s">
        <v>72</v>
      </c>
      <c r="Q293" s="355"/>
      <c r="R293" s="355"/>
      <c r="S293" s="355"/>
      <c r="T293" s="355"/>
      <c r="U293" s="355"/>
      <c r="V293" s="356"/>
      <c r="W293" s="37" t="s">
        <v>73</v>
      </c>
      <c r="X293" s="342">
        <f>IFERROR(SUMPRODUCT(X291:X291*H291:H291),"0")</f>
        <v>0</v>
      </c>
      <c r="Y293" s="342">
        <f>IFERROR(SUMPRODUCT(Y291:Y291*H291:H291),"0")</f>
        <v>0</v>
      </c>
      <c r="Z293" s="37"/>
      <c r="AA293" s="343"/>
      <c r="AB293" s="343"/>
      <c r="AC293" s="343"/>
    </row>
    <row r="294" spans="1:68" ht="14.25" hidden="1" customHeight="1" x14ac:dyDescent="0.25">
      <c r="A294" s="363" t="s">
        <v>76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2">
        <v>4640242180397</v>
      </c>
      <c r="E295" s="353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24</v>
      </c>
      <c r="Y295" s="341">
        <f>IFERROR(IF(X295="","",X295),"")</f>
        <v>24</v>
      </c>
      <c r="Z295" s="36">
        <f>IFERROR(IF(X295="","",X295*0.0155),"")</f>
        <v>0.372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150.24</v>
      </c>
      <c r="BN295" s="67">
        <f>IFERROR(Y295*I295,"0")</f>
        <v>150.24</v>
      </c>
      <c r="BO295" s="67">
        <f>IFERROR(X295/J295,"0")</f>
        <v>0.2857142857142857</v>
      </c>
      <c r="BP295" s="67">
        <f>IFERROR(Y295/J295,"0")</f>
        <v>0.2857142857142857</v>
      </c>
    </row>
    <row r="296" spans="1:68" ht="27" hidden="1" customHeight="1" x14ac:dyDescent="0.25">
      <c r="A296" s="54" t="s">
        <v>425</v>
      </c>
      <c r="B296" s="54" t="s">
        <v>426</v>
      </c>
      <c r="C296" s="31">
        <v>4301132104</v>
      </c>
      <c r="D296" s="352">
        <v>4640242181219</v>
      </c>
      <c r="E296" s="353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65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72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73"/>
      <c r="P297" s="354" t="s">
        <v>72</v>
      </c>
      <c r="Q297" s="355"/>
      <c r="R297" s="355"/>
      <c r="S297" s="355"/>
      <c r="T297" s="355"/>
      <c r="U297" s="355"/>
      <c r="V297" s="356"/>
      <c r="W297" s="37" t="s">
        <v>69</v>
      </c>
      <c r="X297" s="342">
        <f>IFERROR(SUM(X295:X296),"0")</f>
        <v>24</v>
      </c>
      <c r="Y297" s="342">
        <f>IFERROR(SUM(Y295:Y296),"0")</f>
        <v>24</v>
      </c>
      <c r="Z297" s="342">
        <f>IFERROR(IF(Z295="",0,Z295),"0")+IFERROR(IF(Z296="",0,Z296),"0")</f>
        <v>0.372</v>
      </c>
      <c r="AA297" s="343"/>
      <c r="AB297" s="343"/>
      <c r="AC297" s="343"/>
    </row>
    <row r="298" spans="1:68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73"/>
      <c r="P298" s="354" t="s">
        <v>72</v>
      </c>
      <c r="Q298" s="355"/>
      <c r="R298" s="355"/>
      <c r="S298" s="355"/>
      <c r="T298" s="355"/>
      <c r="U298" s="355"/>
      <c r="V298" s="356"/>
      <c r="W298" s="37" t="s">
        <v>73</v>
      </c>
      <c r="X298" s="342">
        <f>IFERROR(SUMPRODUCT(X295:X296*H295:H296),"0")</f>
        <v>144</v>
      </c>
      <c r="Y298" s="342">
        <f>IFERROR(SUMPRODUCT(Y295:Y296*H295:H296),"0")</f>
        <v>144</v>
      </c>
      <c r="Z298" s="37"/>
      <c r="AA298" s="343"/>
      <c r="AB298" s="343"/>
      <c r="AC298" s="343"/>
    </row>
    <row r="299" spans="1:68" ht="14.25" hidden="1" customHeight="1" x14ac:dyDescent="0.25">
      <c r="A299" s="363" t="s">
        <v>142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49"/>
      <c r="Z299" s="349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2">
        <v>4640242180304</v>
      </c>
      <c r="E300" s="353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6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42</v>
      </c>
      <c r="Y300" s="341">
        <f>IFERROR(IF(X300="","",X300),"")</f>
        <v>42</v>
      </c>
      <c r="Z300" s="36">
        <f>IFERROR(IF(X300="","",X300*0.00936),"")</f>
        <v>0.39312000000000002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121.40520000000001</v>
      </c>
      <c r="BN300" s="67">
        <f>IFERROR(Y300*I300,"0")</f>
        <v>121.40520000000001</v>
      </c>
      <c r="BO300" s="67">
        <f>IFERROR(X300/J300,"0")</f>
        <v>0.33333333333333331</v>
      </c>
      <c r="BP300" s="67">
        <f>IFERROR(Y300/J300,"0")</f>
        <v>0.33333333333333331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2">
        <v>4640242180236</v>
      </c>
      <c r="E301" s="353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60</v>
      </c>
      <c r="Y301" s="341">
        <f>IFERROR(IF(X301="","",X301),"")</f>
        <v>60</v>
      </c>
      <c r="Z301" s="36">
        <f>IFERROR(IF(X301="","",X301*0.0155),"")</f>
        <v>0.92999999999999994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314.10000000000002</v>
      </c>
      <c r="BN301" s="67">
        <f>IFERROR(Y301*I301,"0")</f>
        <v>314.10000000000002</v>
      </c>
      <c r="BO301" s="67">
        <f>IFERROR(X301/J301,"0")</f>
        <v>0.7142857142857143</v>
      </c>
      <c r="BP301" s="67">
        <f>IFERROR(Y301/J301,"0")</f>
        <v>0.7142857142857143</v>
      </c>
    </row>
    <row r="302" spans="1:68" ht="27" hidden="1" customHeight="1" x14ac:dyDescent="0.25">
      <c r="A302" s="54" t="s">
        <v>434</v>
      </c>
      <c r="B302" s="54" t="s">
        <v>435</v>
      </c>
      <c r="C302" s="31">
        <v>4301136029</v>
      </c>
      <c r="D302" s="352">
        <v>4640242180410</v>
      </c>
      <c r="E302" s="353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72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49"/>
      <c r="N303" s="349"/>
      <c r="O303" s="373"/>
      <c r="P303" s="354" t="s">
        <v>72</v>
      </c>
      <c r="Q303" s="355"/>
      <c r="R303" s="355"/>
      <c r="S303" s="355"/>
      <c r="T303" s="355"/>
      <c r="U303" s="355"/>
      <c r="V303" s="356"/>
      <c r="W303" s="37" t="s">
        <v>69</v>
      </c>
      <c r="X303" s="342">
        <f>IFERROR(SUM(X300:X302),"0")</f>
        <v>102</v>
      </c>
      <c r="Y303" s="342">
        <f>IFERROR(SUM(Y300:Y302),"0")</f>
        <v>102</v>
      </c>
      <c r="Z303" s="342">
        <f>IFERROR(IF(Z300="",0,Z300),"0")+IFERROR(IF(Z301="",0,Z301),"0")+IFERROR(IF(Z302="",0,Z302),"0")</f>
        <v>1.3231199999999999</v>
      </c>
      <c r="AA303" s="343"/>
      <c r="AB303" s="343"/>
      <c r="AC303" s="343"/>
    </row>
    <row r="304" spans="1:68" x14ac:dyDescent="0.2">
      <c r="A304" s="349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73"/>
      <c r="P304" s="354" t="s">
        <v>72</v>
      </c>
      <c r="Q304" s="355"/>
      <c r="R304" s="355"/>
      <c r="S304" s="355"/>
      <c r="T304" s="355"/>
      <c r="U304" s="355"/>
      <c r="V304" s="356"/>
      <c r="W304" s="37" t="s">
        <v>73</v>
      </c>
      <c r="X304" s="342">
        <f>IFERROR(SUMPRODUCT(X300:X302*H300:H302),"0")</f>
        <v>413.4</v>
      </c>
      <c r="Y304" s="342">
        <f>IFERROR(SUMPRODUCT(Y300:Y302*H300:H302),"0")</f>
        <v>413.4</v>
      </c>
      <c r="Z304" s="37"/>
      <c r="AA304" s="343"/>
      <c r="AB304" s="343"/>
      <c r="AC304" s="343"/>
    </row>
    <row r="305" spans="1:68" ht="14.25" hidden="1" customHeight="1" x14ac:dyDescent="0.25">
      <c r="A305" s="363" t="s">
        <v>148</v>
      </c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49"/>
      <c r="S305" s="349"/>
      <c r="T305" s="349"/>
      <c r="U305" s="349"/>
      <c r="V305" s="349"/>
      <c r="W305" s="349"/>
      <c r="X305" s="349"/>
      <c r="Y305" s="349"/>
      <c r="Z305" s="349"/>
      <c r="AA305" s="336"/>
      <c r="AB305" s="336"/>
      <c r="AC305" s="336"/>
    </row>
    <row r="306" spans="1:68" ht="37.5" hidden="1" customHeight="1" x14ac:dyDescent="0.25">
      <c r="A306" s="54" t="s">
        <v>436</v>
      </c>
      <c r="B306" s="54" t="s">
        <v>437</v>
      </c>
      <c r="C306" s="31">
        <v>4301135504</v>
      </c>
      <c r="D306" s="352">
        <v>4640242181554</v>
      </c>
      <c r="E306" s="353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ref="Y306:Y326" si="18">IFERROR(IF(X306="","",X306),"")</f>
        <v>0</v>
      </c>
      <c r="Z306" s="36">
        <f>IFERROR(IF(X306="","",X306*0.00936),"")</f>
        <v>0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0</v>
      </c>
      <c r="BN306" s="67">
        <f t="shared" ref="BN306:BN326" si="20">IFERROR(Y306*I306,"0")</f>
        <v>0</v>
      </c>
      <c r="BO306" s="67">
        <f t="shared" ref="BO306:BO326" si="21">IFERROR(X306/J306,"0")</f>
        <v>0</v>
      </c>
      <c r="BP306" s="67">
        <f t="shared" ref="BP306:BP326" si="22">IFERROR(Y306/J306,"0")</f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2">
        <v>4640242181561</v>
      </c>
      <c r="E307" s="353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7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42</v>
      </c>
      <c r="Y307" s="341">
        <f t="shared" si="18"/>
        <v>42</v>
      </c>
      <c r="Z307" s="36">
        <f>IFERROR(IF(X307="","",X307*0.00936),"")</f>
        <v>0.39312000000000002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163.464</v>
      </c>
      <c r="BN307" s="67">
        <f t="shared" si="20"/>
        <v>163.464</v>
      </c>
      <c r="BO307" s="67">
        <f t="shared" si="21"/>
        <v>0.33333333333333331</v>
      </c>
      <c r="BP307" s="67">
        <f t="shared" si="22"/>
        <v>0.33333333333333331</v>
      </c>
    </row>
    <row r="308" spans="1:68" ht="27" customHeight="1" x14ac:dyDescent="0.25">
      <c r="A308" s="54" t="s">
        <v>444</v>
      </c>
      <c r="B308" s="54" t="s">
        <v>445</v>
      </c>
      <c r="C308" s="31">
        <v>4301135374</v>
      </c>
      <c r="D308" s="352">
        <v>4640242181424</v>
      </c>
      <c r="E308" s="353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24</v>
      </c>
      <c r="Y308" s="341">
        <f t="shared" si="18"/>
        <v>24</v>
      </c>
      <c r="Z308" s="36">
        <f>IFERROR(IF(X308="","",X308*0.0155),"")</f>
        <v>0.372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137.64000000000001</v>
      </c>
      <c r="BN308" s="67">
        <f t="shared" si="20"/>
        <v>137.64000000000001</v>
      </c>
      <c r="BO308" s="67">
        <f t="shared" si="21"/>
        <v>0.2857142857142857</v>
      </c>
      <c r="BP308" s="67">
        <f t="shared" si="22"/>
        <v>0.2857142857142857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4301135320</v>
      </c>
      <c r="D309" s="352">
        <v>4640242181592</v>
      </c>
      <c r="E309" s="353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23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450</v>
      </c>
      <c r="B310" s="54" t="s">
        <v>451</v>
      </c>
      <c r="C310" s="31">
        <v>4301135552</v>
      </c>
      <c r="D310" s="352">
        <v>4640242181431</v>
      </c>
      <c r="E310" s="353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2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2">
        <v>4640242181523</v>
      </c>
      <c r="E311" s="353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28</v>
      </c>
      <c r="Y311" s="341">
        <f t="shared" si="18"/>
        <v>28</v>
      </c>
      <c r="Z311" s="36">
        <f t="shared" si="23"/>
        <v>0.26207999999999998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89.376000000000005</v>
      </c>
      <c r="BN311" s="67">
        <f t="shared" si="20"/>
        <v>89.376000000000005</v>
      </c>
      <c r="BO311" s="67">
        <f t="shared" si="21"/>
        <v>0.22222222222222221</v>
      </c>
      <c r="BP311" s="67">
        <f t="shared" si="22"/>
        <v>0.22222222222222221</v>
      </c>
    </row>
    <row r="312" spans="1:68" ht="37.5" hidden="1" customHeight="1" x14ac:dyDescent="0.25">
      <c r="A312" s="54" t="s">
        <v>456</v>
      </c>
      <c r="B312" s="54" t="s">
        <v>457</v>
      </c>
      <c r="C312" s="31">
        <v>4301135404</v>
      </c>
      <c r="D312" s="352">
        <v>4640242181516</v>
      </c>
      <c r="E312" s="353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4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459</v>
      </c>
      <c r="B313" s="54" t="s">
        <v>460</v>
      </c>
      <c r="C313" s="31">
        <v>4301135375</v>
      </c>
      <c r="D313" s="352">
        <v>4640242181486</v>
      </c>
      <c r="E313" s="353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112</v>
      </c>
      <c r="Y313" s="341">
        <f t="shared" si="18"/>
        <v>112</v>
      </c>
      <c r="Z313" s="36">
        <f t="shared" si="23"/>
        <v>1.0483199999999999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435.904</v>
      </c>
      <c r="BN313" s="67">
        <f t="shared" si="20"/>
        <v>435.904</v>
      </c>
      <c r="BO313" s="67">
        <f t="shared" si="21"/>
        <v>0.88888888888888884</v>
      </c>
      <c r="BP313" s="67">
        <f t="shared" si="22"/>
        <v>0.88888888888888884</v>
      </c>
    </row>
    <row r="314" spans="1:68" ht="37.5" hidden="1" customHeight="1" x14ac:dyDescent="0.25">
      <c r="A314" s="54" t="s">
        <v>461</v>
      </c>
      <c r="B314" s="54" t="s">
        <v>462</v>
      </c>
      <c r="C314" s="31">
        <v>4301135402</v>
      </c>
      <c r="D314" s="352">
        <v>4640242181493</v>
      </c>
      <c r="E314" s="353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hidden="1" customHeight="1" x14ac:dyDescent="0.25">
      <c r="A315" s="54" t="s">
        <v>464</v>
      </c>
      <c r="B315" s="54" t="s">
        <v>465</v>
      </c>
      <c r="C315" s="31">
        <v>4301135403</v>
      </c>
      <c r="D315" s="352">
        <v>4640242181509</v>
      </c>
      <c r="E315" s="353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466</v>
      </c>
      <c r="B316" s="54" t="s">
        <v>467</v>
      </c>
      <c r="C316" s="31">
        <v>4301135304</v>
      </c>
      <c r="D316" s="352">
        <v>4640242181240</v>
      </c>
      <c r="E316" s="353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1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469</v>
      </c>
      <c r="B317" s="54" t="s">
        <v>470</v>
      </c>
      <c r="C317" s="31">
        <v>4301135310</v>
      </c>
      <c r="D317" s="352">
        <v>4640242181318</v>
      </c>
      <c r="E317" s="353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6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472</v>
      </c>
      <c r="B318" s="54" t="s">
        <v>473</v>
      </c>
      <c r="C318" s="31">
        <v>4301135306</v>
      </c>
      <c r="D318" s="352">
        <v>4640242181578</v>
      </c>
      <c r="E318" s="353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77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4301135305</v>
      </c>
      <c r="D319" s="352">
        <v>4640242181394</v>
      </c>
      <c r="E319" s="353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1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4301135309</v>
      </c>
      <c r="D320" s="352">
        <v>4640242181332</v>
      </c>
      <c r="E320" s="353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4301135308</v>
      </c>
      <c r="D321" s="352">
        <v>4640242181349</v>
      </c>
      <c r="E321" s="353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478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4301135307</v>
      </c>
      <c r="D322" s="352">
        <v>4640242181370</v>
      </c>
      <c r="E322" s="353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68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488</v>
      </c>
      <c r="B323" s="54" t="s">
        <v>489</v>
      </c>
      <c r="C323" s="31">
        <v>4301135318</v>
      </c>
      <c r="D323" s="352">
        <v>4607111037480</v>
      </c>
      <c r="E323" s="353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19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492</v>
      </c>
      <c r="B324" s="54" t="s">
        <v>493</v>
      </c>
      <c r="C324" s="31">
        <v>4301135319</v>
      </c>
      <c r="D324" s="352">
        <v>4607111037473</v>
      </c>
      <c r="E324" s="353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85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496</v>
      </c>
      <c r="B325" s="54" t="s">
        <v>497</v>
      </c>
      <c r="C325" s="31">
        <v>4301135198</v>
      </c>
      <c r="D325" s="352">
        <v>4640242180663</v>
      </c>
      <c r="E325" s="353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3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500</v>
      </c>
      <c r="B326" s="54" t="s">
        <v>501</v>
      </c>
      <c r="C326" s="31">
        <v>4301135723</v>
      </c>
      <c r="D326" s="352">
        <v>4640242181783</v>
      </c>
      <c r="E326" s="353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8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72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73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IFERROR(SUM(X306:X326),"0")</f>
        <v>206</v>
      </c>
      <c r="Y327" s="342">
        <f>IFERROR(SUM(Y306:Y326),"0")</f>
        <v>206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2.07552</v>
      </c>
      <c r="AA327" s="343"/>
      <c r="AB327" s="343"/>
      <c r="AC327" s="343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73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IFERROR(SUMPRODUCT(X306:X326*H306:H326),"0")</f>
        <v>785.8</v>
      </c>
      <c r="Y328" s="342">
        <f>IFERROR(SUMPRODUCT(Y306:Y326*H306:H326),"0")</f>
        <v>785.8</v>
      </c>
      <c r="Z328" s="37"/>
      <c r="AA328" s="343"/>
      <c r="AB328" s="343"/>
      <c r="AC328" s="343"/>
    </row>
    <row r="329" spans="1:68" ht="16.5" hidden="1" customHeight="1" x14ac:dyDescent="0.25">
      <c r="A329" s="348" t="s">
        <v>504</v>
      </c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349"/>
      <c r="X329" s="349"/>
      <c r="Y329" s="349"/>
      <c r="Z329" s="349"/>
      <c r="AA329" s="335"/>
      <c r="AB329" s="335"/>
      <c r="AC329" s="335"/>
    </row>
    <row r="330" spans="1:68" ht="14.25" hidden="1" customHeight="1" x14ac:dyDescent="0.25">
      <c r="A330" s="363" t="s">
        <v>148</v>
      </c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49"/>
      <c r="S330" s="349"/>
      <c r="T330" s="349"/>
      <c r="U330" s="349"/>
      <c r="V330" s="349"/>
      <c r="W330" s="349"/>
      <c r="X330" s="349"/>
      <c r="Y330" s="349"/>
      <c r="Z330" s="349"/>
      <c r="AA330" s="336"/>
      <c r="AB330" s="336"/>
      <c r="AC330" s="336"/>
    </row>
    <row r="331" spans="1:68" ht="27" hidden="1" customHeight="1" x14ac:dyDescent="0.25">
      <c r="A331" s="54" t="s">
        <v>505</v>
      </c>
      <c r="B331" s="54" t="s">
        <v>506</v>
      </c>
      <c r="C331" s="31">
        <v>4301135268</v>
      </c>
      <c r="D331" s="352">
        <v>4640242181134</v>
      </c>
      <c r="E331" s="353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11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72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373"/>
      <c r="P332" s="354" t="s">
        <v>72</v>
      </c>
      <c r="Q332" s="355"/>
      <c r="R332" s="355"/>
      <c r="S332" s="355"/>
      <c r="T332" s="355"/>
      <c r="U332" s="355"/>
      <c r="V332" s="356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hidden="1" x14ac:dyDescent="0.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373"/>
      <c r="P333" s="354" t="s">
        <v>72</v>
      </c>
      <c r="Q333" s="355"/>
      <c r="R333" s="355"/>
      <c r="S333" s="355"/>
      <c r="T333" s="355"/>
      <c r="U333" s="355"/>
      <c r="V333" s="356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74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49"/>
      <c r="N334" s="349"/>
      <c r="O334" s="375"/>
      <c r="P334" s="414" t="s">
        <v>509</v>
      </c>
      <c r="Q334" s="367"/>
      <c r="R334" s="367"/>
      <c r="S334" s="367"/>
      <c r="T334" s="367"/>
      <c r="U334" s="367"/>
      <c r="V334" s="368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5998.5999999999995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5998.5999999999995</v>
      </c>
      <c r="Z334" s="37"/>
      <c r="AA334" s="343"/>
      <c r="AB334" s="343"/>
      <c r="AC334" s="343"/>
    </row>
    <row r="335" spans="1:68" x14ac:dyDescent="0.2">
      <c r="A335" s="349"/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75"/>
      <c r="P335" s="414" t="s">
        <v>510</v>
      </c>
      <c r="Q335" s="367"/>
      <c r="R335" s="367"/>
      <c r="S335" s="367"/>
      <c r="T335" s="367"/>
      <c r="U335" s="367"/>
      <c r="V335" s="368"/>
      <c r="W335" s="37" t="s">
        <v>73</v>
      </c>
      <c r="X335" s="342">
        <f>IFERROR(SUM(BM22:BM331),"0")</f>
        <v>6646.4984000000004</v>
      </c>
      <c r="Y335" s="342">
        <f>IFERROR(SUM(BN22:BN331),"0")</f>
        <v>6646.4984000000004</v>
      </c>
      <c r="Z335" s="37"/>
      <c r="AA335" s="343"/>
      <c r="AB335" s="343"/>
      <c r="AC335" s="343"/>
    </row>
    <row r="336" spans="1:68" x14ac:dyDescent="0.2">
      <c r="A336" s="349"/>
      <c r="B336" s="349"/>
      <c r="C336" s="349"/>
      <c r="D336" s="349"/>
      <c r="E336" s="349"/>
      <c r="F336" s="349"/>
      <c r="G336" s="349"/>
      <c r="H336" s="349"/>
      <c r="I336" s="349"/>
      <c r="J336" s="349"/>
      <c r="K336" s="349"/>
      <c r="L336" s="349"/>
      <c r="M336" s="349"/>
      <c r="N336" s="349"/>
      <c r="O336" s="375"/>
      <c r="P336" s="414" t="s">
        <v>511</v>
      </c>
      <c r="Q336" s="367"/>
      <c r="R336" s="367"/>
      <c r="S336" s="367"/>
      <c r="T336" s="367"/>
      <c r="U336" s="367"/>
      <c r="V336" s="368"/>
      <c r="W336" s="37" t="s">
        <v>512</v>
      </c>
      <c r="X336" s="38">
        <f>ROUNDUP(SUM(BO22:BO331),0)</f>
        <v>18</v>
      </c>
      <c r="Y336" s="38">
        <f>ROUNDUP(SUM(BP22:BP331),0)</f>
        <v>18</v>
      </c>
      <c r="Z336" s="37"/>
      <c r="AA336" s="343"/>
      <c r="AB336" s="343"/>
      <c r="AC336" s="343"/>
    </row>
    <row r="337" spans="1:37" x14ac:dyDescent="0.2">
      <c r="A337" s="349"/>
      <c r="B337" s="349"/>
      <c r="C337" s="349"/>
      <c r="D337" s="349"/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75"/>
      <c r="P337" s="414" t="s">
        <v>513</v>
      </c>
      <c r="Q337" s="367"/>
      <c r="R337" s="367"/>
      <c r="S337" s="367"/>
      <c r="T337" s="367"/>
      <c r="U337" s="367"/>
      <c r="V337" s="368"/>
      <c r="W337" s="37" t="s">
        <v>73</v>
      </c>
      <c r="X337" s="342">
        <f>GrossWeightTotal+PalletQtyTotal*25</f>
        <v>7096.4984000000004</v>
      </c>
      <c r="Y337" s="342">
        <f>GrossWeightTotalR+PalletQtyTotalR*25</f>
        <v>7096.4984000000004</v>
      </c>
      <c r="Z337" s="37"/>
      <c r="AA337" s="343"/>
      <c r="AB337" s="343"/>
      <c r="AC337" s="343"/>
    </row>
    <row r="338" spans="1:37" x14ac:dyDescent="0.2">
      <c r="A338" s="349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349"/>
      <c r="O338" s="375"/>
      <c r="P338" s="414" t="s">
        <v>514</v>
      </c>
      <c r="Q338" s="367"/>
      <c r="R338" s="367"/>
      <c r="S338" s="367"/>
      <c r="T338" s="367"/>
      <c r="U338" s="367"/>
      <c r="V338" s="368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1524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1524</v>
      </c>
      <c r="Z338" s="37"/>
      <c r="AA338" s="343"/>
      <c r="AB338" s="343"/>
      <c r="AC338" s="343"/>
    </row>
    <row r="339" spans="1:37" ht="14.25" hidden="1" customHeight="1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75"/>
      <c r="P339" s="414" t="s">
        <v>515</v>
      </c>
      <c r="Q339" s="367"/>
      <c r="R339" s="367"/>
      <c r="S339" s="367"/>
      <c r="T339" s="367"/>
      <c r="U339" s="367"/>
      <c r="V339" s="368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21.786059999999999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69" t="s">
        <v>74</v>
      </c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13"/>
      <c r="U341" s="369" t="s">
        <v>261</v>
      </c>
      <c r="V341" s="413"/>
      <c r="W341" s="369" t="s">
        <v>287</v>
      </c>
      <c r="X341" s="413"/>
      <c r="Y341" s="369" t="s">
        <v>310</v>
      </c>
      <c r="Z341" s="441"/>
      <c r="AA341" s="441"/>
      <c r="AB341" s="441"/>
      <c r="AC341" s="441"/>
      <c r="AD341" s="441"/>
      <c r="AE341" s="441"/>
      <c r="AF341" s="413"/>
      <c r="AG341" s="337" t="s">
        <v>388</v>
      </c>
      <c r="AH341" s="337" t="s">
        <v>393</v>
      </c>
      <c r="AI341" s="337" t="s">
        <v>400</v>
      </c>
      <c r="AJ341" s="369" t="s">
        <v>262</v>
      </c>
      <c r="AK341" s="413"/>
    </row>
    <row r="342" spans="1:37" ht="14.25" customHeight="1" thickTop="1" x14ac:dyDescent="0.2">
      <c r="A342" s="534" t="s">
        <v>518</v>
      </c>
      <c r="B342" s="369" t="s">
        <v>62</v>
      </c>
      <c r="C342" s="369" t="s">
        <v>75</v>
      </c>
      <c r="D342" s="369" t="s">
        <v>92</v>
      </c>
      <c r="E342" s="369" t="s">
        <v>105</v>
      </c>
      <c r="F342" s="369" t="s">
        <v>124</v>
      </c>
      <c r="G342" s="369" t="s">
        <v>163</v>
      </c>
      <c r="H342" s="369" t="s">
        <v>170</v>
      </c>
      <c r="I342" s="369" t="s">
        <v>175</v>
      </c>
      <c r="J342" s="369" t="s">
        <v>184</v>
      </c>
      <c r="K342" s="369" t="s">
        <v>201</v>
      </c>
      <c r="L342" s="369" t="s">
        <v>211</v>
      </c>
      <c r="M342" s="369" t="s">
        <v>222</v>
      </c>
      <c r="N342" s="338"/>
      <c r="O342" s="369" t="s">
        <v>228</v>
      </c>
      <c r="P342" s="369" t="s">
        <v>235</v>
      </c>
      <c r="Q342" s="369" t="s">
        <v>241</v>
      </c>
      <c r="R342" s="369" t="s">
        <v>246</v>
      </c>
      <c r="S342" s="369" t="s">
        <v>249</v>
      </c>
      <c r="T342" s="369" t="s">
        <v>257</v>
      </c>
      <c r="U342" s="369" t="s">
        <v>262</v>
      </c>
      <c r="V342" s="369" t="s">
        <v>266</v>
      </c>
      <c r="W342" s="369" t="s">
        <v>288</v>
      </c>
      <c r="X342" s="369" t="s">
        <v>306</v>
      </c>
      <c r="Y342" s="369" t="s">
        <v>311</v>
      </c>
      <c r="Z342" s="369" t="s">
        <v>323</v>
      </c>
      <c r="AA342" s="369" t="s">
        <v>333</v>
      </c>
      <c r="AB342" s="369" t="s">
        <v>348</v>
      </c>
      <c r="AC342" s="369" t="s">
        <v>359</v>
      </c>
      <c r="AD342" s="369" t="s">
        <v>363</v>
      </c>
      <c r="AE342" s="369" t="s">
        <v>378</v>
      </c>
      <c r="AF342" s="369" t="s">
        <v>382</v>
      </c>
      <c r="AG342" s="369" t="s">
        <v>389</v>
      </c>
      <c r="AH342" s="369" t="s">
        <v>394</v>
      </c>
      <c r="AI342" s="369" t="s">
        <v>401</v>
      </c>
      <c r="AJ342" s="369" t="s">
        <v>262</v>
      </c>
      <c r="AK342" s="369" t="s">
        <v>504</v>
      </c>
    </row>
    <row r="343" spans="1:37" ht="13.5" customHeight="1" thickBot="1" x14ac:dyDescent="0.25">
      <c r="A343" s="535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38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370"/>
      <c r="Z343" s="370"/>
      <c r="AA343" s="370"/>
      <c r="AB343" s="370"/>
      <c r="AC343" s="370"/>
      <c r="AD343" s="370"/>
      <c r="AE343" s="370"/>
      <c r="AF343" s="370"/>
      <c r="AG343" s="370"/>
      <c r="AH343" s="370"/>
      <c r="AI343" s="370"/>
      <c r="AJ343" s="370"/>
      <c r="AK343" s="37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63</v>
      </c>
      <c r="D344" s="46">
        <f>IFERROR(X36*H36,"0")+IFERROR(X37*H37,"0")+IFERROR(X38*H38,"0")</f>
        <v>201.59999999999997</v>
      </c>
      <c r="E344" s="46">
        <f>IFERROR(X43*H43,"0")+IFERROR(X44*H44,"0")+IFERROR(X45*H45,"0")+IFERROR(X46*H46,"0")+IFERROR(X47*H47,"0")+IFERROR(X48*H48,"0")+IFERROR(X49*H49,"0")+IFERROR(X50*H50,"0")</f>
        <v>336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660</v>
      </c>
      <c r="H344" s="46">
        <f>IFERROR(X88*H88,"0")</f>
        <v>0</v>
      </c>
      <c r="I344" s="46">
        <f>IFERROR(X93*H93,"0")+IFERROR(X94*H94,"0")</f>
        <v>100.8</v>
      </c>
      <c r="J344" s="46">
        <f>IFERROR(X99*H99,"0")+IFERROR(X100*H100,"0")+IFERROR(X101*H101,"0")+IFERROR(X102*H102,"0")+IFERROR(X103*H103,"0")+IFERROR(X104*H104,"0")</f>
        <v>604.79999999999995</v>
      </c>
      <c r="K344" s="46">
        <f>IFERROR(X109*H109,"0")+IFERROR(X110*H110,"0")+IFERROR(X111*H111,"0")</f>
        <v>184.8</v>
      </c>
      <c r="L344" s="46">
        <f>IFERROR(X116*H116,"0")+IFERROR(X117*H117,"0")+IFERROR(X118*H118,"0")+IFERROR(X119*H119,"0")+IFERROR(X120*H120,"0")</f>
        <v>76.800000000000011</v>
      </c>
      <c r="M344" s="46">
        <f>IFERROR(X125*H125,"0")+IFERROR(X126*H126,"0")</f>
        <v>756</v>
      </c>
      <c r="N344" s="338"/>
      <c r="O344" s="46">
        <f>IFERROR(X131*H131,"0")+IFERROR(X132*H132,"0")</f>
        <v>252</v>
      </c>
      <c r="P344" s="46">
        <f>IFERROR(X137*H137,"0")+IFERROR(X138*H138,"0")</f>
        <v>84</v>
      </c>
      <c r="Q344" s="46">
        <f>IFERROR(X143*H143,"0")</f>
        <v>0</v>
      </c>
      <c r="R344" s="46">
        <f>IFERROR(X148*H148,"0")</f>
        <v>0</v>
      </c>
      <c r="S344" s="46">
        <f>IFERROR(X153*H153,"0")+IFERROR(X154*H154,"0")</f>
        <v>19.200000000000003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600</v>
      </c>
      <c r="W344" s="46">
        <f>IFERROR(X184*H184,"0")+IFERROR(X185*H185,"0")+IFERROR(X186*H186,"0")+IFERROR(X190*H190,"0")</f>
        <v>294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67.199999999999989</v>
      </c>
      <c r="AA344" s="46">
        <f>IFERROR(X216*H216,"0")+IFERROR(X217*H217,"0")+IFERROR(X218*H218,"0")+IFERROR(X219*H219,"0")+IFERROR(X220*H220,"0")+IFERROR(X221*H221,"0")</f>
        <v>268.79999999999995</v>
      </c>
      <c r="AB344" s="46">
        <f>IFERROR(X226*H226,"0")+IFERROR(X227*H227,"0")+IFERROR(X228*H228,"0")+IFERROR(X229*H229,"0")</f>
        <v>86.4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1343.2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2296.7999999999997</v>
      </c>
      <c r="B347" s="60">
        <f>SUMPRODUCT(--(BB:BB="ПГП"),--(W:W="кор"),H:H,Y:Y)+SUMPRODUCT(--(BB:BB="ПГП"),--(W:W="кг"),Y:Y)</f>
        <v>3701.8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4,00"/>
        <filter val="100,80"/>
        <filter val="102,00"/>
        <filter val="112,00"/>
        <filter val="12,00"/>
        <filter val="120,00"/>
        <filter val="126,00"/>
        <filter val="132,00"/>
        <filter val="14,00"/>
        <filter val="144,00"/>
        <filter val="168,00"/>
        <filter val="18"/>
        <filter val="184,80"/>
        <filter val="19,20"/>
        <filter val="201,60"/>
        <filter val="206,00"/>
        <filter val="24,00"/>
        <filter val="252,00"/>
        <filter val="268,80"/>
        <filter val="28,00"/>
        <filter val="294,00"/>
        <filter val="336,00"/>
        <filter val="36,00"/>
        <filter val="413,40"/>
        <filter val="42,00"/>
        <filter val="48,00"/>
        <filter val="480,00"/>
        <filter val="5 998,60"/>
        <filter val="56,00"/>
        <filter val="6 646,50"/>
        <filter val="6,00"/>
        <filter val="60,00"/>
        <filter val="604,80"/>
        <filter val="63,00"/>
        <filter val="660,00"/>
        <filter val="67,20"/>
        <filter val="7 096,50"/>
        <filter val="70,00"/>
        <filter val="756,00"/>
        <filter val="76,80"/>
        <filter val="785,80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Y17:Y18"/>
    <mergeCell ref="AD17:AF18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D268:E268"/>
    <mergeCell ref="P126:T126"/>
    <mergeCell ref="P218:T218"/>
    <mergeCell ref="P140:V140"/>
    <mergeCell ref="A136:Z136"/>
    <mergeCell ref="A21:Z21"/>
    <mergeCell ref="D184:E184"/>
    <mergeCell ref="A39:O40"/>
    <mergeCell ref="P167:V167"/>
    <mergeCell ref="D101:E101"/>
    <mergeCell ref="D76:E76"/>
    <mergeCell ref="U342:U343"/>
    <mergeCell ref="D321:E321"/>
    <mergeCell ref="A233:Z233"/>
    <mergeCell ref="O17:O18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49:T49"/>
    <mergeCell ref="A166:O167"/>
    <mergeCell ref="P36:T36"/>
    <mergeCell ref="P101:T101"/>
    <mergeCell ref="M17:M18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P161:V161"/>
    <mergeCell ref="A151:Z151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V6:W9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92:Z92"/>
    <mergeCell ref="P187:V187"/>
    <mergeCell ref="P258:V258"/>
    <mergeCell ref="A248:Z248"/>
    <mergeCell ref="P223:V223"/>
    <mergeCell ref="P174:V174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A13:M13"/>
    <mergeCell ref="A230:O231"/>
    <mergeCell ref="P79:V79"/>
    <mergeCell ref="P231:V231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F342:F343"/>
    <mergeCell ref="Y341:AF341"/>
    <mergeCell ref="Y342:Y343"/>
    <mergeCell ref="P333:V333"/>
    <mergeCell ref="D316:E316"/>
    <mergeCell ref="P38:T38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D210:E210"/>
    <mergeCell ref="D308:E308"/>
    <mergeCell ref="D209:E209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Z342:Z343"/>
    <mergeCell ref="P298:V298"/>
    <mergeCell ref="W342:W343"/>
    <mergeCell ref="A329:Z329"/>
    <mergeCell ref="P304:V304"/>
    <mergeCell ref="D342:D343"/>
    <mergeCell ref="D325:E325"/>
    <mergeCell ref="P332:V332"/>
    <mergeCell ref="P234:T234"/>
    <mergeCell ref="P309:T309"/>
    <mergeCell ref="D295:E295"/>
    <mergeCell ref="P338:V33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A215:Z215"/>
    <mergeCell ref="D217:E217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D178:E178"/>
    <mergeCell ref="D172:E172"/>
    <mergeCell ref="P88:T88"/>
    <mergeCell ref="P244:T244"/>
    <mergeCell ref="P73:T73"/>
    <mergeCell ref="A282:Z282"/>
    <mergeCell ref="P188:V188"/>
    <mergeCell ref="A187:O188"/>
    <mergeCell ref="P109:T109"/>
    <mergeCell ref="D186:E186"/>
    <mergeCell ref="A155:O156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  <mergeCell ref="W17:W18"/>
    <mergeCell ref="P96:V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