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3C9B0938-00AF-4D8C-A2FF-7DE0FF0014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P501" i="1"/>
  <c r="BO500" i="1"/>
  <c r="BM500" i="1"/>
  <c r="Y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BP485" i="1"/>
  <c r="BO485" i="1"/>
  <c r="BN485" i="1"/>
  <c r="BM485" i="1"/>
  <c r="Z485" i="1"/>
  <c r="Z489" i="1" s="1"/>
  <c r="Y485" i="1"/>
  <c r="Y490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Y458" i="1"/>
  <c r="X458" i="1"/>
  <c r="BP457" i="1"/>
  <c r="BO457" i="1"/>
  <c r="BN457" i="1"/>
  <c r="BM457" i="1"/>
  <c r="Z457" i="1"/>
  <c r="Z458" i="1" s="1"/>
  <c r="Y457" i="1"/>
  <c r="AA588" i="1" s="1"/>
  <c r="P457" i="1"/>
  <c r="X454" i="1"/>
  <c r="Y453" i="1"/>
  <c r="X453" i="1"/>
  <c r="BP452" i="1"/>
  <c r="BO452" i="1"/>
  <c r="BN452" i="1"/>
  <c r="BM452" i="1"/>
  <c r="Z452" i="1"/>
  <c r="Y452" i="1"/>
  <c r="BP451" i="1"/>
  <c r="BO451" i="1"/>
  <c r="BN451" i="1"/>
  <c r="BM451" i="1"/>
  <c r="Z451" i="1"/>
  <c r="Z453" i="1" s="1"/>
  <c r="Y451" i="1"/>
  <c r="Z588" i="1" s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Y430" i="1" s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BP403" i="1"/>
  <c r="BO403" i="1"/>
  <c r="BN403" i="1"/>
  <c r="BM403" i="1"/>
  <c r="Z403" i="1"/>
  <c r="Y403" i="1"/>
  <c r="Y408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Y400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6" i="1"/>
  <c r="Y385" i="1"/>
  <c r="X385" i="1"/>
  <c r="BP384" i="1"/>
  <c r="BO384" i="1"/>
  <c r="BN384" i="1"/>
  <c r="BM384" i="1"/>
  <c r="Z384" i="1"/>
  <c r="Z385" i="1" s="1"/>
  <c r="Y384" i="1"/>
  <c r="Y386" i="1" s="1"/>
  <c r="X382" i="1"/>
  <c r="X381" i="1"/>
  <c r="BO380" i="1"/>
  <c r="BM380" i="1"/>
  <c r="Y380" i="1"/>
  <c r="BO379" i="1"/>
  <c r="BM379" i="1"/>
  <c r="Y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Y376" i="1" s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Y357" i="1" s="1"/>
  <c r="P353" i="1"/>
  <c r="X351" i="1"/>
  <c r="Y350" i="1"/>
  <c r="X350" i="1"/>
  <c r="BP349" i="1"/>
  <c r="BO349" i="1"/>
  <c r="BN349" i="1"/>
  <c r="BM349" i="1"/>
  <c r="Z349" i="1"/>
  <c r="Z350" i="1" s="1"/>
  <c r="Y349" i="1"/>
  <c r="U588" i="1" s="1"/>
  <c r="P349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Y345" i="1" s="1"/>
  <c r="P343" i="1"/>
  <c r="BP342" i="1"/>
  <c r="BO342" i="1"/>
  <c r="BN342" i="1"/>
  <c r="BM342" i="1"/>
  <c r="Z342" i="1"/>
  <c r="Y342" i="1"/>
  <c r="P342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Y340" i="1" s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Y333" i="1" s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Y311" i="1" s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Q588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Y262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Y255" i="1"/>
  <c r="X255" i="1"/>
  <c r="BP254" i="1"/>
  <c r="BO254" i="1"/>
  <c r="BN254" i="1"/>
  <c r="BM254" i="1"/>
  <c r="Z254" i="1"/>
  <c r="Z255" i="1" s="1"/>
  <c r="Y254" i="1"/>
  <c r="M588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Y250" i="1" s="1"/>
  <c r="P244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Y223" i="1" s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Y195" i="1" s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P123" i="1"/>
  <c r="BO123" i="1"/>
  <c r="BN123" i="1"/>
  <c r="BM123" i="1"/>
  <c r="Z123" i="1"/>
  <c r="Y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Y128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F588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Y93" i="1"/>
  <c r="Y102" i="1" s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588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D588" i="1" s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588" i="1" s="1"/>
  <c r="P35" i="1"/>
  <c r="X31" i="1"/>
  <c r="X30" i="1"/>
  <c r="BO29" i="1"/>
  <c r="BM29" i="1"/>
  <c r="Y29" i="1"/>
  <c r="Y30" i="1" s="1"/>
  <c r="P29" i="1"/>
  <c r="X27" i="1"/>
  <c r="X578" i="1" s="1"/>
  <c r="X26" i="1"/>
  <c r="X582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A10" i="1" s="1"/>
  <c r="D7" i="1"/>
  <c r="Q6" i="1"/>
  <c r="P2" i="1"/>
  <c r="F9" i="1" l="1"/>
  <c r="J9" i="1"/>
  <c r="F10" i="1"/>
  <c r="Y27" i="1"/>
  <c r="Y31" i="1"/>
  <c r="Y41" i="1"/>
  <c r="Y45" i="1"/>
  <c r="Y56" i="1"/>
  <c r="Y62" i="1"/>
  <c r="Y68" i="1"/>
  <c r="Y78" i="1"/>
  <c r="Y84" i="1"/>
  <c r="Y91" i="1"/>
  <c r="Y103" i="1"/>
  <c r="Y110" i="1"/>
  <c r="Y116" i="1"/>
  <c r="Y129" i="1"/>
  <c r="Y133" i="1"/>
  <c r="BP148" i="1"/>
  <c r="BN148" i="1"/>
  <c r="Z148" i="1"/>
  <c r="Z149" i="1" s="1"/>
  <c r="Y150" i="1"/>
  <c r="H588" i="1"/>
  <c r="Y154" i="1"/>
  <c r="BP153" i="1"/>
  <c r="BN153" i="1"/>
  <c r="Z153" i="1"/>
  <c r="Z154" i="1" s="1"/>
  <c r="Y155" i="1"/>
  <c r="Y162" i="1"/>
  <c r="BP157" i="1"/>
  <c r="BN157" i="1"/>
  <c r="Z157" i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BP199" i="1"/>
  <c r="BN199" i="1"/>
  <c r="Z199" i="1"/>
  <c r="Z206" i="1" s="1"/>
  <c r="BP203" i="1"/>
  <c r="BN203" i="1"/>
  <c r="Z203" i="1"/>
  <c r="BP211" i="1"/>
  <c r="BN211" i="1"/>
  <c r="Z211" i="1"/>
  <c r="BP215" i="1"/>
  <c r="BN215" i="1"/>
  <c r="Z215" i="1"/>
  <c r="BP228" i="1"/>
  <c r="BN228" i="1"/>
  <c r="Z228" i="1"/>
  <c r="Z235" i="1" s="1"/>
  <c r="BP232" i="1"/>
  <c r="BN232" i="1"/>
  <c r="Z232" i="1"/>
  <c r="Y240" i="1"/>
  <c r="BP246" i="1"/>
  <c r="BN246" i="1"/>
  <c r="Z246" i="1"/>
  <c r="Z262" i="1"/>
  <c r="BP260" i="1"/>
  <c r="BN260" i="1"/>
  <c r="Z260" i="1"/>
  <c r="BP269" i="1"/>
  <c r="BN269" i="1"/>
  <c r="Z269" i="1"/>
  <c r="H9" i="1"/>
  <c r="B588" i="1"/>
  <c r="X579" i="1"/>
  <c r="X580" i="1"/>
  <c r="Z23" i="1"/>
  <c r="Z26" i="1" s="1"/>
  <c r="BN23" i="1"/>
  <c r="Y579" i="1" s="1"/>
  <c r="Z25" i="1"/>
  <c r="BN25" i="1"/>
  <c r="Y26" i="1"/>
  <c r="Z29" i="1"/>
  <c r="Z30" i="1" s="1"/>
  <c r="BN29" i="1"/>
  <c r="BP29" i="1"/>
  <c r="Y580" i="1" s="1"/>
  <c r="Z35" i="1"/>
  <c r="Z40" i="1" s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Z77" i="1" s="1"/>
  <c r="BN72" i="1"/>
  <c r="Z74" i="1"/>
  <c r="BN74" i="1"/>
  <c r="Z76" i="1"/>
  <c r="BN76" i="1"/>
  <c r="Z80" i="1"/>
  <c r="Z83" i="1" s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9" i="1"/>
  <c r="BN99" i="1"/>
  <c r="Z101" i="1"/>
  <c r="BN101" i="1"/>
  <c r="Z106" i="1"/>
  <c r="Z110" i="1" s="1"/>
  <c r="BN106" i="1"/>
  <c r="BP106" i="1"/>
  <c r="Z108" i="1"/>
  <c r="BN108" i="1"/>
  <c r="Y111" i="1"/>
  <c r="Z114" i="1"/>
  <c r="Z116" i="1" s="1"/>
  <c r="BN114" i="1"/>
  <c r="Z121" i="1"/>
  <c r="Z128" i="1" s="1"/>
  <c r="BN121" i="1"/>
  <c r="Z124" i="1"/>
  <c r="BN124" i="1"/>
  <c r="Z125" i="1"/>
  <c r="BN125" i="1"/>
  <c r="Z127" i="1"/>
  <c r="BN127" i="1"/>
  <c r="Z131" i="1"/>
  <c r="Z133" i="1" s="1"/>
  <c r="BN131" i="1"/>
  <c r="BP131" i="1"/>
  <c r="G588" i="1"/>
  <c r="Y139" i="1"/>
  <c r="Z138" i="1"/>
  <c r="Z139" i="1" s="1"/>
  <c r="BN138" i="1"/>
  <c r="Y140" i="1"/>
  <c r="Y145" i="1"/>
  <c r="BP142" i="1"/>
  <c r="BN142" i="1"/>
  <c r="Z142" i="1"/>
  <c r="Z144" i="1" s="1"/>
  <c r="Y149" i="1"/>
  <c r="BP159" i="1"/>
  <c r="BN159" i="1"/>
  <c r="Z159" i="1"/>
  <c r="Y166" i="1"/>
  <c r="BP177" i="1"/>
  <c r="BN177" i="1"/>
  <c r="Z177" i="1"/>
  <c r="BP180" i="1"/>
  <c r="BN180" i="1"/>
  <c r="Z180" i="1"/>
  <c r="Y184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Z223" i="1" s="1"/>
  <c r="BP230" i="1"/>
  <c r="BN230" i="1"/>
  <c r="Z230" i="1"/>
  <c r="BP234" i="1"/>
  <c r="BN234" i="1"/>
  <c r="Z234" i="1"/>
  <c r="Y236" i="1"/>
  <c r="BP239" i="1"/>
  <c r="BN239" i="1"/>
  <c r="Z239" i="1"/>
  <c r="Z240" i="1" s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Z271" i="1" s="1"/>
  <c r="Y271" i="1"/>
  <c r="Z290" i="1"/>
  <c r="BP289" i="1"/>
  <c r="BN289" i="1"/>
  <c r="Z289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BP307" i="1"/>
  <c r="BN307" i="1"/>
  <c r="Z307" i="1"/>
  <c r="BP315" i="1"/>
  <c r="BN315" i="1"/>
  <c r="Z315" i="1"/>
  <c r="BP323" i="1"/>
  <c r="BN323" i="1"/>
  <c r="Z323" i="1"/>
  <c r="BP331" i="1"/>
  <c r="BN331" i="1"/>
  <c r="Z331" i="1"/>
  <c r="BP337" i="1"/>
  <c r="BN337" i="1"/>
  <c r="Z337" i="1"/>
  <c r="Z339" i="1" s="1"/>
  <c r="Y346" i="1"/>
  <c r="BP354" i="1"/>
  <c r="BN354" i="1"/>
  <c r="Z354" i="1"/>
  <c r="Z356" i="1" s="1"/>
  <c r="BP364" i="1"/>
  <c r="BN364" i="1"/>
  <c r="Z364" i="1"/>
  <c r="BP368" i="1"/>
  <c r="BN368" i="1"/>
  <c r="Z368" i="1"/>
  <c r="Y381" i="1"/>
  <c r="BP379" i="1"/>
  <c r="BN379" i="1"/>
  <c r="Z379" i="1"/>
  <c r="BP392" i="1"/>
  <c r="BN392" i="1"/>
  <c r="Z392" i="1"/>
  <c r="BP405" i="1"/>
  <c r="BN405" i="1"/>
  <c r="Z405" i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BP305" i="1"/>
  <c r="BN305" i="1"/>
  <c r="Z305" i="1"/>
  <c r="Z311" i="1" s="1"/>
  <c r="BP309" i="1"/>
  <c r="BN309" i="1"/>
  <c r="Z309" i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Z332" i="1" s="1"/>
  <c r="BP343" i="1"/>
  <c r="BN343" i="1"/>
  <c r="Z343" i="1"/>
  <c r="Z345" i="1" s="1"/>
  <c r="BP362" i="1"/>
  <c r="BN362" i="1"/>
  <c r="Z362" i="1"/>
  <c r="Z371" i="1" s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BP380" i="1"/>
  <c r="BN380" i="1"/>
  <c r="Z380" i="1"/>
  <c r="Y382" i="1"/>
  <c r="BP390" i="1"/>
  <c r="BN390" i="1"/>
  <c r="Z390" i="1"/>
  <c r="Z395" i="1" s="1"/>
  <c r="BP394" i="1"/>
  <c r="BN394" i="1"/>
  <c r="Z394" i="1"/>
  <c r="Y396" i="1"/>
  <c r="Y401" i="1"/>
  <c r="BP398" i="1"/>
  <c r="BN398" i="1"/>
  <c r="Z398" i="1"/>
  <c r="Z400" i="1" s="1"/>
  <c r="BP407" i="1"/>
  <c r="BN407" i="1"/>
  <c r="Z407" i="1"/>
  <c r="Y409" i="1"/>
  <c r="X588" i="1"/>
  <c r="Y429" i="1"/>
  <c r="BP417" i="1"/>
  <c r="BN417" i="1"/>
  <c r="Z417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Z447" i="1"/>
  <c r="BP444" i="1"/>
  <c r="BN444" i="1"/>
  <c r="Z444" i="1"/>
  <c r="Y447" i="1"/>
  <c r="BP468" i="1"/>
  <c r="BN468" i="1"/>
  <c r="Z468" i="1"/>
  <c r="Z482" i="1" s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Z510" i="1" s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Y581" i="1" l="1"/>
  <c r="Z534" i="1"/>
  <c r="Z515" i="1"/>
  <c r="Z504" i="1"/>
  <c r="Z429" i="1"/>
  <c r="Z326" i="1"/>
  <c r="Z318" i="1"/>
  <c r="Z250" i="1"/>
  <c r="Z102" i="1"/>
  <c r="Z90" i="1"/>
  <c r="Z62" i="1"/>
  <c r="Z55" i="1"/>
  <c r="Z583" i="1" s="1"/>
  <c r="Z161" i="1"/>
  <c r="Y578" i="1"/>
  <c r="Z553" i="1"/>
  <c r="Z568" i="1"/>
  <c r="Z408" i="1"/>
  <c r="Z381" i="1"/>
  <c r="Z218" i="1"/>
  <c r="Y582" i="1"/>
  <c r="X581" i="1"/>
  <c r="Z184" i="1"/>
</calcChain>
</file>

<file path=xl/sharedStrings.xml><?xml version="1.0" encoding="utf-8"?>
<sst xmlns="http://schemas.openxmlformats.org/spreadsheetml/2006/main" count="2708" uniqueCount="971">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</sst>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5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4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/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19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21</v>
      </c>
      <c r="Q10" s="865"/>
      <c r="R10" s="866"/>
      <c r="U10" s="24" t="s">
        <v>22</v>
      </c>
      <c r="V10" s="719" t="s">
        <v>23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2"/>
      <c r="R11" s="803"/>
      <c r="U11" s="24" t="s">
        <v>26</v>
      </c>
      <c r="V11" s="1014" t="s">
        <v>27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28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29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30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31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32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33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34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20" t="s">
        <v>37</v>
      </c>
      <c r="D17" s="712" t="s">
        <v>38</v>
      </c>
      <c r="E17" s="781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80"/>
      <c r="R17" s="780"/>
      <c r="S17" s="780"/>
      <c r="T17" s="781"/>
      <c r="U17" s="1046" t="s">
        <v>50</v>
      </c>
      <c r="V17" s="776"/>
      <c r="W17" s="712" t="s">
        <v>51</v>
      </c>
      <c r="X17" s="712" t="s">
        <v>52</v>
      </c>
      <c r="Y17" s="1047" t="s">
        <v>53</v>
      </c>
      <c r="Z17" s="946" t="s">
        <v>54</v>
      </c>
      <c r="AA17" s="922" t="s">
        <v>55</v>
      </c>
      <c r="AB17" s="922" t="s">
        <v>56</v>
      </c>
      <c r="AC17" s="922" t="s">
        <v>57</v>
      </c>
      <c r="AD17" s="922" t="s">
        <v>58</v>
      </c>
      <c r="AE17" s="1008"/>
      <c r="AF17" s="1009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60</v>
      </c>
      <c r="V18" s="67" t="s">
        <v>61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62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63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81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88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89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68</v>
      </c>
      <c r="X35" s="669">
        <v>200</v>
      </c>
      <c r="Y35" s="670">
        <f>IFERROR(IF(X35="",0,CEILING((X35/$H35),1)*$H35),"")</f>
        <v>205.20000000000002</v>
      </c>
      <c r="Z35" s="36">
        <f>IFERROR(IF(Y35=0,"",ROUNDUP(Y35/H35,0)*0.01898),"")</f>
        <v>0.36062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208.05555555555554</v>
      </c>
      <c r="BN35" s="64">
        <f>IFERROR(Y35*I35/H35,"0")</f>
        <v>213.46499999999997</v>
      </c>
      <c r="BO35" s="64">
        <f>IFERROR(1/J35*(X35/H35),"0")</f>
        <v>0.28935185185185186</v>
      </c>
      <c r="BP35" s="64">
        <f>IFERROR(1/J35*(Y35/H35),"0")</f>
        <v>0.296875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68</v>
      </c>
      <c r="X36" s="669">
        <v>347</v>
      </c>
      <c r="Y36" s="670">
        <f>IFERROR(IF(X36="",0,CEILING((X36/$H36),1)*$H36),"")</f>
        <v>347.2</v>
      </c>
      <c r="Z36" s="36">
        <f>IFERROR(IF(Y36=0,"",ROUNDUP(Y36/H36,0)*0.01898),"")</f>
        <v>0.58838000000000001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360.47723214285713</v>
      </c>
      <c r="BN36" s="64">
        <f>IFERROR(Y36*I36/H36,"0")</f>
        <v>360.685</v>
      </c>
      <c r="BO36" s="64">
        <f>IFERROR(1/J36*(X36/H36),"0")</f>
        <v>0.48409598214285715</v>
      </c>
      <c r="BP36" s="64">
        <f>IFERROR(1/J36*(Y36/H36),"0")</f>
        <v>0.484375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49.50066137566138</v>
      </c>
      <c r="Y40" s="671">
        <f>IFERROR(Y35/H35,"0")+IFERROR(Y36/H36,"0")+IFERROR(Y37/H37,"0")+IFERROR(Y38/H38,"0")+IFERROR(Y39/H39,"0")</f>
        <v>50</v>
      </c>
      <c r="Z40" s="671">
        <f>IFERROR(IF(Z35="",0,Z35),"0")+IFERROR(IF(Z36="",0,Z36),"0")+IFERROR(IF(Z37="",0,Z37),"0")+IFERROR(IF(Z38="",0,Z38),"0")+IFERROR(IF(Z39="",0,Z39),"0")</f>
        <v>0.94900000000000007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547</v>
      </c>
      <c r="Y41" s="671">
        <f>IFERROR(SUM(Y35:Y39),"0")</f>
        <v>552.4</v>
      </c>
      <c r="Z41" s="37"/>
      <c r="AA41" s="672"/>
      <c r="AB41" s="672"/>
      <c r="AC41" s="672"/>
    </row>
    <row r="42" spans="1:68" ht="14.25" customHeight="1" x14ac:dyDescent="0.25">
      <c r="A42" s="686" t="s">
        <v>63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109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89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68</v>
      </c>
      <c r="X49" s="669">
        <v>285</v>
      </c>
      <c r="Y49" s="670">
        <f t="shared" si="0"/>
        <v>291.60000000000002</v>
      </c>
      <c r="Z49" s="36">
        <f>IFERROR(IF(Y49=0,"",ROUNDUP(Y49/H49,0)*0.01898),"")</f>
        <v>0.51246000000000003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296.47916666666663</v>
      </c>
      <c r="BN49" s="64">
        <f t="shared" si="2"/>
        <v>303.34500000000003</v>
      </c>
      <c r="BO49" s="64">
        <f t="shared" si="3"/>
        <v>0.41232638888888884</v>
      </c>
      <c r="BP49" s="64">
        <f t="shared" si="4"/>
        <v>0.421875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68</v>
      </c>
      <c r="X52" s="669">
        <v>80</v>
      </c>
      <c r="Y52" s="670">
        <f t="shared" si="0"/>
        <v>80</v>
      </c>
      <c r="Z52" s="36">
        <f>IFERROR(IF(Y52=0,"",ROUNDUP(Y52/H52,0)*0.00902),"")</f>
        <v>0.1804</v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84.2</v>
      </c>
      <c r="BN52" s="64">
        <f t="shared" si="2"/>
        <v>84.2</v>
      </c>
      <c r="BO52" s="64">
        <f t="shared" si="3"/>
        <v>0.15151515151515152</v>
      </c>
      <c r="BP52" s="64">
        <f t="shared" si="4"/>
        <v>0.15151515151515152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46.388888888888886</v>
      </c>
      <c r="Y55" s="671">
        <f>IFERROR(Y48/H48,"0")+IFERROR(Y49/H49,"0")+IFERROR(Y50/H50,"0")+IFERROR(Y51/H51,"0")+IFERROR(Y52/H52,"0")+IFERROR(Y53/H53,"0")+IFERROR(Y54/H54,"0")</f>
        <v>47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0.69286000000000003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365</v>
      </c>
      <c r="Y56" s="671">
        <f>IFERROR(SUM(Y48:Y54),"0")</f>
        <v>371.6</v>
      </c>
      <c r="Z56" s="37"/>
      <c r="AA56" s="672"/>
      <c r="AB56" s="672"/>
      <c r="AC56" s="672"/>
    </row>
    <row r="57" spans="1:68" ht="14.25" customHeight="1" x14ac:dyDescent="0.25">
      <c r="A57" s="686" t="s">
        <v>130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68</v>
      </c>
      <c r="X58" s="669">
        <v>467</v>
      </c>
      <c r="Y58" s="670">
        <f>IFERROR(IF(X58="",0,CEILING((X58/$H58),1)*$H58),"")</f>
        <v>475.20000000000005</v>
      </c>
      <c r="Z58" s="36">
        <f>IFERROR(IF(Y58=0,"",ROUNDUP(Y58/H58,0)*0.01898),"")</f>
        <v>0.83511999999999997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485.80972222222221</v>
      </c>
      <c r="BN58" s="64">
        <f>IFERROR(Y58*I58/H58,"0")</f>
        <v>494.34</v>
      </c>
      <c r="BO58" s="64">
        <f>IFERROR(1/J58*(X58/H58),"0")</f>
        <v>0.67563657407407407</v>
      </c>
      <c r="BP58" s="64">
        <f>IFERROR(1/J58*(Y58/H58),"0")</f>
        <v>0.6875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43.24074074074074</v>
      </c>
      <c r="Y62" s="671">
        <f>IFERROR(Y58/H58,"0")+IFERROR(Y59/H59,"0")+IFERROR(Y60/H60,"0")+IFERROR(Y61/H61,"0")</f>
        <v>44</v>
      </c>
      <c r="Z62" s="671">
        <f>IFERROR(IF(Z58="",0,Z58),"0")+IFERROR(IF(Z59="",0,Z59),"0")+IFERROR(IF(Z60="",0,Z60),"0")+IFERROR(IF(Z61="",0,Z61),"0")</f>
        <v>0.83511999999999997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467</v>
      </c>
      <c r="Y63" s="671">
        <f>IFERROR(SUM(Y58:Y61),"0")</f>
        <v>475.20000000000005</v>
      </c>
      <c r="Z63" s="37"/>
      <c r="AA63" s="672"/>
      <c r="AB63" s="672"/>
      <c r="AC63" s="672"/>
    </row>
    <row r="64" spans="1:68" ht="14.25" customHeight="1" x14ac:dyDescent="0.25">
      <c r="A64" s="686" t="s">
        <v>141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63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68</v>
      </c>
      <c r="X72" s="669">
        <v>125</v>
      </c>
      <c r="Y72" s="670">
        <f t="shared" si="5"/>
        <v>126</v>
      </c>
      <c r="Z72" s="36">
        <f>IFERROR(IF(Y72=0,"",ROUNDUP(Y72/H72,0)*0.01898),"")</f>
        <v>0.28470000000000001</v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131.47321428571428</v>
      </c>
      <c r="BN72" s="64">
        <f t="shared" si="7"/>
        <v>132.52500000000001</v>
      </c>
      <c r="BO72" s="64">
        <f t="shared" si="8"/>
        <v>0.23251488095238093</v>
      </c>
      <c r="BP72" s="64">
        <f t="shared" si="9"/>
        <v>0.234375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14.88095238095238</v>
      </c>
      <c r="Y77" s="671">
        <f>IFERROR(Y71/H71,"0")+IFERROR(Y72/H72,"0")+IFERROR(Y73/H73,"0")+IFERROR(Y74/H74,"0")+IFERROR(Y75/H75,"0")+IFERROR(Y76/H76,"0")</f>
        <v>15</v>
      </c>
      <c r="Z77" s="671">
        <f>IFERROR(IF(Z71="",0,Z71),"0")+IFERROR(IF(Z72="",0,Z72),"0")+IFERROR(IF(Z73="",0,Z73),"0")+IFERROR(IF(Z74="",0,Z74),"0")+IFERROR(IF(Z75="",0,Z75),"0")+IFERROR(IF(Z76="",0,Z76),"0")</f>
        <v>0.28470000000000001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125</v>
      </c>
      <c r="Y78" s="671">
        <f>IFERROR(SUM(Y71:Y76),"0")</f>
        <v>126</v>
      </c>
      <c r="Z78" s="37"/>
      <c r="AA78" s="672"/>
      <c r="AB78" s="672"/>
      <c r="AC78" s="672"/>
    </row>
    <row r="79" spans="1:68" ht="14.25" customHeight="1" x14ac:dyDescent="0.25">
      <c r="A79" s="686" t="s">
        <v>167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68</v>
      </c>
      <c r="X81" s="669">
        <v>219</v>
      </c>
      <c r="Y81" s="670">
        <f>IFERROR(IF(X81="",0,CEILING((X81/$H81),1)*$H81),"")</f>
        <v>226.8</v>
      </c>
      <c r="Z81" s="36">
        <f>IFERROR(IF(Y81=0,"",ROUNDUP(Y81/H81,0)*0.01898),"")</f>
        <v>0.51246000000000003</v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232.53107142857144</v>
      </c>
      <c r="BN81" s="64">
        <f>IFERROR(Y81*I81/H81,"0")</f>
        <v>240.81300000000002</v>
      </c>
      <c r="BO81" s="64">
        <f>IFERROR(1/J81*(X81/H81),"0")</f>
        <v>0.4073660714285714</v>
      </c>
      <c r="BP81" s="64">
        <f>IFERROR(1/J81*(Y81/H81),"0")</f>
        <v>0.421875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68</v>
      </c>
      <c r="X82" s="669">
        <v>20</v>
      </c>
      <c r="Y82" s="670">
        <f>IFERROR(IF(X82="",0,CEILING((X82/$H82),1)*$H82),"")</f>
        <v>21.599999999999998</v>
      </c>
      <c r="Z82" s="36">
        <f>IFERROR(IF(Y82=0,"",ROUNDUP(Y82/H82,0)*0.00902),"")</f>
        <v>8.1180000000000002E-2</v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21.75</v>
      </c>
      <c r="BN82" s="64">
        <f>IFERROR(Y82*I82/H82,"0")</f>
        <v>23.49</v>
      </c>
      <c r="BO82" s="64">
        <f>IFERROR(1/J82*(X82/H82),"0")</f>
        <v>6.3131313131313135E-2</v>
      </c>
      <c r="BP82" s="64">
        <f>IFERROR(1/J82*(Y82/H82),"0")</f>
        <v>6.8181818181818177E-2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34.404761904761905</v>
      </c>
      <c r="Y83" s="671">
        <f>IFERROR(Y80/H80,"0")+IFERROR(Y81/H81,"0")+IFERROR(Y82/H82,"0")</f>
        <v>36</v>
      </c>
      <c r="Z83" s="671">
        <f>IFERROR(IF(Z80="",0,Z80),"0")+IFERROR(IF(Z81="",0,Z81),"0")+IFERROR(IF(Z82="",0,Z82),"0")</f>
        <v>0.59364000000000006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239</v>
      </c>
      <c r="Y84" s="671">
        <f>IFERROR(SUM(Y80:Y82),"0")</f>
        <v>248.4</v>
      </c>
      <c r="Z84" s="37"/>
      <c r="AA84" s="672"/>
      <c r="AB84" s="672"/>
      <c r="AC84" s="672"/>
    </row>
    <row r="85" spans="1:68" ht="16.5" customHeight="1" x14ac:dyDescent="0.25">
      <c r="A85" s="708" t="s">
        <v>175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89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68</v>
      </c>
      <c r="X87" s="669">
        <v>700</v>
      </c>
      <c r="Y87" s="670">
        <f>IFERROR(IF(X87="",0,CEILING((X87/$H87),1)*$H87),"")</f>
        <v>702</v>
      </c>
      <c r="Z87" s="36">
        <f>IFERROR(IF(Y87=0,"",ROUNDUP(Y87/H87,0)*0.01898),"")</f>
        <v>1.2337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728.19444444444434</v>
      </c>
      <c r="BN87" s="64">
        <f>IFERROR(Y87*I87/H87,"0")</f>
        <v>730.27499999999986</v>
      </c>
      <c r="BO87" s="64">
        <f>IFERROR(1/J87*(X87/H87),"0")</f>
        <v>1.0127314814814814</v>
      </c>
      <c r="BP87" s="64">
        <f>IFERROR(1/J87*(Y87/H87),"0")</f>
        <v>1.015625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64.81481481481481</v>
      </c>
      <c r="Y90" s="671">
        <f>IFERROR(Y87/H87,"0")+IFERROR(Y88/H88,"0")+IFERROR(Y89/H89,"0")</f>
        <v>65</v>
      </c>
      <c r="Z90" s="671">
        <f>IFERROR(IF(Z87="",0,Z87),"0")+IFERROR(IF(Z88="",0,Z88),"0")+IFERROR(IF(Z89="",0,Z89),"0")</f>
        <v>1.2337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700</v>
      </c>
      <c r="Y91" s="671">
        <f>IFERROR(SUM(Y87:Y89),"0")</f>
        <v>702</v>
      </c>
      <c r="Z91" s="37"/>
      <c r="AA91" s="672"/>
      <c r="AB91" s="672"/>
      <c r="AC91" s="672"/>
    </row>
    <row r="92" spans="1:68" ht="14.25" customHeight="1" x14ac:dyDescent="0.25">
      <c r="A92" s="686" t="s">
        <v>63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68</v>
      </c>
      <c r="X94" s="669">
        <v>400</v>
      </c>
      <c r="Y94" s="670">
        <f t="shared" si="10"/>
        <v>403.20000000000005</v>
      </c>
      <c r="Z94" s="36">
        <f>IFERROR(IF(Y94=0,"",ROUNDUP(Y94/H94,0)*0.01898),"")</f>
        <v>0.91104000000000007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424.71428571428572</v>
      </c>
      <c r="BN94" s="64">
        <f t="shared" si="12"/>
        <v>428.11200000000002</v>
      </c>
      <c r="BO94" s="64">
        <f t="shared" si="13"/>
        <v>0.74404761904761907</v>
      </c>
      <c r="BP94" s="64">
        <f t="shared" si="14"/>
        <v>0.75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9" t="s">
        <v>189</v>
      </c>
      <c r="Q95" s="676"/>
      <c r="R95" s="676"/>
      <c r="S95" s="676"/>
      <c r="T95" s="677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1" t="s">
        <v>193</v>
      </c>
      <c r="Q96" s="676"/>
      <c r="R96" s="676"/>
      <c r="S96" s="676"/>
      <c r="T96" s="677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73" t="s">
        <v>197</v>
      </c>
      <c r="Q97" s="676"/>
      <c r="R97" s="676"/>
      <c r="S97" s="676"/>
      <c r="T97" s="677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49" t="s">
        <v>199</v>
      </c>
      <c r="Q98" s="676"/>
      <c r="R98" s="676"/>
      <c r="S98" s="676"/>
      <c r="T98" s="677"/>
      <c r="U98" s="34"/>
      <c r="V98" s="34"/>
      <c r="W98" s="35" t="s">
        <v>68</v>
      </c>
      <c r="X98" s="669">
        <v>134</v>
      </c>
      <c r="Y98" s="670">
        <f t="shared" si="10"/>
        <v>135</v>
      </c>
      <c r="Z98" s="36">
        <f>IFERROR(IF(Y98=0,"",ROUNDUP(Y98/H98,0)*0.00651),"")</f>
        <v>0.32550000000000001</v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146.50666666666666</v>
      </c>
      <c r="BN98" s="64">
        <f t="shared" si="12"/>
        <v>147.6</v>
      </c>
      <c r="BO98" s="64">
        <f t="shared" si="13"/>
        <v>0.27269027269027268</v>
      </c>
      <c r="BP98" s="64">
        <f t="shared" si="14"/>
        <v>0.27472527472527475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68</v>
      </c>
      <c r="X100" s="669">
        <v>180</v>
      </c>
      <c r="Y100" s="670">
        <f t="shared" si="10"/>
        <v>180.9</v>
      </c>
      <c r="Z100" s="36">
        <f>IFERROR(IF(Y100=0,"",ROUNDUP(Y100/H100,0)*0.00902),"")</f>
        <v>0.60433999999999999</v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199.2</v>
      </c>
      <c r="BN100" s="64">
        <f t="shared" si="12"/>
        <v>200.196</v>
      </c>
      <c r="BO100" s="64">
        <f t="shared" si="13"/>
        <v>0.50505050505050497</v>
      </c>
      <c r="BP100" s="64">
        <f t="shared" si="14"/>
        <v>0.50757575757575757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163.9153439153439</v>
      </c>
      <c r="Y102" s="671">
        <f>IFERROR(Y93/H93,"0")+IFERROR(Y94/H94,"0")+IFERROR(Y95/H95,"0")+IFERROR(Y96/H96,"0")+IFERROR(Y97/H97,"0")+IFERROR(Y98/H98,"0")+IFERROR(Y99/H99,"0")+IFERROR(Y100/H100,"0")+IFERROR(Y101/H101,"0")</f>
        <v>165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1.8408800000000003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714</v>
      </c>
      <c r="Y103" s="671">
        <f>IFERROR(SUM(Y93:Y101),"0")</f>
        <v>719.1</v>
      </c>
      <c r="Z103" s="37"/>
      <c r="AA103" s="672"/>
      <c r="AB103" s="672"/>
      <c r="AC103" s="672"/>
    </row>
    <row r="104" spans="1:68" ht="16.5" customHeight="1" x14ac:dyDescent="0.25">
      <c r="A104" s="708" t="s">
        <v>206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89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68</v>
      </c>
      <c r="X106" s="669">
        <v>778</v>
      </c>
      <c r="Y106" s="670">
        <f>IFERROR(IF(X106="",0,CEILING((X106/$H106),1)*$H106),"")</f>
        <v>788.40000000000009</v>
      </c>
      <c r="Z106" s="36">
        <f>IFERROR(IF(Y106=0,"",ROUNDUP(Y106/H106,0)*0.01898),"")</f>
        <v>1.38554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809.33611111111099</v>
      </c>
      <c r="BN106" s="64">
        <f>IFERROR(Y106*I106/H106,"0")</f>
        <v>820.15499999999997</v>
      </c>
      <c r="BO106" s="64">
        <f>IFERROR(1/J106*(X106/H106),"0")</f>
        <v>1.1255787037037037</v>
      </c>
      <c r="BP106" s="64">
        <f>IFERROR(1/J106*(Y106/H106),"0")</f>
        <v>1.140625</v>
      </c>
    </row>
    <row r="107" spans="1:68" ht="16.5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68</v>
      </c>
      <c r="X108" s="669">
        <v>92</v>
      </c>
      <c r="Y108" s="670">
        <f>IFERROR(IF(X108="",0,CEILING((X108/$H108),1)*$H108),"")</f>
        <v>94.5</v>
      </c>
      <c r="Z108" s="36">
        <f>IFERROR(IF(Y108=0,"",ROUNDUP(Y108/H108,0)*0.00902),"")</f>
        <v>0.18942000000000001</v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96.293333333333337</v>
      </c>
      <c r="BN108" s="64">
        <f>IFERROR(Y108*I108/H108,"0")</f>
        <v>98.91</v>
      </c>
      <c r="BO108" s="64">
        <f>IFERROR(1/J108*(X108/H108),"0")</f>
        <v>0.15488215488215487</v>
      </c>
      <c r="BP108" s="64">
        <f>IFERROR(1/J108*(Y108/H108),"0")</f>
        <v>0.15909090909090909</v>
      </c>
    </row>
    <row r="109" spans="1:68" ht="16.5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92.481481481481481</v>
      </c>
      <c r="Y110" s="671">
        <f>IFERROR(Y106/H106,"0")+IFERROR(Y107/H107,"0")+IFERROR(Y108/H108,"0")+IFERROR(Y109/H109,"0")</f>
        <v>94</v>
      </c>
      <c r="Z110" s="671">
        <f>IFERROR(IF(Z106="",0,Z106),"0")+IFERROR(IF(Z107="",0,Z107),"0")+IFERROR(IF(Z108="",0,Z108),"0")+IFERROR(IF(Z109="",0,Z109),"0")</f>
        <v>1.5749599999999999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870</v>
      </c>
      <c r="Y111" s="671">
        <f>IFERROR(SUM(Y106:Y109),"0")</f>
        <v>882.90000000000009</v>
      </c>
      <c r="Z111" s="37"/>
      <c r="AA111" s="672"/>
      <c r="AB111" s="672"/>
      <c r="AC111" s="672"/>
    </row>
    <row r="112" spans="1:68" ht="14.25" customHeight="1" x14ac:dyDescent="0.25">
      <c r="A112" s="686" t="s">
        <v>130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68</v>
      </c>
      <c r="X113" s="669">
        <v>12</v>
      </c>
      <c r="Y113" s="670">
        <f>IFERROR(IF(X113="",0,CEILING((X113/$H113),1)*$H113),"")</f>
        <v>21.6</v>
      </c>
      <c r="Z113" s="36">
        <f>IFERROR(IF(Y113=0,"",ROUNDUP(Y113/H113,0)*0.01898),"")</f>
        <v>3.7960000000000001E-2</v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12.483333333333333</v>
      </c>
      <c r="BN113" s="64">
        <f>IFERROR(Y113*I113/H113,"0")</f>
        <v>22.47</v>
      </c>
      <c r="BO113" s="64">
        <f>IFERROR(1/J113*(X113/H113),"0")</f>
        <v>1.7361111111111108E-2</v>
      </c>
      <c r="BP113" s="64">
        <f>IFERROR(1/J113*(Y113/H113),"0")</f>
        <v>3.125E-2</v>
      </c>
    </row>
    <row r="114" spans="1:68" ht="16.5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1.1111111111111109</v>
      </c>
      <c r="Y116" s="671">
        <f>IFERROR(Y113/H113,"0")+IFERROR(Y114/H114,"0")+IFERROR(Y115/H115,"0")</f>
        <v>2</v>
      </c>
      <c r="Z116" s="671">
        <f>IFERROR(IF(Z113="",0,Z113),"0")+IFERROR(IF(Z114="",0,Z114),"0")+IFERROR(IF(Z115="",0,Z115),"0")</f>
        <v>3.7960000000000001E-2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12</v>
      </c>
      <c r="Y117" s="671">
        <f>IFERROR(SUM(Y113:Y115),"0")</f>
        <v>21.6</v>
      </c>
      <c r="Z117" s="37"/>
      <c r="AA117" s="672"/>
      <c r="AB117" s="672"/>
      <c r="AC117" s="672"/>
    </row>
    <row r="118" spans="1:68" ht="14.25" customHeight="1" x14ac:dyDescent="0.25">
      <c r="A118" s="686" t="s">
        <v>63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4" t="s">
        <v>227</v>
      </c>
      <c r="Q120" s="676"/>
      <c r="R120" s="676"/>
      <c r="S120" s="676"/>
      <c r="T120" s="677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68</v>
      </c>
      <c r="X121" s="669">
        <v>598</v>
      </c>
      <c r="Y121" s="670">
        <f t="shared" si="15"/>
        <v>604.80000000000007</v>
      </c>
      <c r="Z121" s="36">
        <f>IFERROR(IF(Y121=0,"",ROUNDUP(Y121/H121,0)*0.01898),"")</f>
        <v>1.36656</v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634.52071428571423</v>
      </c>
      <c r="BN121" s="64">
        <f t="shared" si="17"/>
        <v>641.7360000000001</v>
      </c>
      <c r="BO121" s="64">
        <f t="shared" si="18"/>
        <v>1.1123511904761905</v>
      </c>
      <c r="BP121" s="64">
        <f t="shared" si="19"/>
        <v>1.125</v>
      </c>
    </row>
    <row r="122" spans="1:68" ht="37.5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1026" t="s">
        <v>234</v>
      </c>
      <c r="Q123" s="676"/>
      <c r="R123" s="676"/>
      <c r="S123" s="676"/>
      <c r="T123" s="677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68</v>
      </c>
      <c r="X124" s="669">
        <v>315</v>
      </c>
      <c r="Y124" s="670">
        <f t="shared" si="15"/>
        <v>315.90000000000003</v>
      </c>
      <c r="Z124" s="36">
        <f t="shared" si="20"/>
        <v>0.76167000000000007</v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344.4</v>
      </c>
      <c r="BN124" s="64">
        <f t="shared" si="17"/>
        <v>345.38400000000001</v>
      </c>
      <c r="BO124" s="64">
        <f t="shared" si="18"/>
        <v>0.64102564102564097</v>
      </c>
      <c r="BP124" s="64">
        <f t="shared" si="19"/>
        <v>0.6428571428571429</v>
      </c>
    </row>
    <row r="125" spans="1:68" ht="27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4" t="s">
        <v>238</v>
      </c>
      <c r="Q125" s="676"/>
      <c r="R125" s="676"/>
      <c r="S125" s="676"/>
      <c r="T125" s="677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187.85714285714283</v>
      </c>
      <c r="Y128" s="671">
        <f>IFERROR(Y119/H119,"0")+IFERROR(Y120/H120,"0")+IFERROR(Y121/H121,"0")+IFERROR(Y122/H122,"0")+IFERROR(Y123/H123,"0")+IFERROR(Y124/H124,"0")+IFERROR(Y125/H125,"0")+IFERROR(Y126/H126,"0")+IFERROR(Y127/H127,"0")</f>
        <v>189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2.1282300000000003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913</v>
      </c>
      <c r="Y129" s="671">
        <f>IFERROR(SUM(Y119:Y127),"0")</f>
        <v>920.7</v>
      </c>
      <c r="Z129" s="37"/>
      <c r="AA129" s="672"/>
      <c r="AB129" s="672"/>
      <c r="AC129" s="672"/>
    </row>
    <row r="130" spans="1:68" ht="14.25" customHeight="1" x14ac:dyDescent="0.25">
      <c r="A130" s="686" t="s">
        <v>167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251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89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141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63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87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89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141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63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284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130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141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68</v>
      </c>
      <c r="X177" s="669">
        <v>179</v>
      </c>
      <c r="Y177" s="670">
        <f t="shared" si="21"/>
        <v>180.6</v>
      </c>
      <c r="Z177" s="36">
        <f>IFERROR(IF(Y177=0,"",ROUNDUP(Y177/H177,0)*0.00902),"")</f>
        <v>0.38785999999999998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187.95</v>
      </c>
      <c r="BN177" s="64">
        <f t="shared" si="23"/>
        <v>189.63</v>
      </c>
      <c r="BO177" s="64">
        <f t="shared" si="24"/>
        <v>0.32287157287157287</v>
      </c>
      <c r="BP177" s="64">
        <f t="shared" si="25"/>
        <v>0.32575757575757575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68</v>
      </c>
      <c r="X178" s="669">
        <v>140</v>
      </c>
      <c r="Y178" s="670">
        <f t="shared" si="21"/>
        <v>140.70000000000002</v>
      </c>
      <c r="Z178" s="36">
        <f>IFERROR(IF(Y178=0,"",ROUNDUP(Y178/H178,0)*0.00502),"")</f>
        <v>0.33634000000000003</v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148.66666666666666</v>
      </c>
      <c r="BN178" s="64">
        <f t="shared" si="23"/>
        <v>149.41</v>
      </c>
      <c r="BO178" s="64">
        <f t="shared" si="24"/>
        <v>0.28490028490028491</v>
      </c>
      <c r="BP178" s="64">
        <f t="shared" si="25"/>
        <v>0.28632478632478636</v>
      </c>
    </row>
    <row r="179" spans="1:68" ht="27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5" t="s">
        <v>303</v>
      </c>
      <c r="Q180" s="676"/>
      <c r="R180" s="676"/>
      <c r="S180" s="676"/>
      <c r="T180" s="677"/>
      <c r="U180" s="34"/>
      <c r="V180" s="34"/>
      <c r="W180" s="35" t="s">
        <v>68</v>
      </c>
      <c r="X180" s="669">
        <v>60</v>
      </c>
      <c r="Y180" s="670">
        <f t="shared" si="21"/>
        <v>61.2</v>
      </c>
      <c r="Z180" s="36">
        <f>IFERROR(IF(Y180=0,"",ROUNDUP(Y180/H180,0)*0.00502),"")</f>
        <v>0.17068</v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64.333333333333329</v>
      </c>
      <c r="BN180" s="64">
        <f t="shared" si="23"/>
        <v>65.62</v>
      </c>
      <c r="BO180" s="64">
        <f t="shared" si="24"/>
        <v>0.14245014245014248</v>
      </c>
      <c r="BP180" s="64">
        <f t="shared" si="25"/>
        <v>0.14529914529914531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68</v>
      </c>
      <c r="X181" s="669">
        <v>140</v>
      </c>
      <c r="Y181" s="670">
        <f t="shared" si="21"/>
        <v>140.70000000000002</v>
      </c>
      <c r="Z181" s="36">
        <f>IFERROR(IF(Y181=0,"",ROUNDUP(Y181/H181,0)*0.00502),"")</f>
        <v>0.33634000000000003</v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146.66666666666666</v>
      </c>
      <c r="BN181" s="64">
        <f t="shared" si="23"/>
        <v>147.40000000000003</v>
      </c>
      <c r="BO181" s="64">
        <f t="shared" si="24"/>
        <v>0.28490028490028491</v>
      </c>
      <c r="BP181" s="64">
        <f t="shared" si="25"/>
        <v>0.28632478632478636</v>
      </c>
    </row>
    <row r="182" spans="1:68" ht="27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209.28571428571428</v>
      </c>
      <c r="Y184" s="671">
        <f>IFERROR(Y175/H175,"0")+IFERROR(Y176/H176,"0")+IFERROR(Y177/H177,"0")+IFERROR(Y178/H178,"0")+IFERROR(Y179/H179,"0")+IFERROR(Y180/H180,"0")+IFERROR(Y181/H181,"0")+IFERROR(Y182/H182,"0")+IFERROR(Y183/H183,"0")</f>
        <v>211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1.23122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519</v>
      </c>
      <c r="Y185" s="671">
        <f>IFERROR(SUM(Y175:Y183),"0")</f>
        <v>523.20000000000005</v>
      </c>
      <c r="Z185" s="37"/>
      <c r="AA185" s="672"/>
      <c r="AB185" s="672"/>
      <c r="AC185" s="672"/>
    </row>
    <row r="186" spans="1:68" ht="16.5" customHeight="1" x14ac:dyDescent="0.25">
      <c r="A186" s="708" t="s">
        <v>312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89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130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68</v>
      </c>
      <c r="X194" s="669">
        <v>25</v>
      </c>
      <c r="Y194" s="670">
        <f>IFERROR(IF(X194="",0,CEILING((X194/$H194),1)*$H194),"")</f>
        <v>25.200000000000003</v>
      </c>
      <c r="Z194" s="36">
        <f>IFERROR(IF(Y194=0,"",ROUNDUP(Y194/H194,0)*0.00651),"")</f>
        <v>7.8119999999999995E-2</v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27.142857142857139</v>
      </c>
      <c r="BN194" s="64">
        <f>IFERROR(Y194*I194/H194,"0")</f>
        <v>27.36</v>
      </c>
      <c r="BO194" s="64">
        <f>IFERROR(1/J194*(X194/H194),"0")</f>
        <v>6.541077969649399E-2</v>
      </c>
      <c r="BP194" s="64">
        <f>IFERROR(1/J194*(Y194/H194),"0")</f>
        <v>6.5934065934065936E-2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11.904761904761905</v>
      </c>
      <c r="Y195" s="671">
        <f>IFERROR(Y193/H193,"0")+IFERROR(Y194/H194,"0")</f>
        <v>12</v>
      </c>
      <c r="Z195" s="671">
        <f>IFERROR(IF(Z193="",0,Z193),"0")+IFERROR(IF(Z194="",0,Z194),"0")</f>
        <v>7.8119999999999995E-2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25</v>
      </c>
      <c r="Y196" s="671">
        <f>IFERROR(SUM(Y193:Y194),"0")</f>
        <v>25.200000000000003</v>
      </c>
      <c r="Z196" s="37"/>
      <c r="AA196" s="672"/>
      <c r="AB196" s="672"/>
      <c r="AC196" s="672"/>
    </row>
    <row r="197" spans="1:68" ht="14.25" customHeight="1" x14ac:dyDescent="0.25">
      <c r="A197" s="686" t="s">
        <v>141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68</v>
      </c>
      <c r="X198" s="669">
        <v>257</v>
      </c>
      <c r="Y198" s="670">
        <f t="shared" ref="Y198:Y205" si="26">IFERROR(IF(X198="",0,CEILING((X198/$H198),1)*$H198),"")</f>
        <v>259.20000000000005</v>
      </c>
      <c r="Z198" s="36">
        <f>IFERROR(IF(Y198=0,"",ROUNDUP(Y198/H198,0)*0.00902),"")</f>
        <v>0.43296000000000001</v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266.99444444444441</v>
      </c>
      <c r="BN198" s="64">
        <f t="shared" ref="BN198:BN205" si="28">IFERROR(Y198*I198/H198,"0")</f>
        <v>269.28000000000003</v>
      </c>
      <c r="BO198" s="64">
        <f t="shared" ref="BO198:BO205" si="29">IFERROR(1/J198*(X198/H198),"0")</f>
        <v>0.36054994388327721</v>
      </c>
      <c r="BP198" s="64">
        <f t="shared" ref="BP198:BP205" si="30">IFERROR(1/J198*(Y198/H198),"0")</f>
        <v>0.3636363636363637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68</v>
      </c>
      <c r="X199" s="669">
        <v>351</v>
      </c>
      <c r="Y199" s="670">
        <f t="shared" si="26"/>
        <v>351</v>
      </c>
      <c r="Z199" s="36">
        <f>IFERROR(IF(Y199=0,"",ROUNDUP(Y199/H199,0)*0.00902),"")</f>
        <v>0.58630000000000004</v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364.65</v>
      </c>
      <c r="BN199" s="64">
        <f t="shared" si="28"/>
        <v>364.65</v>
      </c>
      <c r="BO199" s="64">
        <f t="shared" si="29"/>
        <v>0.49242424242424243</v>
      </c>
      <c r="BP199" s="64">
        <f t="shared" si="30"/>
        <v>0.49242424242424243</v>
      </c>
    </row>
    <row r="200" spans="1:68" ht="27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68</v>
      </c>
      <c r="X201" s="669">
        <v>262</v>
      </c>
      <c r="Y201" s="670">
        <f t="shared" si="26"/>
        <v>264.60000000000002</v>
      </c>
      <c r="Z201" s="36">
        <f>IFERROR(IF(Y201=0,"",ROUNDUP(Y201/H201,0)*0.00902),"")</f>
        <v>0.44198000000000004</v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272.18888888888893</v>
      </c>
      <c r="BN201" s="64">
        <f t="shared" si="28"/>
        <v>274.89</v>
      </c>
      <c r="BO201" s="64">
        <f t="shared" si="29"/>
        <v>0.36756453423120083</v>
      </c>
      <c r="BP201" s="64">
        <f t="shared" si="30"/>
        <v>0.37121212121212122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68</v>
      </c>
      <c r="X202" s="669">
        <v>53</v>
      </c>
      <c r="Y202" s="670">
        <f t="shared" si="26"/>
        <v>54</v>
      </c>
      <c r="Z202" s="36">
        <f>IFERROR(IF(Y202=0,"",ROUNDUP(Y202/H202,0)*0.00502),"")</f>
        <v>0.15060000000000001</v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56.827777777777769</v>
      </c>
      <c r="BN202" s="64">
        <f t="shared" si="28"/>
        <v>57.9</v>
      </c>
      <c r="BO202" s="64">
        <f t="shared" si="29"/>
        <v>0.12583095916429252</v>
      </c>
      <c r="BP202" s="64">
        <f t="shared" si="30"/>
        <v>0.12820512820512822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68</v>
      </c>
      <c r="X203" s="669">
        <v>50</v>
      </c>
      <c r="Y203" s="670">
        <f t="shared" si="26"/>
        <v>50.4</v>
      </c>
      <c r="Z203" s="36">
        <f>IFERROR(IF(Y203=0,"",ROUNDUP(Y203/H203,0)*0.00502),"")</f>
        <v>0.14056000000000002</v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52.777777777777779</v>
      </c>
      <c r="BN203" s="64">
        <f t="shared" si="28"/>
        <v>53.199999999999996</v>
      </c>
      <c r="BO203" s="64">
        <f t="shared" si="29"/>
        <v>0.11870845204178539</v>
      </c>
      <c r="BP203" s="64">
        <f t="shared" si="30"/>
        <v>0.11965811965811968</v>
      </c>
    </row>
    <row r="204" spans="1:68" ht="27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218.33333333333331</v>
      </c>
      <c r="Y206" s="671">
        <f>IFERROR(Y198/H198,"0")+IFERROR(Y199/H199,"0")+IFERROR(Y200/H200,"0")+IFERROR(Y201/H201,"0")+IFERROR(Y202/H202,"0")+IFERROR(Y203/H203,"0")+IFERROR(Y204/H204,"0")+IFERROR(Y205/H205,"0")</f>
        <v>220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1.7524000000000002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973</v>
      </c>
      <c r="Y207" s="671">
        <f>IFERROR(SUM(Y198:Y205),"0")</f>
        <v>979.2</v>
      </c>
      <c r="Z207" s="37"/>
      <c r="AA207" s="672"/>
      <c r="AB207" s="672"/>
      <c r="AC207" s="672"/>
    </row>
    <row r="208" spans="1:68" ht="14.25" customHeight="1" x14ac:dyDescent="0.25">
      <c r="A208" s="686" t="s">
        <v>63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68</v>
      </c>
      <c r="X211" s="669">
        <v>972</v>
      </c>
      <c r="Y211" s="670">
        <f t="shared" si="31"/>
        <v>974.39999999999986</v>
      </c>
      <c r="Z211" s="36">
        <f>IFERROR(IF(Y211=0,"",ROUNDUP(Y211/H211,0)*0.01898),"")</f>
        <v>2.1257600000000001</v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1029.9848275862068</v>
      </c>
      <c r="BN211" s="64">
        <f t="shared" si="33"/>
        <v>1032.5279999999998</v>
      </c>
      <c r="BO211" s="64">
        <f t="shared" si="34"/>
        <v>1.7456896551724139</v>
      </c>
      <c r="BP211" s="64">
        <f t="shared" si="35"/>
        <v>1.75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68</v>
      </c>
      <c r="X212" s="669">
        <v>230</v>
      </c>
      <c r="Y212" s="670">
        <f t="shared" si="31"/>
        <v>230.39999999999998</v>
      </c>
      <c r="Z212" s="36">
        <f t="shared" ref="Z212:Z217" si="36">IFERROR(IF(Y212=0,"",ROUNDUP(Y212/H212,0)*0.00651),"")</f>
        <v>0.62495999999999996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255.87500000000003</v>
      </c>
      <c r="BN212" s="64">
        <f t="shared" si="33"/>
        <v>256.31999999999994</v>
      </c>
      <c r="BO212" s="64">
        <f t="shared" si="34"/>
        <v>0.52655677655677668</v>
      </c>
      <c r="BP212" s="64">
        <f t="shared" si="35"/>
        <v>0.52747252747252749</v>
      </c>
    </row>
    <row r="213" spans="1:68" ht="27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68</v>
      </c>
      <c r="X214" s="669">
        <v>280</v>
      </c>
      <c r="Y214" s="670">
        <f t="shared" si="31"/>
        <v>280.8</v>
      </c>
      <c r="Z214" s="36">
        <f t="shared" si="36"/>
        <v>0.76167000000000007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309.40000000000003</v>
      </c>
      <c r="BN214" s="64">
        <f t="shared" si="33"/>
        <v>310.28400000000005</v>
      </c>
      <c r="BO214" s="64">
        <f t="shared" si="34"/>
        <v>0.64102564102564108</v>
      </c>
      <c r="BP214" s="64">
        <f t="shared" si="35"/>
        <v>0.64285714285714302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68</v>
      </c>
      <c r="X215" s="669">
        <v>400</v>
      </c>
      <c r="Y215" s="670">
        <f t="shared" si="31"/>
        <v>400.8</v>
      </c>
      <c r="Z215" s="36">
        <f t="shared" si="36"/>
        <v>1.08717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442</v>
      </c>
      <c r="BN215" s="64">
        <f t="shared" si="33"/>
        <v>442.88400000000007</v>
      </c>
      <c r="BO215" s="64">
        <f t="shared" si="34"/>
        <v>0.91575091575091594</v>
      </c>
      <c r="BP215" s="64">
        <f t="shared" si="35"/>
        <v>0.91758241758241765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68</v>
      </c>
      <c r="X216" s="669">
        <v>213</v>
      </c>
      <c r="Y216" s="670">
        <f t="shared" si="31"/>
        <v>213.6</v>
      </c>
      <c r="Z216" s="36">
        <f t="shared" si="36"/>
        <v>0.57938999999999996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235.36500000000001</v>
      </c>
      <c r="BN216" s="64">
        <f t="shared" si="33"/>
        <v>236.02800000000002</v>
      </c>
      <c r="BO216" s="64">
        <f t="shared" si="34"/>
        <v>0.48763736263736268</v>
      </c>
      <c r="BP216" s="64">
        <f t="shared" si="35"/>
        <v>0.48901098901098905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68</v>
      </c>
      <c r="X217" s="669">
        <v>213</v>
      </c>
      <c r="Y217" s="670">
        <f t="shared" si="31"/>
        <v>213.6</v>
      </c>
      <c r="Z217" s="36">
        <f t="shared" si="36"/>
        <v>0.57938999999999996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235.89750000000001</v>
      </c>
      <c r="BN217" s="64">
        <f t="shared" si="33"/>
        <v>236.56199999999998</v>
      </c>
      <c r="BO217" s="64">
        <f t="shared" si="34"/>
        <v>0.48763736263736268</v>
      </c>
      <c r="BP217" s="64">
        <f t="shared" si="35"/>
        <v>0.48901098901098905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668.39080459770116</v>
      </c>
      <c r="Y218" s="671">
        <f>IFERROR(Y209/H209,"0")+IFERROR(Y210/H210,"0")+IFERROR(Y211/H211,"0")+IFERROR(Y212/H212,"0")+IFERROR(Y213/H213,"0")+IFERROR(Y214/H214,"0")+IFERROR(Y215/H215,"0")+IFERROR(Y216/H216,"0")+IFERROR(Y217/H217,"0")</f>
        <v>670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5.7583400000000005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2308</v>
      </c>
      <c r="Y219" s="671">
        <f>IFERROR(SUM(Y209:Y217),"0")</f>
        <v>2313.5999999999995</v>
      </c>
      <c r="Z219" s="37"/>
      <c r="AA219" s="672"/>
      <c r="AB219" s="672"/>
      <c r="AC219" s="672"/>
    </row>
    <row r="220" spans="1:68" ht="14.25" customHeight="1" x14ac:dyDescent="0.25">
      <c r="A220" s="686" t="s">
        <v>167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68</v>
      </c>
      <c r="X221" s="669">
        <v>28</v>
      </c>
      <c r="Y221" s="670">
        <f>IFERROR(IF(X221="",0,CEILING((X221/$H221),1)*$H221),"")</f>
        <v>28.799999999999997</v>
      </c>
      <c r="Z221" s="36">
        <f>IFERROR(IF(Y221=0,"",ROUNDUP(Y221/H221,0)*0.00651),"")</f>
        <v>7.8119999999999995E-2</v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30.94</v>
      </c>
      <c r="BN221" s="64">
        <f>IFERROR(Y221*I221/H221,"0")</f>
        <v>31.824000000000002</v>
      </c>
      <c r="BO221" s="64">
        <f>IFERROR(1/J221*(X221/H221),"0")</f>
        <v>6.4102564102564111E-2</v>
      </c>
      <c r="BP221" s="64">
        <f>IFERROR(1/J221*(Y221/H221),"0")</f>
        <v>6.5934065934065936E-2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68</v>
      </c>
      <c r="X222" s="669">
        <v>64</v>
      </c>
      <c r="Y222" s="670">
        <f>IFERROR(IF(X222="",0,CEILING((X222/$H222),1)*$H222),"")</f>
        <v>64.8</v>
      </c>
      <c r="Z222" s="36">
        <f>IFERROR(IF(Y222=0,"",ROUNDUP(Y222/H222,0)*0.00651),"")</f>
        <v>0.17577000000000001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70.720000000000013</v>
      </c>
      <c r="BN222" s="64">
        <f>IFERROR(Y222*I222/H222,"0")</f>
        <v>71.604000000000013</v>
      </c>
      <c r="BO222" s="64">
        <f>IFERROR(1/J222*(X222/H222),"0")</f>
        <v>0.14652014652014653</v>
      </c>
      <c r="BP222" s="64">
        <f>IFERROR(1/J222*(Y222/H222),"0")</f>
        <v>0.14835164835164835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38.333333333333336</v>
      </c>
      <c r="Y223" s="671">
        <f>IFERROR(Y221/H221,"0")+IFERROR(Y222/H222,"0")</f>
        <v>39</v>
      </c>
      <c r="Z223" s="671">
        <f>IFERROR(IF(Z221="",0,Z221),"0")+IFERROR(IF(Z222="",0,Z222),"0")</f>
        <v>0.25389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92</v>
      </c>
      <c r="Y224" s="671">
        <f>IFERROR(SUM(Y221:Y222),"0")</f>
        <v>93.6</v>
      </c>
      <c r="Z224" s="37"/>
      <c r="AA224" s="672"/>
      <c r="AB224" s="672"/>
      <c r="AC224" s="672"/>
    </row>
    <row r="225" spans="1:68" ht="16.5" customHeight="1" x14ac:dyDescent="0.25">
      <c r="A225" s="708" t="s">
        <v>373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89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customHeight="1" x14ac:dyDescent="0.25">
      <c r="A237" s="686" t="s">
        <v>130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9" t="s">
        <v>395</v>
      </c>
      <c r="Q238" s="676"/>
      <c r="R238" s="676"/>
      <c r="S238" s="676"/>
      <c r="T238" s="677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6"/>
      <c r="R239" s="676"/>
      <c r="S239" s="676"/>
      <c r="T239" s="677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398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89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416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89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420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89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429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63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68</v>
      </c>
      <c r="X268" s="669">
        <v>166</v>
      </c>
      <c r="Y268" s="670">
        <f>IFERROR(IF(X268="",0,CEILING((X268/$H268),1)*$H268),"")</f>
        <v>168</v>
      </c>
      <c r="Z268" s="36">
        <f>IFERROR(IF(Y268=0,"",ROUNDUP(Y268/H268,0)*0.00651),"")</f>
        <v>0.45569999999999999</v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183.43</v>
      </c>
      <c r="BN268" s="64">
        <f>IFERROR(Y268*I268/H268,"0")</f>
        <v>185.64000000000001</v>
      </c>
      <c r="BO268" s="64">
        <f>IFERROR(1/J268*(X268/H268),"0")</f>
        <v>0.38003663003663007</v>
      </c>
      <c r="BP268" s="64">
        <f>IFERROR(1/J268*(Y268/H268),"0")</f>
        <v>0.38461538461538464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68</v>
      </c>
      <c r="X269" s="669">
        <v>120</v>
      </c>
      <c r="Y269" s="670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129.00000000000003</v>
      </c>
      <c r="BN269" s="64">
        <f>IFERROR(Y269*I269/H269,"0")</f>
        <v>129.00000000000003</v>
      </c>
      <c r="BO269" s="64">
        <f>IFERROR(1/J269*(X269/H269),"0")</f>
        <v>0.27472527472527475</v>
      </c>
      <c r="BP269" s="64">
        <f>IFERROR(1/J269*(Y269/H269),"0")</f>
        <v>0.27472527472527475</v>
      </c>
    </row>
    <row r="270" spans="1:68" ht="37.5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119.16666666666667</v>
      </c>
      <c r="Y271" s="671">
        <f>IFERROR(Y266/H266,"0")+IFERROR(Y267/H267,"0")+IFERROR(Y268/H268,"0")+IFERROR(Y269/H269,"0")+IFERROR(Y270/H270,"0")</f>
        <v>120</v>
      </c>
      <c r="Z271" s="671">
        <f>IFERROR(IF(Z266="",0,Z266),"0")+IFERROR(IF(Z267="",0,Z267),"0")+IFERROR(IF(Z268="",0,Z268),"0")+IFERROR(IF(Z269="",0,Z269),"0")+IFERROR(IF(Z270="",0,Z270),"0")</f>
        <v>0.78120000000000001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286</v>
      </c>
      <c r="Y272" s="671">
        <f>IFERROR(SUM(Y266:Y270),"0")</f>
        <v>288</v>
      </c>
      <c r="Z272" s="37"/>
      <c r="AA272" s="672"/>
      <c r="AB272" s="672"/>
      <c r="AC272" s="672"/>
    </row>
    <row r="273" spans="1:68" ht="16.5" customHeight="1" x14ac:dyDescent="0.25">
      <c r="A273" s="708" t="s">
        <v>445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89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141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63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455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63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462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89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141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470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89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customHeight="1" x14ac:dyDescent="0.25">
      <c r="A313" s="686" t="s">
        <v>141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customHeight="1" x14ac:dyDescent="0.25">
      <c r="A320" s="686" t="s">
        <v>63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68</v>
      </c>
      <c r="X325" s="669">
        <v>23</v>
      </c>
      <c r="Y325" s="670">
        <f>IFERROR(IF(X325="",0,CEILING((X325/$H325),1)*$H325),"")</f>
        <v>24.3</v>
      </c>
      <c r="Z325" s="36">
        <f>IFERROR(IF(Y325=0,"",ROUNDUP(Y325/H325,0)*0.00651),"")</f>
        <v>5.8590000000000003E-2</v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25.197777777777777</v>
      </c>
      <c r="BN325" s="64">
        <f>IFERROR(Y325*I325/H325,"0")</f>
        <v>26.622</v>
      </c>
      <c r="BO325" s="64">
        <f>IFERROR(1/J325*(X325/H325),"0")</f>
        <v>4.6805046805046803E-2</v>
      </c>
      <c r="BP325" s="64">
        <f>IFERROR(1/J325*(Y325/H325),"0")</f>
        <v>4.9450549450549455E-2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8.5185185185185173</v>
      </c>
      <c r="Y326" s="671">
        <f>IFERROR(Y321/H321,"0")+IFERROR(Y322/H322,"0")+IFERROR(Y323/H323,"0")+IFERROR(Y324/H324,"0")+IFERROR(Y325/H325,"0")</f>
        <v>9</v>
      </c>
      <c r="Z326" s="671">
        <f>IFERROR(IF(Z321="",0,Z321),"0")+IFERROR(IF(Z322="",0,Z322),"0")+IFERROR(IF(Z323="",0,Z323),"0")+IFERROR(IF(Z324="",0,Z324),"0")+IFERROR(IF(Z325="",0,Z325),"0")</f>
        <v>5.8590000000000003E-2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23</v>
      </c>
      <c r="Y327" s="671">
        <f>IFERROR(SUM(Y321:Y325),"0")</f>
        <v>24.3</v>
      </c>
      <c r="Z327" s="37"/>
      <c r="AA327" s="672"/>
      <c r="AB327" s="672"/>
      <c r="AC327" s="672"/>
    </row>
    <row r="328" spans="1:68" ht="14.25" customHeight="1" x14ac:dyDescent="0.25">
      <c r="A328" s="686" t="s">
        <v>167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68</v>
      </c>
      <c r="X329" s="669">
        <v>240</v>
      </c>
      <c r="Y329" s="670">
        <f>IFERROR(IF(X329="",0,CEILING((X329/$H329),1)*$H329),"")</f>
        <v>243.60000000000002</v>
      </c>
      <c r="Z329" s="36">
        <f>IFERROR(IF(Y329=0,"",ROUNDUP(Y329/H329,0)*0.01898),"")</f>
        <v>0.55042000000000002</v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254.82857142857142</v>
      </c>
      <c r="BN329" s="64">
        <f>IFERROR(Y329*I329/H329,"0")</f>
        <v>258.65100000000007</v>
      </c>
      <c r="BO329" s="64">
        <f>IFERROR(1/J329*(X329/H329),"0")</f>
        <v>0.4464285714285714</v>
      </c>
      <c r="BP329" s="64">
        <f>IFERROR(1/J329*(Y329/H329),"0")</f>
        <v>0.453125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68</v>
      </c>
      <c r="X330" s="669">
        <v>283</v>
      </c>
      <c r="Y330" s="670">
        <f>IFERROR(IF(X330="",0,CEILING((X330/$H330),1)*$H330),"")</f>
        <v>288.59999999999997</v>
      </c>
      <c r="Z330" s="36">
        <f>IFERROR(IF(Y330=0,"",ROUNDUP(Y330/H330,0)*0.01898),"")</f>
        <v>0.70226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301.83038461538462</v>
      </c>
      <c r="BN330" s="64">
        <f>IFERROR(Y330*I330/H330,"0")</f>
        <v>307.80300000000005</v>
      </c>
      <c r="BO330" s="64">
        <f>IFERROR(1/J330*(X330/H330),"0")</f>
        <v>0.56690705128205132</v>
      </c>
      <c r="BP330" s="64">
        <f>IFERROR(1/J330*(Y330/H330),"0")</f>
        <v>0.578125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68</v>
      </c>
      <c r="X331" s="669">
        <v>90</v>
      </c>
      <c r="Y331" s="670">
        <f>IFERROR(IF(X331="",0,CEILING((X331/$H331),1)*$H331),"")</f>
        <v>92.4</v>
      </c>
      <c r="Z331" s="36">
        <f>IFERROR(IF(Y331=0,"",ROUNDUP(Y331/H331,0)*0.01898),"")</f>
        <v>0.20877999999999999</v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95.560714285714283</v>
      </c>
      <c r="BN331" s="64">
        <f>IFERROR(Y331*I331/H331,"0")</f>
        <v>98.109000000000009</v>
      </c>
      <c r="BO331" s="64">
        <f>IFERROR(1/J331*(X331/H331),"0")</f>
        <v>0.16741071428571427</v>
      </c>
      <c r="BP331" s="64">
        <f>IFERROR(1/J331*(Y331/H331),"0")</f>
        <v>0.171875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75.567765567765562</v>
      </c>
      <c r="Y332" s="671">
        <f>IFERROR(Y329/H329,"0")+IFERROR(Y330/H330,"0")+IFERROR(Y331/H331,"0")</f>
        <v>77</v>
      </c>
      <c r="Z332" s="671">
        <f>IFERROR(IF(Z329="",0,Z329),"0")+IFERROR(IF(Z330="",0,Z330),"0")+IFERROR(IF(Z331="",0,Z331),"0")</f>
        <v>1.46146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613</v>
      </c>
      <c r="Y333" s="671">
        <f>IFERROR(SUM(Y329:Y331),"0")</f>
        <v>624.6</v>
      </c>
      <c r="Z333" s="37"/>
      <c r="AA333" s="672"/>
      <c r="AB333" s="672"/>
      <c r="AC333" s="672"/>
    </row>
    <row r="334" spans="1:68" ht="14.25" customHeight="1" x14ac:dyDescent="0.25">
      <c r="A334" s="686" t="s">
        <v>81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1" t="s">
        <v>527</v>
      </c>
      <c r="Q335" s="676"/>
      <c r="R335" s="676"/>
      <c r="S335" s="676"/>
      <c r="T335" s="677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993" t="s">
        <v>531</v>
      </c>
      <c r="Q336" s="676"/>
      <c r="R336" s="676"/>
      <c r="S336" s="676"/>
      <c r="T336" s="677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68</v>
      </c>
      <c r="X337" s="669">
        <v>18</v>
      </c>
      <c r="Y337" s="670">
        <f>IFERROR(IF(X337="",0,CEILING((X337/$H337),1)*$H337),"")</f>
        <v>20.399999999999999</v>
      </c>
      <c r="Z337" s="36">
        <f>IFERROR(IF(Y337=0,"",ROUNDUP(Y337/H337,0)*0.00651),"")</f>
        <v>5.2080000000000001E-2</v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20.858823529411765</v>
      </c>
      <c r="BN337" s="64">
        <f>IFERROR(Y337*I337/H337,"0")</f>
        <v>23.64</v>
      </c>
      <c r="BO337" s="64">
        <f>IFERROR(1/J337*(X337/H337),"0")</f>
        <v>3.8784744667097616E-2</v>
      </c>
      <c r="BP337" s="64">
        <f>IFERROR(1/J337*(Y337/H337),"0")</f>
        <v>4.3956043956043959E-2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7.0588235294117654</v>
      </c>
      <c r="Y339" s="671">
        <f>IFERROR(Y335/H335,"0")+IFERROR(Y336/H336,"0")+IFERROR(Y337/H337,"0")+IFERROR(Y338/H338,"0")</f>
        <v>8</v>
      </c>
      <c r="Z339" s="671">
        <f>IFERROR(IF(Z335="",0,Z335),"0")+IFERROR(IF(Z336="",0,Z336),"0")+IFERROR(IF(Z337="",0,Z337),"0")+IFERROR(IF(Z338="",0,Z338),"0")</f>
        <v>5.2080000000000001E-2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18</v>
      </c>
      <c r="Y340" s="671">
        <f>IFERROR(SUM(Y335:Y338),"0")</f>
        <v>20.399999999999999</v>
      </c>
      <c r="Z340" s="37"/>
      <c r="AA340" s="672"/>
      <c r="AB340" s="672"/>
      <c r="AC340" s="672"/>
    </row>
    <row r="341" spans="1:68" ht="14.25" customHeight="1" x14ac:dyDescent="0.25">
      <c r="A341" s="686" t="s">
        <v>538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547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141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68</v>
      </c>
      <c r="X349" s="669">
        <v>12</v>
      </c>
      <c r="Y349" s="670">
        <f>IFERROR(IF(X349="",0,CEILING((X349/$H349),1)*$H349),"")</f>
        <v>12.6</v>
      </c>
      <c r="Z349" s="36">
        <f>IFERROR(IF(Y349=0,"",ROUNDUP(Y349/H349,0)*0.00651),"")</f>
        <v>4.5569999999999999E-2</v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13.52</v>
      </c>
      <c r="BN349" s="64">
        <f>IFERROR(Y349*I349/H349,"0")</f>
        <v>14.196</v>
      </c>
      <c r="BO349" s="64">
        <f>IFERROR(1/J349*(X349/H349),"0")</f>
        <v>3.6630036630036632E-2</v>
      </c>
      <c r="BP349" s="64">
        <f>IFERROR(1/J349*(Y349/H349),"0")</f>
        <v>3.8461538461538464E-2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6.6666666666666661</v>
      </c>
      <c r="Y350" s="671">
        <f>IFERROR(Y349/H349,"0")</f>
        <v>7</v>
      </c>
      <c r="Z350" s="671">
        <f>IFERROR(IF(Z349="",0,Z349),"0")</f>
        <v>4.5569999999999999E-2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12</v>
      </c>
      <c r="Y351" s="671">
        <f>IFERROR(SUM(Y349:Y349),"0")</f>
        <v>12.6</v>
      </c>
      <c r="Z351" s="37"/>
      <c r="AA351" s="672"/>
      <c r="AB351" s="672"/>
      <c r="AC351" s="672"/>
    </row>
    <row r="352" spans="1:68" ht="14.25" customHeight="1" x14ac:dyDescent="0.25">
      <c r="A352" s="686" t="s">
        <v>63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68</v>
      </c>
      <c r="X353" s="669">
        <v>34</v>
      </c>
      <c r="Y353" s="670">
        <f>IFERROR(IF(X353="",0,CEILING((X353/$H353),1)*$H353),"")</f>
        <v>40.5</v>
      </c>
      <c r="Z353" s="36">
        <f>IFERROR(IF(Y353=0,"",ROUNDUP(Y353/H353,0)*0.01898),"")</f>
        <v>9.4899999999999998E-2</v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36.178518518518516</v>
      </c>
      <c r="BN353" s="64">
        <f>IFERROR(Y353*I353/H353,"0")</f>
        <v>43.095000000000006</v>
      </c>
      <c r="BO353" s="64">
        <f>IFERROR(1/J353*(X353/H353),"0")</f>
        <v>6.558641975308642E-2</v>
      </c>
      <c r="BP353" s="64">
        <f>IFERROR(1/J353*(Y353/H353),"0")</f>
        <v>7.8125E-2</v>
      </c>
    </row>
    <row r="354" spans="1:68" ht="27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4.1975308641975309</v>
      </c>
      <c r="Y356" s="671">
        <f>IFERROR(Y353/H353,"0")+IFERROR(Y354/H354,"0")+IFERROR(Y355/H355,"0")</f>
        <v>5</v>
      </c>
      <c r="Z356" s="671">
        <f>IFERROR(IF(Z353="",0,Z353),"0")+IFERROR(IF(Z354="",0,Z354),"0")+IFERROR(IF(Z355="",0,Z355),"0")</f>
        <v>9.4899999999999998E-2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34</v>
      </c>
      <c r="Y357" s="671">
        <f>IFERROR(SUM(Y353:Y355),"0")</f>
        <v>40.5</v>
      </c>
      <c r="Z357" s="37"/>
      <c r="AA357" s="672"/>
      <c r="AB357" s="672"/>
      <c r="AC357" s="672"/>
    </row>
    <row r="358" spans="1:68" ht="27.75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561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89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68</v>
      </c>
      <c r="X364" s="669">
        <v>0</v>
      </c>
      <c r="Y364" s="670">
        <f t="shared" si="52"/>
        <v>0</v>
      </c>
      <c r="Z364" s="36" t="str">
        <f>IFERROR(IF(Y364=0,"",ROUNDUP(Y364/H364,0)*0.02175),"")</f>
        <v/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68</v>
      </c>
      <c r="X365" s="669">
        <v>359</v>
      </c>
      <c r="Y365" s="670">
        <f t="shared" si="52"/>
        <v>360</v>
      </c>
      <c r="Z365" s="36">
        <f>IFERROR(IF(Y365=0,"",ROUNDUP(Y365/H365,0)*0.02175),"")</f>
        <v>0.52200000000000002</v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370.488</v>
      </c>
      <c r="BN365" s="64">
        <f t="shared" si="54"/>
        <v>371.52000000000004</v>
      </c>
      <c r="BO365" s="64">
        <f t="shared" si="55"/>
        <v>0.49861111111111112</v>
      </c>
      <c r="BP365" s="64">
        <f t="shared" si="56"/>
        <v>0.5</v>
      </c>
    </row>
    <row r="366" spans="1:68" ht="27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68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23.933333333333334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24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0.52200000000000002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359</v>
      </c>
      <c r="Y372" s="671">
        <f>IFERROR(SUM(Y361:Y370),"0")</f>
        <v>360</v>
      </c>
      <c r="Z372" s="37"/>
      <c r="AA372" s="672"/>
      <c r="AB372" s="672"/>
      <c r="AC372" s="672"/>
    </row>
    <row r="373" spans="1:68" ht="14.25" customHeight="1" x14ac:dyDescent="0.25">
      <c r="A373" s="686" t="s">
        <v>130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68</v>
      </c>
      <c r="X374" s="669">
        <v>0</v>
      </c>
      <c r="Y374" s="67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0</v>
      </c>
      <c r="Y376" s="671">
        <f>IFERROR(Y374/H374,"0")+IFERROR(Y375/H375,"0")</f>
        <v>0</v>
      </c>
      <c r="Z376" s="671">
        <f>IFERROR(IF(Z374="",0,Z374),"0")+IFERROR(IF(Z375="",0,Z375),"0")</f>
        <v>0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0</v>
      </c>
      <c r="Y377" s="671">
        <f>IFERROR(SUM(Y374:Y375),"0")</f>
        <v>0</v>
      </c>
      <c r="Z377" s="37"/>
      <c r="AA377" s="672"/>
      <c r="AB377" s="672"/>
      <c r="AC377" s="672"/>
    </row>
    <row r="378" spans="1:68" ht="14.25" customHeight="1" x14ac:dyDescent="0.25">
      <c r="A378" s="686" t="s">
        <v>63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6"/>
      <c r="R379" s="676"/>
      <c r="S379" s="676"/>
      <c r="T379" s="677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6" t="s">
        <v>596</v>
      </c>
      <c r="Q380" s="676"/>
      <c r="R380" s="676"/>
      <c r="S380" s="676"/>
      <c r="T380" s="677"/>
      <c r="U380" s="34"/>
      <c r="V380" s="34"/>
      <c r="W380" s="35" t="s">
        <v>68</v>
      </c>
      <c r="X380" s="669">
        <v>20</v>
      </c>
      <c r="Y380" s="670">
        <f>IFERROR(IF(X380="",0,CEILING((X380/$H380),1)*$H380),"")</f>
        <v>27</v>
      </c>
      <c r="Z380" s="36">
        <f>IFERROR(IF(Y380=0,"",ROUNDUP(Y380/H380,0)*0.01898),"")</f>
        <v>5.6940000000000004E-2</v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21.153333333333332</v>
      </c>
      <c r="BN380" s="64">
        <f>IFERROR(Y380*I380/H380,"0")</f>
        <v>28.556999999999999</v>
      </c>
      <c r="BO380" s="64">
        <f>IFERROR(1/J380*(X380/H380),"0")</f>
        <v>3.4722222222222224E-2</v>
      </c>
      <c r="BP380" s="64">
        <f>IFERROR(1/J380*(Y380/H380),"0")</f>
        <v>4.6875E-2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2.2222222222222223</v>
      </c>
      <c r="Y381" s="671">
        <f>IFERROR(Y379/H379,"0")+IFERROR(Y380/H380,"0")</f>
        <v>3</v>
      </c>
      <c r="Z381" s="671">
        <f>IFERROR(IF(Z379="",0,Z379),"0")+IFERROR(IF(Z380="",0,Z380),"0")</f>
        <v>5.6940000000000004E-2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20</v>
      </c>
      <c r="Y382" s="671">
        <f>IFERROR(SUM(Y379:Y380),"0")</f>
        <v>27</v>
      </c>
      <c r="Z382" s="37"/>
      <c r="AA382" s="672"/>
      <c r="AB382" s="672"/>
      <c r="AC382" s="672"/>
    </row>
    <row r="383" spans="1:68" ht="14.25" customHeight="1" x14ac:dyDescent="0.25">
      <c r="A383" s="686" t="s">
        <v>167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695" t="s">
        <v>600</v>
      </c>
      <c r="Q384" s="676"/>
      <c r="R384" s="676"/>
      <c r="S384" s="676"/>
      <c r="T384" s="677"/>
      <c r="U384" s="34"/>
      <c r="V384" s="34"/>
      <c r="W384" s="35" t="s">
        <v>68</v>
      </c>
      <c r="X384" s="669">
        <v>303</v>
      </c>
      <c r="Y384" s="670">
        <f>IFERROR(IF(X384="",0,CEILING((X384/$H384),1)*$H384),"")</f>
        <v>306</v>
      </c>
      <c r="Z384" s="36">
        <f>IFERROR(IF(Y384=0,"",ROUNDUP(Y384/H384,0)*0.01898),"")</f>
        <v>0.64532</v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320.47300000000001</v>
      </c>
      <c r="BN384" s="64">
        <f>IFERROR(Y384*I384/H384,"0")</f>
        <v>323.64599999999996</v>
      </c>
      <c r="BO384" s="64">
        <f>IFERROR(1/J384*(X384/H384),"0")</f>
        <v>0.52604166666666663</v>
      </c>
      <c r="BP384" s="64">
        <f>IFERROR(1/J384*(Y384/H384),"0")</f>
        <v>0.53125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33.666666666666664</v>
      </c>
      <c r="Y385" s="671">
        <f>IFERROR(Y384/H384,"0")</f>
        <v>34</v>
      </c>
      <c r="Z385" s="671">
        <f>IFERROR(IF(Z384="",0,Z384),"0")</f>
        <v>0.64532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303</v>
      </c>
      <c r="Y386" s="671">
        <f>IFERROR(SUM(Y384:Y384),"0")</f>
        <v>306</v>
      </c>
      <c r="Z386" s="37"/>
      <c r="AA386" s="672"/>
      <c r="AB386" s="672"/>
      <c r="AC386" s="672"/>
    </row>
    <row r="387" spans="1:68" ht="16.5" customHeight="1" x14ac:dyDescent="0.25">
      <c r="A387" s="708" t="s">
        <v>602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89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68</v>
      </c>
      <c r="X393" s="669">
        <v>88</v>
      </c>
      <c r="Y393" s="670">
        <f t="shared" si="57"/>
        <v>96</v>
      </c>
      <c r="Z393" s="36">
        <f>IFERROR(IF(Y393=0,"",ROUNDUP(Y393/H393,0)*0.01898),"")</f>
        <v>0.15184</v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91.19</v>
      </c>
      <c r="BN393" s="64">
        <f t="shared" si="59"/>
        <v>99.48</v>
      </c>
      <c r="BO393" s="64">
        <f t="shared" si="60"/>
        <v>0.11458333333333333</v>
      </c>
      <c r="BP393" s="64">
        <f t="shared" si="61"/>
        <v>0.125</v>
      </c>
    </row>
    <row r="394" spans="1:68" ht="37.5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7.333333333333333</v>
      </c>
      <c r="Y395" s="671">
        <f>IFERROR(Y389/H389,"0")+IFERROR(Y390/H390,"0")+IFERROR(Y391/H391,"0")+IFERROR(Y392/H392,"0")+IFERROR(Y393/H393,"0")+IFERROR(Y394/H394,"0")</f>
        <v>8</v>
      </c>
      <c r="Z395" s="671">
        <f>IFERROR(IF(Z389="",0,Z389),"0")+IFERROR(IF(Z390="",0,Z390),"0")+IFERROR(IF(Z391="",0,Z391),"0")+IFERROR(IF(Z392="",0,Z392),"0")+IFERROR(IF(Z393="",0,Z393),"0")+IFERROR(IF(Z394="",0,Z394),"0")</f>
        <v>0.15184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88</v>
      </c>
      <c r="Y396" s="671">
        <f>IFERROR(SUM(Y389:Y394),"0")</f>
        <v>96</v>
      </c>
      <c r="Z396" s="37"/>
      <c r="AA396" s="672"/>
      <c r="AB396" s="672"/>
      <c r="AC396" s="672"/>
    </row>
    <row r="397" spans="1:68" ht="14.25" customHeight="1" x14ac:dyDescent="0.25">
      <c r="A397" s="686" t="s">
        <v>141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63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68</v>
      </c>
      <c r="X403" s="669">
        <v>1778</v>
      </c>
      <c r="Y403" s="670">
        <f>IFERROR(IF(X403="",0,CEILING((X403/$H403),1)*$H403),"")</f>
        <v>1782</v>
      </c>
      <c r="Z403" s="36">
        <f>IFERROR(IF(Y403=0,"",ROUNDUP(Y403/H403,0)*0.01898),"")</f>
        <v>3.7580400000000003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1880.5313333333334</v>
      </c>
      <c r="BN403" s="64">
        <f>IFERROR(Y403*I403/H403,"0")</f>
        <v>1884.7619999999999</v>
      </c>
      <c r="BO403" s="64">
        <f>IFERROR(1/J403*(X403/H403),"0")</f>
        <v>3.0868055555555554</v>
      </c>
      <c r="BP403" s="64">
        <f>IFERROR(1/J403*(Y403/H403),"0")</f>
        <v>3.09375</v>
      </c>
    </row>
    <row r="404" spans="1:68" ht="37.5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6"/>
      <c r="R404" s="676"/>
      <c r="S404" s="676"/>
      <c r="T404" s="677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197.55555555555554</v>
      </c>
      <c r="Y408" s="671">
        <f>IFERROR(Y403/H403,"0")+IFERROR(Y404/H404,"0")+IFERROR(Y405/H405,"0")+IFERROR(Y406/H406,"0")+IFERROR(Y407/H407,"0")</f>
        <v>198</v>
      </c>
      <c r="Z408" s="671">
        <f>IFERROR(IF(Z403="",0,Z403),"0")+IFERROR(IF(Z404="",0,Z404),"0")+IFERROR(IF(Z405="",0,Z405),"0")+IFERROR(IF(Z406="",0,Z406),"0")+IFERROR(IF(Z407="",0,Z407),"0")</f>
        <v>3.7580400000000003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1778</v>
      </c>
      <c r="Y409" s="671">
        <f>IFERROR(SUM(Y403:Y407),"0")</f>
        <v>1782</v>
      </c>
      <c r="Z409" s="37"/>
      <c r="AA409" s="672"/>
      <c r="AB409" s="672"/>
      <c r="AC409" s="672"/>
    </row>
    <row r="410" spans="1:68" ht="14.25" customHeight="1" x14ac:dyDescent="0.25">
      <c r="A410" s="686" t="s">
        <v>167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11" t="s">
        <v>639</v>
      </c>
      <c r="Q411" s="676"/>
      <c r="R411" s="676"/>
      <c r="S411" s="676"/>
      <c r="T411" s="677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642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141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994" t="s">
        <v>645</v>
      </c>
      <c r="Q417" s="676"/>
      <c r="R417" s="676"/>
      <c r="S417" s="676"/>
      <c r="T417" s="677"/>
      <c r="U417" s="34"/>
      <c r="V417" s="34"/>
      <c r="W417" s="35" t="s">
        <v>68</v>
      </c>
      <c r="X417" s="669">
        <v>10</v>
      </c>
      <c r="Y417" s="670">
        <f t="shared" ref="Y417:Y428" si="62">IFERROR(IF(X417="",0,CEILING((X417/$H417),1)*$H417),"")</f>
        <v>10.8</v>
      </c>
      <c r="Z417" s="36">
        <f>IFERROR(IF(Y417=0,"",ROUNDUP(Y417/H417,0)*0.00902),"")</f>
        <v>1.804E-2</v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10.388888888888889</v>
      </c>
      <c r="BN417" s="64">
        <f t="shared" ref="BN417:BN428" si="64">IFERROR(Y417*I417/H417,"0")</f>
        <v>11.22</v>
      </c>
      <c r="BO417" s="64">
        <f t="shared" ref="BO417:BO428" si="65">IFERROR(1/J417*(X417/H417),"0")</f>
        <v>1.4029180695847361E-2</v>
      </c>
      <c r="BP417" s="64">
        <f t="shared" ref="BP417:BP428" si="66">IFERROR(1/J417*(Y417/H417),"0")</f>
        <v>1.5151515151515152E-2</v>
      </c>
    </row>
    <row r="418" spans="1:68" ht="27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2" t="s">
        <v>649</v>
      </c>
      <c r="Q418" s="676"/>
      <c r="R418" s="676"/>
      <c r="S418" s="676"/>
      <c r="T418" s="677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8" t="s">
        <v>649</v>
      </c>
      <c r="Q419" s="676"/>
      <c r="R419" s="676"/>
      <c r="S419" s="676"/>
      <c r="T419" s="677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6" t="s">
        <v>654</v>
      </c>
      <c r="Q420" s="676"/>
      <c r="R420" s="676"/>
      <c r="S420" s="676"/>
      <c r="T420" s="677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8" t="s">
        <v>659</v>
      </c>
      <c r="Q422" s="676"/>
      <c r="R422" s="676"/>
      <c r="S422" s="676"/>
      <c r="T422" s="677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7" t="s">
        <v>669</v>
      </c>
      <c r="Q426" s="676"/>
      <c r="R426" s="676"/>
      <c r="S426" s="676"/>
      <c r="T426" s="677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68</v>
      </c>
      <c r="X427" s="669">
        <v>5</v>
      </c>
      <c r="Y427" s="670">
        <f t="shared" si="62"/>
        <v>6.3000000000000007</v>
      </c>
      <c r="Z427" s="36">
        <f t="shared" si="67"/>
        <v>1.506E-2</v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5.3095238095238093</v>
      </c>
      <c r="BN427" s="64">
        <f t="shared" si="64"/>
        <v>6.69</v>
      </c>
      <c r="BO427" s="64">
        <f t="shared" si="65"/>
        <v>1.0175010175010176E-2</v>
      </c>
      <c r="BP427" s="64">
        <f t="shared" si="66"/>
        <v>1.2820512820512822E-2</v>
      </c>
    </row>
    <row r="428" spans="1:68" ht="37.5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4.2328042328042326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5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3.3100000000000004E-2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15</v>
      </c>
      <c r="Y430" s="671">
        <f>IFERROR(SUM(Y417:Y428),"0")</f>
        <v>17.100000000000001</v>
      </c>
      <c r="Z430" s="37"/>
      <c r="AA430" s="672"/>
      <c r="AB430" s="672"/>
      <c r="AC430" s="672"/>
    </row>
    <row r="431" spans="1:68" ht="14.25" customHeight="1" x14ac:dyDescent="0.25">
      <c r="A431" s="686" t="s">
        <v>63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681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130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141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25" t="s">
        <v>690</v>
      </c>
      <c r="Q443" s="676"/>
      <c r="R443" s="676"/>
      <c r="S443" s="676"/>
      <c r="T443" s="677"/>
      <c r="U443" s="34"/>
      <c r="V443" s="34"/>
      <c r="W443" s="35" t="s">
        <v>68</v>
      </c>
      <c r="X443" s="669">
        <v>15</v>
      </c>
      <c r="Y443" s="670">
        <f>IFERROR(IF(X443="",0,CEILING((X443/$H443),1)*$H443),"")</f>
        <v>16.200000000000003</v>
      </c>
      <c r="Z443" s="36">
        <f>IFERROR(IF(Y443=0,"",ROUNDUP(Y443/H443,0)*0.00902),"")</f>
        <v>2.7060000000000001E-2</v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15.583333333333334</v>
      </c>
      <c r="BN443" s="64">
        <f>IFERROR(Y443*I443/H443,"0")</f>
        <v>16.830000000000002</v>
      </c>
      <c r="BO443" s="64">
        <f>IFERROR(1/J443*(X443/H443),"0")</f>
        <v>2.1043771043771045E-2</v>
      </c>
      <c r="BP443" s="64">
        <f>IFERROR(1/J443*(Y443/H443),"0")</f>
        <v>2.2727272727272731E-2</v>
      </c>
    </row>
    <row r="444" spans="1:68" ht="27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30" t="s">
        <v>697</v>
      </c>
      <c r="Q445" s="676"/>
      <c r="R445" s="676"/>
      <c r="S445" s="676"/>
      <c r="T445" s="677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2.7777777777777777</v>
      </c>
      <c r="Y447" s="671">
        <f>IFERROR(Y443/H443,"0")+IFERROR(Y444/H444,"0")+IFERROR(Y445/H445,"0")+IFERROR(Y446/H446,"0")</f>
        <v>3.0000000000000004</v>
      </c>
      <c r="Z447" s="671">
        <f>IFERROR(IF(Z443="",0,Z443),"0")+IFERROR(IF(Z444="",0,Z444),"0")+IFERROR(IF(Z445="",0,Z445),"0")+IFERROR(IF(Z446="",0,Z446),"0")</f>
        <v>2.7060000000000001E-2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15</v>
      </c>
      <c r="Y448" s="671">
        <f>IFERROR(SUM(Y443:Y446),"0")</f>
        <v>16.200000000000003</v>
      </c>
      <c r="Z448" s="37"/>
      <c r="AA448" s="672"/>
      <c r="AB448" s="672"/>
      <c r="AC448" s="672"/>
    </row>
    <row r="449" spans="1:68" ht="16.5" customHeight="1" x14ac:dyDescent="0.25">
      <c r="A449" s="708" t="s">
        <v>701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141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6"/>
      <c r="R452" s="676"/>
      <c r="S452" s="676"/>
      <c r="T452" s="677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709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141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167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716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89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68</v>
      </c>
      <c r="X467" s="669">
        <v>100</v>
      </c>
      <c r="Y467" s="670">
        <f t="shared" ref="Y467:Y481" si="68">IFERROR(IF(X467="",0,CEILING((X467/$H467),1)*$H467),"")</f>
        <v>100.32000000000001</v>
      </c>
      <c r="Z467" s="36">
        <f>IFERROR(IF(Y467=0,"",ROUNDUP(Y467/H467,0)*0.01196),"")</f>
        <v>0.22724</v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106.81818181818181</v>
      </c>
      <c r="BN467" s="64">
        <f t="shared" ref="BN467:BN481" si="70">IFERROR(Y467*I467/H467,"0")</f>
        <v>107.16</v>
      </c>
      <c r="BO467" s="64">
        <f t="shared" ref="BO467:BO481" si="71">IFERROR(1/J467*(X467/H467),"0")</f>
        <v>0.18210955710955709</v>
      </c>
      <c r="BP467" s="64">
        <f t="shared" ref="BP467:BP481" si="72">IFERROR(1/J467*(Y467/H467),"0")</f>
        <v>0.18269230769230771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68</v>
      </c>
      <c r="X468" s="669">
        <v>38</v>
      </c>
      <c r="Y468" s="670">
        <f t="shared" si="68"/>
        <v>42.24</v>
      </c>
      <c r="Z468" s="36">
        <f>IFERROR(IF(Y468=0,"",ROUNDUP(Y468/H468,0)*0.01196),"")</f>
        <v>9.5680000000000001E-2</v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40.590909090909086</v>
      </c>
      <c r="BN468" s="64">
        <f t="shared" si="70"/>
        <v>45.12</v>
      </c>
      <c r="BO468" s="64">
        <f t="shared" si="71"/>
        <v>6.9201631701631697E-2</v>
      </c>
      <c r="BP468" s="64">
        <f t="shared" si="72"/>
        <v>7.6923076923076927E-2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68</v>
      </c>
      <c r="X469" s="669">
        <v>184</v>
      </c>
      <c r="Y469" s="670">
        <f t="shared" si="68"/>
        <v>184.8</v>
      </c>
      <c r="Z469" s="36">
        <f>IFERROR(IF(Y469=0,"",ROUNDUP(Y469/H469,0)*0.01196),"")</f>
        <v>0.41860000000000003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196.54545454545453</v>
      </c>
      <c r="BN469" s="64">
        <f t="shared" si="70"/>
        <v>197.39999999999998</v>
      </c>
      <c r="BO469" s="64">
        <f t="shared" si="71"/>
        <v>0.33508158508158503</v>
      </c>
      <c r="BP469" s="64">
        <f t="shared" si="72"/>
        <v>0.33653846153846156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68</v>
      </c>
      <c r="X470" s="669">
        <v>522</v>
      </c>
      <c r="Y470" s="670">
        <f t="shared" si="68"/>
        <v>522.72</v>
      </c>
      <c r="Z470" s="36">
        <f>IFERROR(IF(Y470=0,"",ROUNDUP(Y470/H470,0)*0.01196),"")</f>
        <v>1.18404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557.59090909090901</v>
      </c>
      <c r="BN470" s="64">
        <f t="shared" si="70"/>
        <v>558.36</v>
      </c>
      <c r="BO470" s="64">
        <f t="shared" si="71"/>
        <v>0.95061188811188813</v>
      </c>
      <c r="BP470" s="64">
        <f t="shared" si="72"/>
        <v>0.95192307692307698</v>
      </c>
    </row>
    <row r="471" spans="1:68" ht="16.5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7" t="s">
        <v>734</v>
      </c>
      <c r="Q472" s="676"/>
      <c r="R472" s="676"/>
      <c r="S472" s="676"/>
      <c r="T472" s="677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68</v>
      </c>
      <c r="X473" s="669">
        <v>120</v>
      </c>
      <c r="Y473" s="670">
        <f t="shared" si="68"/>
        <v>122.4</v>
      </c>
      <c r="Z473" s="36">
        <f>IFERROR(IF(Y473=0,"",ROUNDUP(Y473/H473,0)*0.00902),"")</f>
        <v>0.30668000000000001</v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127</v>
      </c>
      <c r="BN473" s="64">
        <f t="shared" si="70"/>
        <v>129.54000000000002</v>
      </c>
      <c r="BO473" s="64">
        <f t="shared" si="71"/>
        <v>0.25252525252525254</v>
      </c>
      <c r="BP473" s="64">
        <f t="shared" si="72"/>
        <v>0.25757575757575757</v>
      </c>
    </row>
    <row r="474" spans="1:68" ht="27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6" t="s">
        <v>742</v>
      </c>
      <c r="Q476" s="676"/>
      <c r="R476" s="676"/>
      <c r="S476" s="676"/>
      <c r="T476" s="677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2" t="s">
        <v>745</v>
      </c>
      <c r="Q477" s="676"/>
      <c r="R477" s="676"/>
      <c r="S477" s="676"/>
      <c r="T477" s="677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90" t="s">
        <v>749</v>
      </c>
      <c r="Q478" s="676"/>
      <c r="R478" s="676"/>
      <c r="S478" s="676"/>
      <c r="T478" s="677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193.18181818181819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195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2.23224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964</v>
      </c>
      <c r="Y483" s="671">
        <f>IFERROR(SUM(Y467:Y481),"0")</f>
        <v>972.48</v>
      </c>
      <c r="Z483" s="37"/>
      <c r="AA483" s="672"/>
      <c r="AB483" s="672"/>
      <c r="AC483" s="672"/>
    </row>
    <row r="484" spans="1:68" ht="14.25" customHeight="1" x14ac:dyDescent="0.25">
      <c r="A484" s="686" t="s">
        <v>130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68</v>
      </c>
      <c r="X485" s="669">
        <v>359</v>
      </c>
      <c r="Y485" s="670">
        <f>IFERROR(IF(X485="",0,CEILING((X485/$H485),1)*$H485),"")</f>
        <v>359.04</v>
      </c>
      <c r="Z485" s="36">
        <f>IFERROR(IF(Y485=0,"",ROUNDUP(Y485/H485,0)*0.01196),"")</f>
        <v>0.81328</v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383.47727272727269</v>
      </c>
      <c r="BN485" s="64">
        <f>IFERROR(Y485*I485/H485,"0")</f>
        <v>383.52</v>
      </c>
      <c r="BO485" s="64">
        <f>IFERROR(1/J485*(X485/H485),"0")</f>
        <v>0.65377331002330996</v>
      </c>
      <c r="BP485" s="64">
        <f>IFERROR(1/J485*(Y485/H485),"0")</f>
        <v>0.65384615384615385</v>
      </c>
    </row>
    <row r="486" spans="1:68" ht="16.5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19" t="s">
        <v>760</v>
      </c>
      <c r="Q486" s="676"/>
      <c r="R486" s="676"/>
      <c r="S486" s="676"/>
      <c r="T486" s="677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30" t="s">
        <v>764</v>
      </c>
      <c r="Q487" s="676"/>
      <c r="R487" s="676"/>
      <c r="S487" s="676"/>
      <c r="T487" s="677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0" t="s">
        <v>767</v>
      </c>
      <c r="Q488" s="676"/>
      <c r="R488" s="676"/>
      <c r="S488" s="676"/>
      <c r="T488" s="677"/>
      <c r="U488" s="34"/>
      <c r="V488" s="34"/>
      <c r="W488" s="35" t="s">
        <v>68</v>
      </c>
      <c r="X488" s="669">
        <v>120</v>
      </c>
      <c r="Y488" s="670">
        <f>IFERROR(IF(X488="",0,CEILING((X488/$H488),1)*$H488),"")</f>
        <v>120</v>
      </c>
      <c r="Z488" s="36">
        <f>IFERROR(IF(Y488=0,"",ROUNDUP(Y488/H488,0)*0.00902),"")</f>
        <v>0.22550000000000001</v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173.25</v>
      </c>
      <c r="BN488" s="64">
        <f>IFERROR(Y488*I488/H488,"0")</f>
        <v>173.25</v>
      </c>
      <c r="BO488" s="64">
        <f>IFERROR(1/J488*(X488/H488),"0")</f>
        <v>0.18939393939393939</v>
      </c>
      <c r="BP488" s="64">
        <f>IFERROR(1/J488*(Y488/H488),"0")</f>
        <v>0.18939393939393939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92.992424242424235</v>
      </c>
      <c r="Y489" s="671">
        <f>IFERROR(Y485/H485,"0")+IFERROR(Y486/H486,"0")+IFERROR(Y487/H487,"0")+IFERROR(Y488/H488,"0")</f>
        <v>93</v>
      </c>
      <c r="Z489" s="671">
        <f>IFERROR(IF(Z485="",0,Z485),"0")+IFERROR(IF(Z486="",0,Z486),"0")+IFERROR(IF(Z487="",0,Z487),"0")+IFERROR(IF(Z488="",0,Z488),"0")</f>
        <v>1.03878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479</v>
      </c>
      <c r="Y490" s="671">
        <f>IFERROR(SUM(Y485:Y488),"0")</f>
        <v>479.04</v>
      </c>
      <c r="Z490" s="37"/>
      <c r="AA490" s="672"/>
      <c r="AB490" s="672"/>
      <c r="AC490" s="672"/>
    </row>
    <row r="491" spans="1:68" ht="14.25" customHeight="1" x14ac:dyDescent="0.25">
      <c r="A491" s="686" t="s">
        <v>141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7" t="s">
        <v>770</v>
      </c>
      <c r="Q492" s="676"/>
      <c r="R492" s="676"/>
      <c r="S492" s="676"/>
      <c r="T492" s="677"/>
      <c r="U492" s="34"/>
      <c r="V492" s="34"/>
      <c r="W492" s="35" t="s">
        <v>68</v>
      </c>
      <c r="X492" s="669">
        <v>195</v>
      </c>
      <c r="Y492" s="670">
        <f t="shared" ref="Y492:Y503" si="73">IFERROR(IF(X492="",0,CEILING((X492/$H492),1)*$H492),"")</f>
        <v>195.36</v>
      </c>
      <c r="Z492" s="36">
        <f>IFERROR(IF(Y492=0,"",ROUNDUP(Y492/H492,0)*0.01196),"")</f>
        <v>0.44252000000000002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208.29545454545453</v>
      </c>
      <c r="BN492" s="64">
        <f t="shared" ref="BN492:BN503" si="75">IFERROR(Y492*I492/H492,"0")</f>
        <v>208.68</v>
      </c>
      <c r="BO492" s="64">
        <f t="shared" ref="BO492:BO503" si="76">IFERROR(1/J492*(X492/H492),"0")</f>
        <v>0.35511363636363635</v>
      </c>
      <c r="BP492" s="64">
        <f t="shared" ref="BP492:BP503" si="77">IFERROR(1/J492*(Y492/H492),"0")</f>
        <v>0.35576923076923078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9" t="s">
        <v>774</v>
      </c>
      <c r="Q493" s="676"/>
      <c r="R493" s="676"/>
      <c r="S493" s="676"/>
      <c r="T493" s="677"/>
      <c r="U493" s="34"/>
      <c r="V493" s="34"/>
      <c r="W493" s="35" t="s">
        <v>68</v>
      </c>
      <c r="X493" s="669">
        <v>46</v>
      </c>
      <c r="Y493" s="670">
        <f t="shared" si="73"/>
        <v>47.52</v>
      </c>
      <c r="Z493" s="36">
        <f>IFERROR(IF(Y493=0,"",ROUNDUP(Y493/H493,0)*0.01196),"")</f>
        <v>0.10764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49.136363636363633</v>
      </c>
      <c r="BN493" s="64">
        <f t="shared" si="75"/>
        <v>50.760000000000005</v>
      </c>
      <c r="BO493" s="64">
        <f t="shared" si="76"/>
        <v>8.3770396270396258E-2</v>
      </c>
      <c r="BP493" s="64">
        <f t="shared" si="77"/>
        <v>8.6538461538461536E-2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792" t="s">
        <v>778</v>
      </c>
      <c r="Q494" s="676"/>
      <c r="R494" s="676"/>
      <c r="S494" s="676"/>
      <c r="T494" s="677"/>
      <c r="U494" s="34"/>
      <c r="V494" s="34"/>
      <c r="W494" s="35" t="s">
        <v>68</v>
      </c>
      <c r="X494" s="669">
        <v>300</v>
      </c>
      <c r="Y494" s="670">
        <f t="shared" si="73"/>
        <v>300.96000000000004</v>
      </c>
      <c r="Z494" s="36">
        <f>IFERROR(IF(Y494=0,"",ROUNDUP(Y494/H494,0)*0.01196),"")</f>
        <v>0.68171999999999999</v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320.45454545454544</v>
      </c>
      <c r="BN494" s="64">
        <f t="shared" si="75"/>
        <v>321.48</v>
      </c>
      <c r="BO494" s="64">
        <f t="shared" si="76"/>
        <v>0.54632867132867136</v>
      </c>
      <c r="BP494" s="64">
        <f t="shared" si="77"/>
        <v>0.54807692307692313</v>
      </c>
    </row>
    <row r="495" spans="1:68" ht="27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7" t="s">
        <v>782</v>
      </c>
      <c r="Q495" s="676"/>
      <c r="R495" s="676"/>
      <c r="S495" s="676"/>
      <c r="T495" s="677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7" t="s">
        <v>785</v>
      </c>
      <c r="Q496" s="676"/>
      <c r="R496" s="676"/>
      <c r="S496" s="676"/>
      <c r="T496" s="677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6"/>
      <c r="R497" s="676"/>
      <c r="S497" s="676"/>
      <c r="T497" s="677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98" t="s">
        <v>789</v>
      </c>
      <c r="Q498" s="676"/>
      <c r="R498" s="676"/>
      <c r="S498" s="676"/>
      <c r="T498" s="677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920" t="s">
        <v>794</v>
      </c>
      <c r="Q500" s="676"/>
      <c r="R500" s="676"/>
      <c r="S500" s="676"/>
      <c r="T500" s="677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50" t="s">
        <v>799</v>
      </c>
      <c r="Q502" s="676"/>
      <c r="R502" s="676"/>
      <c r="S502" s="676"/>
      <c r="T502" s="677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102.4621212121212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103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1.2318799999999999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541</v>
      </c>
      <c r="Y505" s="671">
        <f>IFERROR(SUM(Y492:Y503),"0")</f>
        <v>543.84</v>
      </c>
      <c r="Z505" s="37"/>
      <c r="AA505" s="672"/>
      <c r="AB505" s="672"/>
      <c r="AC505" s="672"/>
    </row>
    <row r="506" spans="1:68" ht="14.25" customHeight="1" x14ac:dyDescent="0.25">
      <c r="A506" s="686" t="s">
        <v>63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167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68" t="s">
        <v>815</v>
      </c>
      <c r="Q514" s="676"/>
      <c r="R514" s="676"/>
      <c r="S514" s="676"/>
      <c r="T514" s="677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816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89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698" t="s">
        <v>819</v>
      </c>
      <c r="Q520" s="676"/>
      <c r="R520" s="676"/>
      <c r="S520" s="676"/>
      <c r="T520" s="677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6" t="s">
        <v>823</v>
      </c>
      <c r="Q521" s="676"/>
      <c r="R521" s="676"/>
      <c r="S521" s="676"/>
      <c r="T521" s="677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6" t="s">
        <v>827</v>
      </c>
      <c r="Q522" s="676"/>
      <c r="R522" s="676"/>
      <c r="S522" s="676"/>
      <c r="T522" s="677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97" t="s">
        <v>831</v>
      </c>
      <c r="Q523" s="676"/>
      <c r="R523" s="676"/>
      <c r="S523" s="676"/>
      <c r="T523" s="677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31" t="s">
        <v>835</v>
      </c>
      <c r="Q524" s="676"/>
      <c r="R524" s="676"/>
      <c r="S524" s="676"/>
      <c r="T524" s="677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57" t="s">
        <v>838</v>
      </c>
      <c r="Q525" s="676"/>
      <c r="R525" s="676"/>
      <c r="S525" s="676"/>
      <c r="T525" s="677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130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21" t="s">
        <v>841</v>
      </c>
      <c r="Q529" s="676"/>
      <c r="R529" s="676"/>
      <c r="S529" s="676"/>
      <c r="T529" s="677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32" t="s">
        <v>844</v>
      </c>
      <c r="Q530" s="676"/>
      <c r="R530" s="676"/>
      <c r="S530" s="676"/>
      <c r="T530" s="677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6"/>
      <c r="R531" s="676"/>
      <c r="S531" s="676"/>
      <c r="T531" s="677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13" t="s">
        <v>851</v>
      </c>
      <c r="Q532" s="676"/>
      <c r="R532" s="676"/>
      <c r="S532" s="676"/>
      <c r="T532" s="677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3" t="s">
        <v>855</v>
      </c>
      <c r="Q533" s="676"/>
      <c r="R533" s="676"/>
      <c r="S533" s="676"/>
      <c r="T533" s="677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141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67" t="s">
        <v>858</v>
      </c>
      <c r="Q537" s="676"/>
      <c r="R537" s="676"/>
      <c r="S537" s="676"/>
      <c r="T537" s="677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6"/>
      <c r="R538" s="676"/>
      <c r="S538" s="676"/>
      <c r="T538" s="677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53" t="s">
        <v>866</v>
      </c>
      <c r="Q539" s="676"/>
      <c r="R539" s="676"/>
      <c r="S539" s="676"/>
      <c r="T539" s="677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6"/>
      <c r="R540" s="676"/>
      <c r="S540" s="676"/>
      <c r="T540" s="677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0" t="s">
        <v>874</v>
      </c>
      <c r="Q541" s="676"/>
      <c r="R541" s="676"/>
      <c r="S541" s="676"/>
      <c r="T541" s="677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64" t="s">
        <v>878</v>
      </c>
      <c r="Q542" s="676"/>
      <c r="R542" s="676"/>
      <c r="S542" s="676"/>
      <c r="T542" s="677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872" t="s">
        <v>881</v>
      </c>
      <c r="Q543" s="676"/>
      <c r="R543" s="676"/>
      <c r="S543" s="676"/>
      <c r="T543" s="677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63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5" t="s">
        <v>884</v>
      </c>
      <c r="Q547" s="676"/>
      <c r="R547" s="676"/>
      <c r="S547" s="676"/>
      <c r="T547" s="677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96" t="s">
        <v>887</v>
      </c>
      <c r="Q548" s="676"/>
      <c r="R548" s="676"/>
      <c r="S548" s="676"/>
      <c r="T548" s="677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5" t="s">
        <v>887</v>
      </c>
      <c r="Q549" s="676"/>
      <c r="R549" s="676"/>
      <c r="S549" s="676"/>
      <c r="T549" s="677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43" t="s">
        <v>891</v>
      </c>
      <c r="Q550" s="676"/>
      <c r="R550" s="676"/>
      <c r="S550" s="676"/>
      <c r="T550" s="677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68" t="s">
        <v>895</v>
      </c>
      <c r="Q551" s="676"/>
      <c r="R551" s="676"/>
      <c r="S551" s="676"/>
      <c r="T551" s="677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6" t="s">
        <v>898</v>
      </c>
      <c r="Q552" s="676"/>
      <c r="R552" s="676"/>
      <c r="S552" s="676"/>
      <c r="T552" s="677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customHeight="1" x14ac:dyDescent="0.25">
      <c r="A555" s="686" t="s">
        <v>167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790" t="s">
        <v>901</v>
      </c>
      <c r="Q556" s="676"/>
      <c r="R556" s="676"/>
      <c r="S556" s="676"/>
      <c r="T556" s="677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5" t="s">
        <v>904</v>
      </c>
      <c r="Q557" s="676"/>
      <c r="R557" s="676"/>
      <c r="S557" s="676"/>
      <c r="T557" s="677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77" t="s">
        <v>906</v>
      </c>
      <c r="Q558" s="676"/>
      <c r="R558" s="676"/>
      <c r="S558" s="676"/>
      <c r="T558" s="677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15" t="s">
        <v>909</v>
      </c>
      <c r="Q559" s="676"/>
      <c r="R559" s="676"/>
      <c r="S559" s="676"/>
      <c r="T559" s="677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78" t="s">
        <v>912</v>
      </c>
      <c r="Q560" s="676"/>
      <c r="R560" s="676"/>
      <c r="S560" s="676"/>
      <c r="T560" s="677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918" t="s">
        <v>914</v>
      </c>
      <c r="Q561" s="676"/>
      <c r="R561" s="676"/>
      <c r="S561" s="676"/>
      <c r="T561" s="677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915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89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0" t="s">
        <v>918</v>
      </c>
      <c r="Q566" s="676"/>
      <c r="R566" s="676"/>
      <c r="S566" s="676"/>
      <c r="T566" s="677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0" t="s">
        <v>922</v>
      </c>
      <c r="Q567" s="676"/>
      <c r="R567" s="676"/>
      <c r="S567" s="676"/>
      <c r="T567" s="677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130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65" t="s">
        <v>926</v>
      </c>
      <c r="Q571" s="676"/>
      <c r="R571" s="676"/>
      <c r="S571" s="676"/>
      <c r="T571" s="677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141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83" t="s">
        <v>930</v>
      </c>
      <c r="Q575" s="676"/>
      <c r="R575" s="676"/>
      <c r="S575" s="676"/>
      <c r="T575" s="677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932</v>
      </c>
      <c r="Q578" s="775"/>
      <c r="R578" s="775"/>
      <c r="S578" s="775"/>
      <c r="T578" s="775"/>
      <c r="U578" s="775"/>
      <c r="V578" s="776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14417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14564.76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933</v>
      </c>
      <c r="Q579" s="775"/>
      <c r="R579" s="775"/>
      <c r="S579" s="775"/>
      <c r="T579" s="775"/>
      <c r="U579" s="775"/>
      <c r="V579" s="776"/>
      <c r="W579" s="37" t="s">
        <v>68</v>
      </c>
      <c r="X579" s="671">
        <f>IFERROR(SUM(BM22:BM575),"0")</f>
        <v>15353.486885237977</v>
      </c>
      <c r="Y579" s="671">
        <f>IFERROR(SUM(BN22:BN575),"0")</f>
        <v>15509.805999999999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934</v>
      </c>
      <c r="Q580" s="775"/>
      <c r="R580" s="775"/>
      <c r="S580" s="775"/>
      <c r="T580" s="775"/>
      <c r="U580" s="775"/>
      <c r="V580" s="776"/>
      <c r="W580" s="37" t="s">
        <v>935</v>
      </c>
      <c r="X580" s="38">
        <f>ROUNDUP(SUM(BO22:BO575),0)</f>
        <v>26</v>
      </c>
      <c r="Y580" s="38">
        <f>ROUNDUP(SUM(BP22:BP575),0)</f>
        <v>27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936</v>
      </c>
      <c r="Q581" s="775"/>
      <c r="R581" s="775"/>
      <c r="S581" s="775"/>
      <c r="T581" s="775"/>
      <c r="U581" s="775"/>
      <c r="V581" s="776"/>
      <c r="W581" s="37" t="s">
        <v>68</v>
      </c>
      <c r="X581" s="671">
        <f>GrossWeightTotal+PalletQtyTotal*25</f>
        <v>16003.486885237977</v>
      </c>
      <c r="Y581" s="671">
        <f>GrossWeightTotalR+PalletQtyTotalR*25</f>
        <v>16184.805999999999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937</v>
      </c>
      <c r="Q582" s="775"/>
      <c r="R582" s="775"/>
      <c r="S582" s="775"/>
      <c r="T582" s="775"/>
      <c r="U582" s="775"/>
      <c r="V582" s="776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2726.3778754970263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2751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938</v>
      </c>
      <c r="Q583" s="775"/>
      <c r="R583" s="775"/>
      <c r="S583" s="775"/>
      <c r="T583" s="775"/>
      <c r="U583" s="775"/>
      <c r="V583" s="776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31.436019999999999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0" t="s">
        <v>87</v>
      </c>
      <c r="D585" s="816"/>
      <c r="E585" s="816"/>
      <c r="F585" s="816"/>
      <c r="G585" s="816"/>
      <c r="H585" s="817"/>
      <c r="I585" s="680" t="s">
        <v>283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560</v>
      </c>
      <c r="W585" s="817"/>
      <c r="X585" s="680" t="s">
        <v>641</v>
      </c>
      <c r="Y585" s="816"/>
      <c r="Z585" s="816"/>
      <c r="AA585" s="817"/>
      <c r="AB585" s="666" t="s">
        <v>716</v>
      </c>
      <c r="AC585" s="680" t="s">
        <v>816</v>
      </c>
      <c r="AD585" s="817"/>
      <c r="AF585" s="667"/>
    </row>
    <row r="586" spans="1:32" ht="14.25" customHeight="1" thickTop="1" x14ac:dyDescent="0.2">
      <c r="A586" s="884" t="s">
        <v>941</v>
      </c>
      <c r="B586" s="680" t="s">
        <v>62</v>
      </c>
      <c r="C586" s="680" t="s">
        <v>88</v>
      </c>
      <c r="D586" s="680" t="s">
        <v>109</v>
      </c>
      <c r="E586" s="680" t="s">
        <v>175</v>
      </c>
      <c r="F586" s="680" t="s">
        <v>206</v>
      </c>
      <c r="G586" s="680" t="s">
        <v>251</v>
      </c>
      <c r="H586" s="680" t="s">
        <v>87</v>
      </c>
      <c r="I586" s="680" t="s">
        <v>284</v>
      </c>
      <c r="J586" s="680" t="s">
        <v>312</v>
      </c>
      <c r="K586" s="680" t="s">
        <v>373</v>
      </c>
      <c r="L586" s="680" t="s">
        <v>398</v>
      </c>
      <c r="M586" s="680" t="s">
        <v>416</v>
      </c>
      <c r="N586" s="667"/>
      <c r="O586" s="680" t="s">
        <v>420</v>
      </c>
      <c r="P586" s="680" t="s">
        <v>429</v>
      </c>
      <c r="Q586" s="680" t="s">
        <v>445</v>
      </c>
      <c r="R586" s="680" t="s">
        <v>455</v>
      </c>
      <c r="S586" s="680" t="s">
        <v>462</v>
      </c>
      <c r="T586" s="680" t="s">
        <v>470</v>
      </c>
      <c r="U586" s="680" t="s">
        <v>547</v>
      </c>
      <c r="V586" s="680" t="s">
        <v>561</v>
      </c>
      <c r="W586" s="680" t="s">
        <v>602</v>
      </c>
      <c r="X586" s="680" t="s">
        <v>642</v>
      </c>
      <c r="Y586" s="680" t="s">
        <v>681</v>
      </c>
      <c r="Z586" s="680" t="s">
        <v>701</v>
      </c>
      <c r="AA586" s="680" t="s">
        <v>709</v>
      </c>
      <c r="AB586" s="680" t="s">
        <v>716</v>
      </c>
      <c r="AC586" s="680" t="s">
        <v>816</v>
      </c>
      <c r="AD586" s="680" t="s">
        <v>915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552.4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1221.2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1421.1000000000001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1825.2000000000003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523.20000000000005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3411.6000000000004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288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669.3</v>
      </c>
      <c r="U588" s="46">
        <f>IFERROR(Y349*1,"0")+IFERROR(Y353*1,"0")+IFERROR(Y354*1,"0")+IFERROR(Y355*1,"0")</f>
        <v>53.1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693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1878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17.100000000000001</v>
      </c>
      <c r="Y588" s="46">
        <f>IFERROR(Y438*1,"0")+IFERROR(Y439*1,"0")+IFERROR(Y443*1,"0")+IFERROR(Y444*1,"0")+IFERROR(Y445*1,"0")+IFERROR(Y446*1,"0")</f>
        <v>16.200000000000003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1995.3600000000001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2025-03-27T07:46:38Z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