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A62990E5-C885-4D07-B273-81F39458BF5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P501" i="1"/>
  <c r="BO500" i="1"/>
  <c r="BM500" i="1"/>
  <c r="Y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BP485" i="1"/>
  <c r="BO485" i="1"/>
  <c r="BN485" i="1"/>
  <c r="BM485" i="1"/>
  <c r="Z485" i="1"/>
  <c r="Z489" i="1" s="1"/>
  <c r="Y485" i="1"/>
  <c r="Y490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Y458" i="1"/>
  <c r="X458" i="1"/>
  <c r="BP457" i="1"/>
  <c r="BO457" i="1"/>
  <c r="BN457" i="1"/>
  <c r="BM457" i="1"/>
  <c r="Z457" i="1"/>
  <c r="Z458" i="1" s="1"/>
  <c r="Y457" i="1"/>
  <c r="AA588" i="1" s="1"/>
  <c r="P457" i="1"/>
  <c r="X454" i="1"/>
  <c r="Y453" i="1"/>
  <c r="X453" i="1"/>
  <c r="BP452" i="1"/>
  <c r="BO452" i="1"/>
  <c r="BN452" i="1"/>
  <c r="BM452" i="1"/>
  <c r="Z452" i="1"/>
  <c r="Y452" i="1"/>
  <c r="BP451" i="1"/>
  <c r="BO451" i="1"/>
  <c r="BN451" i="1"/>
  <c r="BM451" i="1"/>
  <c r="Z451" i="1"/>
  <c r="Z453" i="1" s="1"/>
  <c r="Y451" i="1"/>
  <c r="Z588" i="1" s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BP403" i="1"/>
  <c r="BO403" i="1"/>
  <c r="BN403" i="1"/>
  <c r="BM403" i="1"/>
  <c r="Z403" i="1"/>
  <c r="Y403" i="1"/>
  <c r="Y408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6" i="1"/>
  <c r="Y385" i="1"/>
  <c r="X385" i="1"/>
  <c r="BP384" i="1"/>
  <c r="BO384" i="1"/>
  <c r="BN384" i="1"/>
  <c r="BM384" i="1"/>
  <c r="Z384" i="1"/>
  <c r="Z385" i="1" s="1"/>
  <c r="Y384" i="1"/>
  <c r="Y386" i="1" s="1"/>
  <c r="X382" i="1"/>
  <c r="X381" i="1"/>
  <c r="BO380" i="1"/>
  <c r="BM380" i="1"/>
  <c r="Y380" i="1"/>
  <c r="BO379" i="1"/>
  <c r="BM379" i="1"/>
  <c r="Y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Y357" i="1" s="1"/>
  <c r="P353" i="1"/>
  <c r="X351" i="1"/>
  <c r="Y350" i="1"/>
  <c r="X350" i="1"/>
  <c r="BP349" i="1"/>
  <c r="BO349" i="1"/>
  <c r="BN349" i="1"/>
  <c r="BM349" i="1"/>
  <c r="Z349" i="1"/>
  <c r="Z350" i="1" s="1"/>
  <c r="Y349" i="1"/>
  <c r="U588" i="1" s="1"/>
  <c r="P349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Y340" i="1" s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Q588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Y262" i="1" s="1"/>
  <c r="P260" i="1"/>
  <c r="BP259" i="1"/>
  <c r="BO259" i="1"/>
  <c r="BN259" i="1"/>
  <c r="BM259" i="1"/>
  <c r="Z259" i="1"/>
  <c r="Y259" i="1"/>
  <c r="P259" i="1"/>
  <c r="X256" i="1"/>
  <c r="Y255" i="1"/>
  <c r="X255" i="1"/>
  <c r="BP254" i="1"/>
  <c r="BO254" i="1"/>
  <c r="BN254" i="1"/>
  <c r="BM254" i="1"/>
  <c r="Z254" i="1"/>
  <c r="Z255" i="1" s="1"/>
  <c r="Y254" i="1"/>
  <c r="M588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Y240" i="1" s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Y236" i="1" s="1"/>
  <c r="P228" i="1"/>
  <c r="BP227" i="1"/>
  <c r="BO227" i="1"/>
  <c r="BN227" i="1"/>
  <c r="BM227" i="1"/>
  <c r="Z227" i="1"/>
  <c r="Y227" i="1"/>
  <c r="P227" i="1"/>
  <c r="X224" i="1"/>
  <c r="Y223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Y207" i="1" s="1"/>
  <c r="P199" i="1"/>
  <c r="BP198" i="1"/>
  <c r="BO198" i="1"/>
  <c r="BN198" i="1"/>
  <c r="BM198" i="1"/>
  <c r="Z198" i="1"/>
  <c r="Y198" i="1"/>
  <c r="P198" i="1"/>
  <c r="X196" i="1"/>
  <c r="Y195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Y184" i="1" s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H588" i="1" s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Y133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P123" i="1"/>
  <c r="BO123" i="1"/>
  <c r="BN123" i="1"/>
  <c r="BM123" i="1"/>
  <c r="Z123" i="1"/>
  <c r="Y123" i="1"/>
  <c r="BP122" i="1"/>
  <c r="BO122" i="1"/>
  <c r="BN122" i="1"/>
  <c r="BM122" i="1"/>
  <c r="Z122" i="1"/>
  <c r="Y122" i="1"/>
  <c r="P122" i="1"/>
  <c r="BO121" i="1"/>
  <c r="BM121" i="1"/>
  <c r="Y121" i="1"/>
  <c r="Y129" i="1" s="1"/>
  <c r="P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Y128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Y116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F588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Y93" i="1"/>
  <c r="Y103" i="1" s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588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4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Y78" i="1" s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Y68" i="1" s="1"/>
  <c r="P66" i="1"/>
  <c r="BP65" i="1"/>
  <c r="BO65" i="1"/>
  <c r="BN65" i="1"/>
  <c r="BM65" i="1"/>
  <c r="Z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2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D588" i="1" s="1"/>
  <c r="P48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588" i="1" s="1"/>
  <c r="P35" i="1"/>
  <c r="X31" i="1"/>
  <c r="X30" i="1"/>
  <c r="BO29" i="1"/>
  <c r="BM29" i="1"/>
  <c r="Y29" i="1"/>
  <c r="Y31" i="1" s="1"/>
  <c r="P29" i="1"/>
  <c r="X27" i="1"/>
  <c r="X26" i="1"/>
  <c r="X582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Y27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H9" i="1" l="1"/>
  <c r="A10" i="1"/>
  <c r="B588" i="1"/>
  <c r="X579" i="1"/>
  <c r="X580" i="1"/>
  <c r="Z23" i="1"/>
  <c r="Z26" i="1" s="1"/>
  <c r="BN23" i="1"/>
  <c r="BP23" i="1"/>
  <c r="Z25" i="1"/>
  <c r="BN25" i="1"/>
  <c r="Y26" i="1"/>
  <c r="X578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0" i="1"/>
  <c r="Z43" i="1"/>
  <c r="Z44" i="1" s="1"/>
  <c r="BN43" i="1"/>
  <c r="BP43" i="1"/>
  <c r="Y44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Y63" i="1"/>
  <c r="Z66" i="1"/>
  <c r="Z68" i="1" s="1"/>
  <c r="BN66" i="1"/>
  <c r="BP66" i="1"/>
  <c r="Z72" i="1"/>
  <c r="Z77" i="1" s="1"/>
  <c r="BN72" i="1"/>
  <c r="BP72" i="1"/>
  <c r="Z74" i="1"/>
  <c r="BN74" i="1"/>
  <c r="Z76" i="1"/>
  <c r="BN76" i="1"/>
  <c r="Z80" i="1"/>
  <c r="BN80" i="1"/>
  <c r="BP80" i="1"/>
  <c r="Z82" i="1"/>
  <c r="BN82" i="1"/>
  <c r="Y83" i="1"/>
  <c r="Z87" i="1"/>
  <c r="BN87" i="1"/>
  <c r="BP87" i="1"/>
  <c r="Z89" i="1"/>
  <c r="BN89" i="1"/>
  <c r="Y90" i="1"/>
  <c r="Z93" i="1"/>
  <c r="BN93" i="1"/>
  <c r="BP93" i="1"/>
  <c r="Z99" i="1"/>
  <c r="BN99" i="1"/>
  <c r="Z101" i="1"/>
  <c r="BN101" i="1"/>
  <c r="Y102" i="1"/>
  <c r="Z106" i="1"/>
  <c r="BN106" i="1"/>
  <c r="BP106" i="1"/>
  <c r="Z108" i="1"/>
  <c r="BN108" i="1"/>
  <c r="Y111" i="1"/>
  <c r="Z114" i="1"/>
  <c r="Z116" i="1" s="1"/>
  <c r="BN114" i="1"/>
  <c r="BP114" i="1"/>
  <c r="Z121" i="1"/>
  <c r="Z128" i="1" s="1"/>
  <c r="BN121" i="1"/>
  <c r="BP121" i="1"/>
  <c r="Z124" i="1"/>
  <c r="BN124" i="1"/>
  <c r="Z125" i="1"/>
  <c r="BN125" i="1"/>
  <c r="Z127" i="1"/>
  <c r="BN127" i="1"/>
  <c r="Z131" i="1"/>
  <c r="Z133" i="1" s="1"/>
  <c r="BN131" i="1"/>
  <c r="BP131" i="1"/>
  <c r="Y134" i="1"/>
  <c r="G588" i="1"/>
  <c r="Y139" i="1"/>
  <c r="Z138" i="1"/>
  <c r="Z139" i="1" s="1"/>
  <c r="BN138" i="1"/>
  <c r="Y140" i="1"/>
  <c r="Y145" i="1"/>
  <c r="BP142" i="1"/>
  <c r="BN142" i="1"/>
  <c r="Z142" i="1"/>
  <c r="Z144" i="1" s="1"/>
  <c r="Y149" i="1"/>
  <c r="BP159" i="1"/>
  <c r="BN159" i="1"/>
  <c r="Z159" i="1"/>
  <c r="Y166" i="1"/>
  <c r="BP177" i="1"/>
  <c r="BN177" i="1"/>
  <c r="Z177" i="1"/>
  <c r="BP180" i="1"/>
  <c r="BN180" i="1"/>
  <c r="Z180" i="1"/>
  <c r="BP189" i="1"/>
  <c r="BN189" i="1"/>
  <c r="Z189" i="1"/>
  <c r="Z190" i="1" s="1"/>
  <c r="Y191" i="1"/>
  <c r="Y196" i="1"/>
  <c r="BP193" i="1"/>
  <c r="BN193" i="1"/>
  <c r="Z193" i="1"/>
  <c r="Z195" i="1" s="1"/>
  <c r="Y206" i="1"/>
  <c r="BP201" i="1"/>
  <c r="BN201" i="1"/>
  <c r="Z201" i="1"/>
  <c r="BP205" i="1"/>
  <c r="BN205" i="1"/>
  <c r="Z205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Z223" i="1" s="1"/>
  <c r="BP230" i="1"/>
  <c r="BN230" i="1"/>
  <c r="Z230" i="1"/>
  <c r="BP234" i="1"/>
  <c r="BN234" i="1"/>
  <c r="Z234" i="1"/>
  <c r="BP239" i="1"/>
  <c r="BN239" i="1"/>
  <c r="Z239" i="1"/>
  <c r="Z240" i="1" s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Z271" i="1" s="1"/>
  <c r="Y271" i="1"/>
  <c r="BP289" i="1"/>
  <c r="BN289" i="1"/>
  <c r="Z289" i="1"/>
  <c r="Z290" i="1" s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BP343" i="1"/>
  <c r="BN343" i="1"/>
  <c r="Z343" i="1"/>
  <c r="Z345" i="1" s="1"/>
  <c r="Y345" i="1"/>
  <c r="BP380" i="1"/>
  <c r="BN380" i="1"/>
  <c r="Z380" i="1"/>
  <c r="Y382" i="1"/>
  <c r="BP390" i="1"/>
  <c r="BN390" i="1"/>
  <c r="Z390" i="1"/>
  <c r="Z395" i="1" s="1"/>
  <c r="BP394" i="1"/>
  <c r="BN394" i="1"/>
  <c r="Z394" i="1"/>
  <c r="Y396" i="1"/>
  <c r="Y401" i="1"/>
  <c r="BP398" i="1"/>
  <c r="BN398" i="1"/>
  <c r="Z398" i="1"/>
  <c r="Z400" i="1" s="1"/>
  <c r="Y400" i="1"/>
  <c r="F9" i="1"/>
  <c r="J9" i="1"/>
  <c r="Y41" i="1"/>
  <c r="Y578" i="1" s="1"/>
  <c r="Y56" i="1"/>
  <c r="Y91" i="1"/>
  <c r="Y110" i="1"/>
  <c r="BP148" i="1"/>
  <c r="Y580" i="1" s="1"/>
  <c r="BN148" i="1"/>
  <c r="Y579" i="1" s="1"/>
  <c r="Z148" i="1"/>
  <c r="Z149" i="1" s="1"/>
  <c r="Y150" i="1"/>
  <c r="Y154" i="1"/>
  <c r="BP153" i="1"/>
  <c r="BN153" i="1"/>
  <c r="Z153" i="1"/>
  <c r="Z154" i="1" s="1"/>
  <c r="Y155" i="1"/>
  <c r="Y162" i="1"/>
  <c r="BP157" i="1"/>
  <c r="BN157" i="1"/>
  <c r="Z157" i="1"/>
  <c r="Z161" i="1" s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BP199" i="1"/>
  <c r="BN199" i="1"/>
  <c r="Z199" i="1"/>
  <c r="Z206" i="1" s="1"/>
  <c r="BP203" i="1"/>
  <c r="BN203" i="1"/>
  <c r="Z203" i="1"/>
  <c r="BP211" i="1"/>
  <c r="BN211" i="1"/>
  <c r="Z211" i="1"/>
  <c r="BP215" i="1"/>
  <c r="BN215" i="1"/>
  <c r="Z215" i="1"/>
  <c r="BP228" i="1"/>
  <c r="BN228" i="1"/>
  <c r="Z228" i="1"/>
  <c r="Z235" i="1" s="1"/>
  <c r="BP232" i="1"/>
  <c r="BN232" i="1"/>
  <c r="Z232" i="1"/>
  <c r="BP246" i="1"/>
  <c r="BN246" i="1"/>
  <c r="Z246" i="1"/>
  <c r="Y250" i="1"/>
  <c r="BP260" i="1"/>
  <c r="BN260" i="1"/>
  <c r="Z260" i="1"/>
  <c r="Z262" i="1" s="1"/>
  <c r="BP269" i="1"/>
  <c r="BN269" i="1"/>
  <c r="Z269" i="1"/>
  <c r="BP305" i="1"/>
  <c r="BN305" i="1"/>
  <c r="Z305" i="1"/>
  <c r="Z311" i="1" s="1"/>
  <c r="Y311" i="1"/>
  <c r="BP309" i="1"/>
  <c r="BN309" i="1"/>
  <c r="Z309" i="1"/>
  <c r="BP362" i="1"/>
  <c r="BN362" i="1"/>
  <c r="Z362" i="1"/>
  <c r="Z371" i="1" s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BP444" i="1"/>
  <c r="BN444" i="1"/>
  <c r="Z444" i="1"/>
  <c r="Z447" i="1" s="1"/>
  <c r="Y447" i="1"/>
  <c r="BP468" i="1"/>
  <c r="BN468" i="1"/>
  <c r="Z468" i="1"/>
  <c r="Z482" i="1" s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BP307" i="1"/>
  <c r="BN307" i="1"/>
  <c r="Z307" i="1"/>
  <c r="BP315" i="1"/>
  <c r="BN315" i="1"/>
  <c r="Z315" i="1"/>
  <c r="Z318" i="1" s="1"/>
  <c r="BP323" i="1"/>
  <c r="BN323" i="1"/>
  <c r="Z323" i="1"/>
  <c r="BP331" i="1"/>
  <c r="BN331" i="1"/>
  <c r="Z331" i="1"/>
  <c r="BP337" i="1"/>
  <c r="BN337" i="1"/>
  <c r="Z337" i="1"/>
  <c r="Z339" i="1" s="1"/>
  <c r="Y346" i="1"/>
  <c r="BP354" i="1"/>
  <c r="BN354" i="1"/>
  <c r="Z354" i="1"/>
  <c r="Z356" i="1" s="1"/>
  <c r="BP364" i="1"/>
  <c r="BN364" i="1"/>
  <c r="Z364" i="1"/>
  <c r="BP368" i="1"/>
  <c r="BN368" i="1"/>
  <c r="Z368" i="1"/>
  <c r="Y381" i="1"/>
  <c r="BP379" i="1"/>
  <c r="BN379" i="1"/>
  <c r="Z379" i="1"/>
  <c r="Z381" i="1" s="1"/>
  <c r="BP392" i="1"/>
  <c r="BN392" i="1"/>
  <c r="Z392" i="1"/>
  <c r="BP405" i="1"/>
  <c r="BN405" i="1"/>
  <c r="Z405" i="1"/>
  <c r="Z408" i="1" s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Z510" i="1" s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Y581" i="1" l="1"/>
  <c r="Z553" i="1"/>
  <c r="Z568" i="1"/>
  <c r="Z429" i="1"/>
  <c r="X581" i="1"/>
  <c r="Z534" i="1"/>
  <c r="Z515" i="1"/>
  <c r="Z504" i="1"/>
  <c r="Z184" i="1"/>
  <c r="Z332" i="1"/>
  <c r="Z326" i="1"/>
  <c r="Z250" i="1"/>
  <c r="Z218" i="1"/>
  <c r="Z110" i="1"/>
  <c r="Z102" i="1"/>
  <c r="Z90" i="1"/>
  <c r="Z83" i="1"/>
  <c r="Z62" i="1"/>
  <c r="Z55" i="1"/>
  <c r="Z40" i="1"/>
  <c r="Z583" i="1" s="1"/>
  <c r="Y582" i="1"/>
</calcChain>
</file>

<file path=xl/sharedStrings.xml><?xml version="1.0" encoding="utf-8"?>
<sst xmlns="http://schemas.openxmlformats.org/spreadsheetml/2006/main" count="2708" uniqueCount="971">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</sst>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2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4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/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19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21</v>
      </c>
      <c r="Q10" s="865"/>
      <c r="R10" s="866"/>
      <c r="U10" s="24" t="s">
        <v>22</v>
      </c>
      <c r="V10" s="719" t="s">
        <v>23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2"/>
      <c r="R11" s="803"/>
      <c r="U11" s="24" t="s">
        <v>26</v>
      </c>
      <c r="V11" s="1014" t="s">
        <v>27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28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29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30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31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32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33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34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20" t="s">
        <v>37</v>
      </c>
      <c r="D17" s="712" t="s">
        <v>38</v>
      </c>
      <c r="E17" s="781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80"/>
      <c r="R17" s="780"/>
      <c r="S17" s="780"/>
      <c r="T17" s="781"/>
      <c r="U17" s="1046" t="s">
        <v>50</v>
      </c>
      <c r="V17" s="776"/>
      <c r="W17" s="712" t="s">
        <v>51</v>
      </c>
      <c r="X17" s="712" t="s">
        <v>52</v>
      </c>
      <c r="Y17" s="1047" t="s">
        <v>53</v>
      </c>
      <c r="Z17" s="946" t="s">
        <v>54</v>
      </c>
      <c r="AA17" s="922" t="s">
        <v>55</v>
      </c>
      <c r="AB17" s="922" t="s">
        <v>56</v>
      </c>
      <c r="AC17" s="922" t="s">
        <v>57</v>
      </c>
      <c r="AD17" s="922" t="s">
        <v>58</v>
      </c>
      <c r="AE17" s="1008"/>
      <c r="AF17" s="1009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60</v>
      </c>
      <c r="V18" s="67" t="s">
        <v>61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62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63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81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88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89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68</v>
      </c>
      <c r="X35" s="669">
        <v>800</v>
      </c>
      <c r="Y35" s="670">
        <f>IFERROR(IF(X35="",0,CEILING((X35/$H35),1)*$H35),"")</f>
        <v>810</v>
      </c>
      <c r="Z35" s="36">
        <f>IFERROR(IF(Y35=0,"",ROUNDUP(Y35/H35,0)*0.01898),"")</f>
        <v>1.4235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832.22222222222217</v>
      </c>
      <c r="BN35" s="64">
        <f>IFERROR(Y35*I35/H35,"0")</f>
        <v>842.625</v>
      </c>
      <c r="BO35" s="64">
        <f>IFERROR(1/J35*(X35/H35),"0")</f>
        <v>1.1574074074074074</v>
      </c>
      <c r="BP35" s="64">
        <f>IFERROR(1/J35*(Y35/H35),"0")</f>
        <v>1.171875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68</v>
      </c>
      <c r="X36" s="669">
        <v>144</v>
      </c>
      <c r="Y36" s="670">
        <f>IFERROR(IF(X36="",0,CEILING((X36/$H36),1)*$H36),"")</f>
        <v>145.6</v>
      </c>
      <c r="Z36" s="36">
        <f>IFERROR(IF(Y36=0,"",ROUNDUP(Y36/H36,0)*0.01898),"")</f>
        <v>0.24674000000000001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149.59285714285716</v>
      </c>
      <c r="BN36" s="64">
        <f>IFERROR(Y36*I36/H36,"0")</f>
        <v>151.255</v>
      </c>
      <c r="BO36" s="64">
        <f>IFERROR(1/J36*(X36/H36),"0")</f>
        <v>0.20089285714285715</v>
      </c>
      <c r="BP36" s="64">
        <f>IFERROR(1/J36*(Y36/H36),"0")</f>
        <v>0.203125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86.931216931216937</v>
      </c>
      <c r="Y40" s="671">
        <f>IFERROR(Y35/H35,"0")+IFERROR(Y36/H36,"0")+IFERROR(Y37/H37,"0")+IFERROR(Y38/H38,"0")+IFERROR(Y39/H39,"0")</f>
        <v>88</v>
      </c>
      <c r="Z40" s="671">
        <f>IFERROR(IF(Z35="",0,Z35),"0")+IFERROR(IF(Z36="",0,Z36),"0")+IFERROR(IF(Z37="",0,Z37),"0")+IFERROR(IF(Z38="",0,Z38),"0")+IFERROR(IF(Z39="",0,Z39),"0")</f>
        <v>1.6702399999999999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944</v>
      </c>
      <c r="Y41" s="671">
        <f>IFERROR(SUM(Y35:Y39),"0")</f>
        <v>955.6</v>
      </c>
      <c r="Z41" s="37"/>
      <c r="AA41" s="672"/>
      <c r="AB41" s="672"/>
      <c r="AC41" s="672"/>
    </row>
    <row r="42" spans="1:68" ht="14.25" customHeight="1" x14ac:dyDescent="0.25">
      <c r="A42" s="686" t="s">
        <v>63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109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89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68</v>
      </c>
      <c r="X49" s="669">
        <v>12</v>
      </c>
      <c r="Y49" s="670">
        <f t="shared" si="0"/>
        <v>21.6</v>
      </c>
      <c r="Z49" s="36">
        <f>IFERROR(IF(Y49=0,"",ROUNDUP(Y49/H49,0)*0.01898),"")</f>
        <v>3.7960000000000001E-2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12.483333333333333</v>
      </c>
      <c r="BN49" s="64">
        <f t="shared" si="2"/>
        <v>22.47</v>
      </c>
      <c r="BO49" s="64">
        <f t="shared" si="3"/>
        <v>1.7361111111111108E-2</v>
      </c>
      <c r="BP49" s="64">
        <f t="shared" si="4"/>
        <v>3.125E-2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68</v>
      </c>
      <c r="X52" s="669">
        <v>80</v>
      </c>
      <c r="Y52" s="670">
        <f t="shared" si="0"/>
        <v>80</v>
      </c>
      <c r="Z52" s="36">
        <f>IFERROR(IF(Y52=0,"",ROUNDUP(Y52/H52,0)*0.00902),"")</f>
        <v>0.1804</v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84.2</v>
      </c>
      <c r="BN52" s="64">
        <f t="shared" si="2"/>
        <v>84.2</v>
      </c>
      <c r="BO52" s="64">
        <f t="shared" si="3"/>
        <v>0.15151515151515152</v>
      </c>
      <c r="BP52" s="64">
        <f t="shared" si="4"/>
        <v>0.15151515151515152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21.111111111111111</v>
      </c>
      <c r="Y55" s="671">
        <f>IFERROR(Y48/H48,"0")+IFERROR(Y49/H49,"0")+IFERROR(Y50/H50,"0")+IFERROR(Y51/H51,"0")+IFERROR(Y52/H52,"0")+IFERROR(Y53/H53,"0")+IFERROR(Y54/H54,"0")</f>
        <v>22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0.21836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92</v>
      </c>
      <c r="Y56" s="671">
        <f>IFERROR(SUM(Y48:Y54),"0")</f>
        <v>101.6</v>
      </c>
      <c r="Z56" s="37"/>
      <c r="AA56" s="672"/>
      <c r="AB56" s="672"/>
      <c r="AC56" s="672"/>
    </row>
    <row r="57" spans="1:68" ht="14.25" customHeight="1" x14ac:dyDescent="0.25">
      <c r="A57" s="686" t="s">
        <v>130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68</v>
      </c>
      <c r="X58" s="669">
        <v>214</v>
      </c>
      <c r="Y58" s="670">
        <f>IFERROR(IF(X58="",0,CEILING((X58/$H58),1)*$H58),"")</f>
        <v>216</v>
      </c>
      <c r="Z58" s="36">
        <f>IFERROR(IF(Y58=0,"",ROUNDUP(Y58/H58,0)*0.01898),"")</f>
        <v>0.37959999999999999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222.61944444444444</v>
      </c>
      <c r="BN58" s="64">
        <f>IFERROR(Y58*I58/H58,"0")</f>
        <v>224.69999999999996</v>
      </c>
      <c r="BO58" s="64">
        <f>IFERROR(1/J58*(X58/H58),"0")</f>
        <v>0.30960648148148145</v>
      </c>
      <c r="BP58" s="64">
        <f>IFERROR(1/J58*(Y58/H58),"0")</f>
        <v>0.3125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19.814814814814813</v>
      </c>
      <c r="Y62" s="671">
        <f>IFERROR(Y58/H58,"0")+IFERROR(Y59/H59,"0")+IFERROR(Y60/H60,"0")+IFERROR(Y61/H61,"0")</f>
        <v>20</v>
      </c>
      <c r="Z62" s="671">
        <f>IFERROR(IF(Z58="",0,Z58),"0")+IFERROR(IF(Z59="",0,Z59),"0")+IFERROR(IF(Z60="",0,Z60),"0")+IFERROR(IF(Z61="",0,Z61),"0")</f>
        <v>0.37959999999999999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214</v>
      </c>
      <c r="Y63" s="671">
        <f>IFERROR(SUM(Y58:Y61),"0")</f>
        <v>216</v>
      </c>
      <c r="Z63" s="37"/>
      <c r="AA63" s="672"/>
      <c r="AB63" s="672"/>
      <c r="AC63" s="672"/>
    </row>
    <row r="64" spans="1:68" ht="14.25" customHeight="1" x14ac:dyDescent="0.25">
      <c r="A64" s="686" t="s">
        <v>141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63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68</v>
      </c>
      <c r="X72" s="669">
        <v>14</v>
      </c>
      <c r="Y72" s="670">
        <f t="shared" si="5"/>
        <v>16.8</v>
      </c>
      <c r="Z72" s="36">
        <f>IFERROR(IF(Y72=0,"",ROUNDUP(Y72/H72,0)*0.01898),"")</f>
        <v>3.7960000000000001E-2</v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14.725000000000001</v>
      </c>
      <c r="BN72" s="64">
        <f t="shared" si="7"/>
        <v>17.670000000000002</v>
      </c>
      <c r="BO72" s="64">
        <f t="shared" si="8"/>
        <v>2.6041666666666664E-2</v>
      </c>
      <c r="BP72" s="64">
        <f t="shared" si="9"/>
        <v>3.125E-2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1.6666666666666665</v>
      </c>
      <c r="Y77" s="671">
        <f>IFERROR(Y71/H71,"0")+IFERROR(Y72/H72,"0")+IFERROR(Y73/H73,"0")+IFERROR(Y74/H74,"0")+IFERROR(Y75/H75,"0")+IFERROR(Y76/H76,"0")</f>
        <v>2</v>
      </c>
      <c r="Z77" s="671">
        <f>IFERROR(IF(Z71="",0,Z71),"0")+IFERROR(IF(Z72="",0,Z72),"0")+IFERROR(IF(Z73="",0,Z73),"0")+IFERROR(IF(Z74="",0,Z74),"0")+IFERROR(IF(Z75="",0,Z75),"0")+IFERROR(IF(Z76="",0,Z76),"0")</f>
        <v>3.7960000000000001E-2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14</v>
      </c>
      <c r="Y78" s="671">
        <f>IFERROR(SUM(Y71:Y76),"0")</f>
        <v>16.8</v>
      </c>
      <c r="Z78" s="37"/>
      <c r="AA78" s="672"/>
      <c r="AB78" s="672"/>
      <c r="AC78" s="672"/>
    </row>
    <row r="79" spans="1:68" ht="14.25" customHeight="1" x14ac:dyDescent="0.25">
      <c r="A79" s="686" t="s">
        <v>167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customHeight="1" x14ac:dyDescent="0.25">
      <c r="A85" s="708" t="s">
        <v>175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89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68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customHeight="1" x14ac:dyDescent="0.25">
      <c r="A92" s="686" t="s">
        <v>63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68</v>
      </c>
      <c r="X94" s="669">
        <v>100</v>
      </c>
      <c r="Y94" s="670">
        <f t="shared" si="10"/>
        <v>100.80000000000001</v>
      </c>
      <c r="Z94" s="36">
        <f>IFERROR(IF(Y94=0,"",ROUNDUP(Y94/H94,0)*0.01898),"")</f>
        <v>0.22776000000000002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106.17857142857143</v>
      </c>
      <c r="BN94" s="64">
        <f t="shared" si="12"/>
        <v>107.02800000000001</v>
      </c>
      <c r="BO94" s="64">
        <f t="shared" si="13"/>
        <v>0.18601190476190477</v>
      </c>
      <c r="BP94" s="64">
        <f t="shared" si="14"/>
        <v>0.1875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9" t="s">
        <v>189</v>
      </c>
      <c r="Q95" s="676"/>
      <c r="R95" s="676"/>
      <c r="S95" s="676"/>
      <c r="T95" s="677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1" t="s">
        <v>193</v>
      </c>
      <c r="Q96" s="676"/>
      <c r="R96" s="676"/>
      <c r="S96" s="676"/>
      <c r="T96" s="677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73" t="s">
        <v>197</v>
      </c>
      <c r="Q97" s="676"/>
      <c r="R97" s="676"/>
      <c r="S97" s="676"/>
      <c r="T97" s="677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49" t="s">
        <v>199</v>
      </c>
      <c r="Q98" s="676"/>
      <c r="R98" s="676"/>
      <c r="S98" s="676"/>
      <c r="T98" s="677"/>
      <c r="U98" s="34"/>
      <c r="V98" s="34"/>
      <c r="W98" s="35" t="s">
        <v>68</v>
      </c>
      <c r="X98" s="669">
        <v>30</v>
      </c>
      <c r="Y98" s="670">
        <f t="shared" si="10"/>
        <v>32.400000000000006</v>
      </c>
      <c r="Z98" s="36">
        <f>IFERROR(IF(Y98=0,"",ROUNDUP(Y98/H98,0)*0.00651),"")</f>
        <v>7.8119999999999995E-2</v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32.799999999999997</v>
      </c>
      <c r="BN98" s="64">
        <f t="shared" si="12"/>
        <v>35.424000000000007</v>
      </c>
      <c r="BO98" s="64">
        <f t="shared" si="13"/>
        <v>6.1050061050061055E-2</v>
      </c>
      <c r="BP98" s="64">
        <f t="shared" si="14"/>
        <v>6.593406593406595E-2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68</v>
      </c>
      <c r="X100" s="669">
        <v>108</v>
      </c>
      <c r="Y100" s="670">
        <f t="shared" si="10"/>
        <v>108</v>
      </c>
      <c r="Z100" s="36">
        <f>IFERROR(IF(Y100=0,"",ROUNDUP(Y100/H100,0)*0.00902),"")</f>
        <v>0.36080000000000001</v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119.52</v>
      </c>
      <c r="BN100" s="64">
        <f t="shared" si="12"/>
        <v>119.52</v>
      </c>
      <c r="BO100" s="64">
        <f t="shared" si="13"/>
        <v>0.30303030303030304</v>
      </c>
      <c r="BP100" s="64">
        <f t="shared" si="14"/>
        <v>0.30303030303030304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63.015873015873012</v>
      </c>
      <c r="Y102" s="671">
        <f>IFERROR(Y93/H93,"0")+IFERROR(Y94/H94,"0")+IFERROR(Y95/H95,"0")+IFERROR(Y96/H96,"0")+IFERROR(Y97/H97,"0")+IFERROR(Y98/H98,"0")+IFERROR(Y99/H99,"0")+IFERROR(Y100/H100,"0")+IFERROR(Y101/H101,"0")</f>
        <v>64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0.66668000000000005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238</v>
      </c>
      <c r="Y103" s="671">
        <f>IFERROR(SUM(Y93:Y101),"0")</f>
        <v>241.20000000000002</v>
      </c>
      <c r="Z103" s="37"/>
      <c r="AA103" s="672"/>
      <c r="AB103" s="672"/>
      <c r="AC103" s="672"/>
    </row>
    <row r="104" spans="1:68" ht="16.5" customHeight="1" x14ac:dyDescent="0.25">
      <c r="A104" s="708" t="s">
        <v>206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89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68</v>
      </c>
      <c r="X106" s="669">
        <v>95</v>
      </c>
      <c r="Y106" s="670">
        <f>IFERROR(IF(X106="",0,CEILING((X106/$H106),1)*$H106),"")</f>
        <v>97.2</v>
      </c>
      <c r="Z106" s="36">
        <f>IFERROR(IF(Y106=0,"",ROUNDUP(Y106/H106,0)*0.01898),"")</f>
        <v>0.17082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98.826388888888886</v>
      </c>
      <c r="BN106" s="64">
        <f>IFERROR(Y106*I106/H106,"0")</f>
        <v>101.11499999999998</v>
      </c>
      <c r="BO106" s="64">
        <f>IFERROR(1/J106*(X106/H106),"0")</f>
        <v>0.13744212962962962</v>
      </c>
      <c r="BP106" s="64">
        <f>IFERROR(1/J106*(Y106/H106),"0")</f>
        <v>0.140625</v>
      </c>
    </row>
    <row r="107" spans="1:68" ht="16.5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68</v>
      </c>
      <c r="X108" s="669">
        <v>113</v>
      </c>
      <c r="Y108" s="670">
        <f>IFERROR(IF(X108="",0,CEILING((X108/$H108),1)*$H108),"")</f>
        <v>117</v>
      </c>
      <c r="Z108" s="36">
        <f>IFERROR(IF(Y108=0,"",ROUNDUP(Y108/H108,0)*0.00902),"")</f>
        <v>0.23452000000000001</v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118.27333333333334</v>
      </c>
      <c r="BN108" s="64">
        <f>IFERROR(Y108*I108/H108,"0")</f>
        <v>122.46000000000001</v>
      </c>
      <c r="BO108" s="64">
        <f>IFERROR(1/J108*(X108/H108),"0")</f>
        <v>0.19023569023569023</v>
      </c>
      <c r="BP108" s="64">
        <f>IFERROR(1/J108*(Y108/H108),"0")</f>
        <v>0.19696969696969696</v>
      </c>
    </row>
    <row r="109" spans="1:68" ht="16.5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33.907407407407405</v>
      </c>
      <c r="Y110" s="671">
        <f>IFERROR(Y106/H106,"0")+IFERROR(Y107/H107,"0")+IFERROR(Y108/H108,"0")+IFERROR(Y109/H109,"0")</f>
        <v>35</v>
      </c>
      <c r="Z110" s="671">
        <f>IFERROR(IF(Z106="",0,Z106),"0")+IFERROR(IF(Z107="",0,Z107),"0")+IFERROR(IF(Z108="",0,Z108),"0")+IFERROR(IF(Z109="",0,Z109),"0")</f>
        <v>0.40534000000000003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208</v>
      </c>
      <c r="Y111" s="671">
        <f>IFERROR(SUM(Y106:Y109),"0")</f>
        <v>214.2</v>
      </c>
      <c r="Z111" s="37"/>
      <c r="AA111" s="672"/>
      <c r="AB111" s="672"/>
      <c r="AC111" s="672"/>
    </row>
    <row r="112" spans="1:68" ht="14.25" customHeight="1" x14ac:dyDescent="0.25">
      <c r="A112" s="686" t="s">
        <v>130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68</v>
      </c>
      <c r="X113" s="669">
        <v>23</v>
      </c>
      <c r="Y113" s="670">
        <f>IFERROR(IF(X113="",0,CEILING((X113/$H113),1)*$H113),"")</f>
        <v>32.400000000000006</v>
      </c>
      <c r="Z113" s="36">
        <f>IFERROR(IF(Y113=0,"",ROUNDUP(Y113/H113,0)*0.01898),"")</f>
        <v>5.6940000000000004E-2</v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23.926388888888884</v>
      </c>
      <c r="BN113" s="64">
        <f>IFERROR(Y113*I113/H113,"0")</f>
        <v>33.705000000000005</v>
      </c>
      <c r="BO113" s="64">
        <f>IFERROR(1/J113*(X113/H113),"0")</f>
        <v>3.3275462962962958E-2</v>
      </c>
      <c r="BP113" s="64">
        <f>IFERROR(1/J113*(Y113/H113),"0")</f>
        <v>4.6875000000000007E-2</v>
      </c>
    </row>
    <row r="114" spans="1:68" ht="16.5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68</v>
      </c>
      <c r="X115" s="669">
        <v>44</v>
      </c>
      <c r="Y115" s="670">
        <f>IFERROR(IF(X115="",0,CEILING((X115/$H115),1)*$H115),"")</f>
        <v>45.6</v>
      </c>
      <c r="Z115" s="36">
        <f>IFERROR(IF(Y115=0,"",ROUNDUP(Y115/H115,0)*0.00651),"")</f>
        <v>0.12369000000000001</v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47.300000000000004</v>
      </c>
      <c r="BN115" s="64">
        <f>IFERROR(Y115*I115/H115,"0")</f>
        <v>49.02</v>
      </c>
      <c r="BO115" s="64">
        <f>IFERROR(1/J115*(X115/H115),"0")</f>
        <v>0.10073260073260075</v>
      </c>
      <c r="BP115" s="64">
        <f>IFERROR(1/J115*(Y115/H115),"0")</f>
        <v>0.1043956043956044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20.462962962962965</v>
      </c>
      <c r="Y116" s="671">
        <f>IFERROR(Y113/H113,"0")+IFERROR(Y114/H114,"0")+IFERROR(Y115/H115,"0")</f>
        <v>22</v>
      </c>
      <c r="Z116" s="671">
        <f>IFERROR(IF(Z113="",0,Z113),"0")+IFERROR(IF(Z114="",0,Z114),"0")+IFERROR(IF(Z115="",0,Z115),"0")</f>
        <v>0.18063000000000001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67</v>
      </c>
      <c r="Y117" s="671">
        <f>IFERROR(SUM(Y113:Y115),"0")</f>
        <v>78</v>
      </c>
      <c r="Z117" s="37"/>
      <c r="AA117" s="672"/>
      <c r="AB117" s="672"/>
      <c r="AC117" s="672"/>
    </row>
    <row r="118" spans="1:68" ht="14.25" customHeight="1" x14ac:dyDescent="0.25">
      <c r="A118" s="686" t="s">
        <v>63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4" t="s">
        <v>227</v>
      </c>
      <c r="Q120" s="676"/>
      <c r="R120" s="676"/>
      <c r="S120" s="676"/>
      <c r="T120" s="677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68</v>
      </c>
      <c r="X121" s="669">
        <v>185</v>
      </c>
      <c r="Y121" s="670">
        <f t="shared" si="15"/>
        <v>193.20000000000002</v>
      </c>
      <c r="Z121" s="36">
        <f>IFERROR(IF(Y121=0,"",ROUNDUP(Y121/H121,0)*0.01898),"")</f>
        <v>0.43653999999999998</v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196.29821428571427</v>
      </c>
      <c r="BN121" s="64">
        <f t="shared" si="17"/>
        <v>204.99900000000002</v>
      </c>
      <c r="BO121" s="64">
        <f t="shared" si="18"/>
        <v>0.34412202380952378</v>
      </c>
      <c r="BP121" s="64">
        <f t="shared" si="19"/>
        <v>0.359375</v>
      </c>
    </row>
    <row r="122" spans="1:68" ht="37.5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1026" t="s">
        <v>234</v>
      </c>
      <c r="Q123" s="676"/>
      <c r="R123" s="676"/>
      <c r="S123" s="676"/>
      <c r="T123" s="677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68</v>
      </c>
      <c r="X124" s="669">
        <v>90</v>
      </c>
      <c r="Y124" s="670">
        <f t="shared" si="15"/>
        <v>91.800000000000011</v>
      </c>
      <c r="Z124" s="36">
        <f t="shared" si="20"/>
        <v>0.22134000000000001</v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98.399999999999991</v>
      </c>
      <c r="BN124" s="64">
        <f t="shared" si="17"/>
        <v>100.36799999999999</v>
      </c>
      <c r="BO124" s="64">
        <f t="shared" si="18"/>
        <v>0.18315018315018314</v>
      </c>
      <c r="BP124" s="64">
        <f t="shared" si="19"/>
        <v>0.18681318681318682</v>
      </c>
    </row>
    <row r="125" spans="1:68" ht="27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4" t="s">
        <v>238</v>
      </c>
      <c r="Q125" s="676"/>
      <c r="R125" s="676"/>
      <c r="S125" s="676"/>
      <c r="T125" s="677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55.357142857142847</v>
      </c>
      <c r="Y128" s="671">
        <f>IFERROR(Y119/H119,"0")+IFERROR(Y120/H120,"0")+IFERROR(Y121/H121,"0")+IFERROR(Y122/H122,"0")+IFERROR(Y123/H123,"0")+IFERROR(Y124/H124,"0")+IFERROR(Y125/H125,"0")+IFERROR(Y126/H126,"0")+IFERROR(Y127/H127,"0")</f>
        <v>57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0.65788000000000002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275</v>
      </c>
      <c r="Y129" s="671">
        <f>IFERROR(SUM(Y119:Y127),"0")</f>
        <v>285</v>
      </c>
      <c r="Z129" s="37"/>
      <c r="AA129" s="672"/>
      <c r="AB129" s="672"/>
      <c r="AC129" s="672"/>
    </row>
    <row r="130" spans="1:68" ht="14.25" customHeight="1" x14ac:dyDescent="0.25">
      <c r="A130" s="686" t="s">
        <v>167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251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89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141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63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87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89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141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63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284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130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141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68</v>
      </c>
      <c r="X175" s="669">
        <v>78</v>
      </c>
      <c r="Y175" s="670">
        <f t="shared" ref="Y175:Y183" si="21">IFERROR(IF(X175="",0,CEILING((X175/$H175),1)*$H175),"")</f>
        <v>79.8</v>
      </c>
      <c r="Z175" s="36">
        <f>IFERROR(IF(Y175=0,"",ROUNDUP(Y175/H175,0)*0.00902),"")</f>
        <v>0.17138</v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83.014285714285705</v>
      </c>
      <c r="BN175" s="64">
        <f t="shared" ref="BN175:BN183" si="23">IFERROR(Y175*I175/H175,"0")</f>
        <v>84.929999999999993</v>
      </c>
      <c r="BO175" s="64">
        <f t="shared" ref="BO175:BO183" si="24">IFERROR(1/J175*(X175/H175),"0")</f>
        <v>0.14069264069264067</v>
      </c>
      <c r="BP175" s="64">
        <f t="shared" ref="BP175:BP183" si="25">IFERROR(1/J175*(Y175/H175),"0")</f>
        <v>0.14393939393939395</v>
      </c>
    </row>
    <row r="176" spans="1:68" ht="27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68</v>
      </c>
      <c r="X177" s="669">
        <v>134</v>
      </c>
      <c r="Y177" s="670">
        <f t="shared" si="21"/>
        <v>134.4</v>
      </c>
      <c r="Z177" s="36">
        <f>IFERROR(IF(Y177=0,"",ROUNDUP(Y177/H177,0)*0.00902),"")</f>
        <v>0.28864000000000001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140.70000000000002</v>
      </c>
      <c r="BN177" s="64">
        <f t="shared" si="23"/>
        <v>141.12</v>
      </c>
      <c r="BO177" s="64">
        <f t="shared" si="24"/>
        <v>0.24170274170274172</v>
      </c>
      <c r="BP177" s="64">
        <f t="shared" si="25"/>
        <v>0.24242424242424243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68</v>
      </c>
      <c r="X178" s="669">
        <v>70</v>
      </c>
      <c r="Y178" s="670">
        <f t="shared" si="21"/>
        <v>71.400000000000006</v>
      </c>
      <c r="Z178" s="36">
        <f>IFERROR(IF(Y178=0,"",ROUNDUP(Y178/H178,0)*0.00502),"")</f>
        <v>0.17068</v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74.333333333333329</v>
      </c>
      <c r="BN178" s="64">
        <f t="shared" si="23"/>
        <v>75.820000000000007</v>
      </c>
      <c r="BO178" s="64">
        <f t="shared" si="24"/>
        <v>0.14245014245014245</v>
      </c>
      <c r="BP178" s="64">
        <f t="shared" si="25"/>
        <v>0.14529914529914531</v>
      </c>
    </row>
    <row r="179" spans="1:68" ht="27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5" t="s">
        <v>303</v>
      </c>
      <c r="Q180" s="676"/>
      <c r="R180" s="676"/>
      <c r="S180" s="676"/>
      <c r="T180" s="677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68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83.809523809523796</v>
      </c>
      <c r="Y184" s="671">
        <f>IFERROR(Y175/H175,"0")+IFERROR(Y176/H176,"0")+IFERROR(Y177/H177,"0")+IFERROR(Y178/H178,"0")+IFERROR(Y179/H179,"0")+IFERROR(Y180/H180,"0")+IFERROR(Y181/H181,"0")+IFERROR(Y182/H182,"0")+IFERROR(Y183/H183,"0")</f>
        <v>85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0.63070000000000004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282</v>
      </c>
      <c r="Y185" s="671">
        <f>IFERROR(SUM(Y175:Y183),"0")</f>
        <v>285.60000000000002</v>
      </c>
      <c r="Z185" s="37"/>
      <c r="AA185" s="672"/>
      <c r="AB185" s="672"/>
      <c r="AC185" s="672"/>
    </row>
    <row r="186" spans="1:68" ht="16.5" customHeight="1" x14ac:dyDescent="0.25">
      <c r="A186" s="708" t="s">
        <v>312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89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130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68</v>
      </c>
      <c r="X194" s="669">
        <v>63</v>
      </c>
      <c r="Y194" s="670">
        <f>IFERROR(IF(X194="",0,CEILING((X194/$H194),1)*$H194),"")</f>
        <v>63</v>
      </c>
      <c r="Z194" s="36">
        <f>IFERROR(IF(Y194=0,"",ROUNDUP(Y194/H194,0)*0.00651),"")</f>
        <v>0.1953</v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68.399999999999991</v>
      </c>
      <c r="BN194" s="64">
        <f>IFERROR(Y194*I194/H194,"0")</f>
        <v>68.399999999999991</v>
      </c>
      <c r="BO194" s="64">
        <f>IFERROR(1/J194*(X194/H194),"0")</f>
        <v>0.16483516483516486</v>
      </c>
      <c r="BP194" s="64">
        <f>IFERROR(1/J194*(Y194/H194),"0")</f>
        <v>0.16483516483516486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30</v>
      </c>
      <c r="Y195" s="671">
        <f>IFERROR(Y193/H193,"0")+IFERROR(Y194/H194,"0")</f>
        <v>30</v>
      </c>
      <c r="Z195" s="671">
        <f>IFERROR(IF(Z193="",0,Z193),"0")+IFERROR(IF(Z194="",0,Z194),"0")</f>
        <v>0.1953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63</v>
      </c>
      <c r="Y196" s="671">
        <f>IFERROR(SUM(Y193:Y194),"0")</f>
        <v>63</v>
      </c>
      <c r="Z196" s="37"/>
      <c r="AA196" s="672"/>
      <c r="AB196" s="672"/>
      <c r="AC196" s="672"/>
    </row>
    <row r="197" spans="1:68" ht="14.25" customHeight="1" x14ac:dyDescent="0.25">
      <c r="A197" s="686" t="s">
        <v>141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68</v>
      </c>
      <c r="X198" s="669">
        <v>416</v>
      </c>
      <c r="Y198" s="670">
        <f t="shared" ref="Y198:Y205" si="26">IFERROR(IF(X198="",0,CEILING((X198/$H198),1)*$H198),"")</f>
        <v>421.20000000000005</v>
      </c>
      <c r="Z198" s="36">
        <f>IFERROR(IF(Y198=0,"",ROUNDUP(Y198/H198,0)*0.00902),"")</f>
        <v>0.70355999999999996</v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432.17777777777781</v>
      </c>
      <c r="BN198" s="64">
        <f t="shared" ref="BN198:BN205" si="28">IFERROR(Y198*I198/H198,"0")</f>
        <v>437.58000000000004</v>
      </c>
      <c r="BO198" s="64">
        <f t="shared" ref="BO198:BO205" si="29">IFERROR(1/J198*(X198/H198),"0")</f>
        <v>0.58361391694725029</v>
      </c>
      <c r="BP198" s="64">
        <f t="shared" ref="BP198:BP205" si="30">IFERROR(1/J198*(Y198/H198),"0")</f>
        <v>0.59090909090909094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68</v>
      </c>
      <c r="X199" s="669">
        <v>321</v>
      </c>
      <c r="Y199" s="670">
        <f t="shared" si="26"/>
        <v>324</v>
      </c>
      <c r="Z199" s="36">
        <f>IFERROR(IF(Y199=0,"",ROUNDUP(Y199/H199,0)*0.00902),"")</f>
        <v>0.54120000000000001</v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333.48333333333335</v>
      </c>
      <c r="BN199" s="64">
        <f t="shared" si="28"/>
        <v>336.6</v>
      </c>
      <c r="BO199" s="64">
        <f t="shared" si="29"/>
        <v>0.45033670033670031</v>
      </c>
      <c r="BP199" s="64">
        <f t="shared" si="30"/>
        <v>0.45454545454545453</v>
      </c>
    </row>
    <row r="200" spans="1:68" ht="27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68</v>
      </c>
      <c r="X201" s="669">
        <v>219</v>
      </c>
      <c r="Y201" s="670">
        <f t="shared" si="26"/>
        <v>221.4</v>
      </c>
      <c r="Z201" s="36">
        <f>IFERROR(IF(Y201=0,"",ROUNDUP(Y201/H201,0)*0.00902),"")</f>
        <v>0.36982000000000004</v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227.51666666666668</v>
      </c>
      <c r="BN201" s="64">
        <f t="shared" si="28"/>
        <v>230.01</v>
      </c>
      <c r="BO201" s="64">
        <f t="shared" si="29"/>
        <v>0.3072390572390572</v>
      </c>
      <c r="BP201" s="64">
        <f t="shared" si="30"/>
        <v>0.31060606060606061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68</v>
      </c>
      <c r="X202" s="669">
        <v>59</v>
      </c>
      <c r="Y202" s="670">
        <f t="shared" si="26"/>
        <v>59.4</v>
      </c>
      <c r="Z202" s="36">
        <f>IFERROR(IF(Y202=0,"",ROUNDUP(Y202/H202,0)*0.00502),"")</f>
        <v>0.16566</v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63.261111111111106</v>
      </c>
      <c r="BN202" s="64">
        <f t="shared" si="28"/>
        <v>63.69</v>
      </c>
      <c r="BO202" s="64">
        <f t="shared" si="29"/>
        <v>0.14007597340930675</v>
      </c>
      <c r="BP202" s="64">
        <f t="shared" si="30"/>
        <v>0.14102564102564105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68</v>
      </c>
      <c r="X203" s="669">
        <v>9</v>
      </c>
      <c r="Y203" s="670">
        <f t="shared" si="26"/>
        <v>9</v>
      </c>
      <c r="Z203" s="36">
        <f>IFERROR(IF(Y203=0,"",ROUNDUP(Y203/H203,0)*0.00502),"")</f>
        <v>2.5100000000000001E-2</v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9.4999999999999982</v>
      </c>
      <c r="BN203" s="64">
        <f t="shared" si="28"/>
        <v>9.4999999999999982</v>
      </c>
      <c r="BO203" s="64">
        <f t="shared" si="29"/>
        <v>2.1367521367521368E-2</v>
      </c>
      <c r="BP203" s="64">
        <f t="shared" si="30"/>
        <v>2.1367521367521368E-2</v>
      </c>
    </row>
    <row r="204" spans="1:68" ht="27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68</v>
      </c>
      <c r="X205" s="669">
        <v>22</v>
      </c>
      <c r="Y205" s="670">
        <f t="shared" si="26"/>
        <v>23.400000000000002</v>
      </c>
      <c r="Z205" s="36">
        <f>IFERROR(IF(Y205=0,"",ROUNDUP(Y205/H205,0)*0.00502),"")</f>
        <v>6.5259999999999999E-2</v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23.222222222222221</v>
      </c>
      <c r="BN205" s="64">
        <f t="shared" si="28"/>
        <v>24.7</v>
      </c>
      <c r="BO205" s="64">
        <f t="shared" si="29"/>
        <v>5.2231718898385564E-2</v>
      </c>
      <c r="BP205" s="64">
        <f t="shared" si="30"/>
        <v>5.5555555555555559E-2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227.03703703703701</v>
      </c>
      <c r="Y206" s="671">
        <f>IFERROR(Y198/H198,"0")+IFERROR(Y199/H199,"0")+IFERROR(Y200/H200,"0")+IFERROR(Y201/H201,"0")+IFERROR(Y202/H202,"0")+IFERROR(Y203/H203,"0")+IFERROR(Y204/H204,"0")+IFERROR(Y205/H205,"0")</f>
        <v>230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1.8705999999999998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1046</v>
      </c>
      <c r="Y207" s="671">
        <f>IFERROR(SUM(Y198:Y205),"0")</f>
        <v>1058.4000000000001</v>
      </c>
      <c r="Z207" s="37"/>
      <c r="AA207" s="672"/>
      <c r="AB207" s="672"/>
      <c r="AC207" s="672"/>
    </row>
    <row r="208" spans="1:68" ht="14.25" customHeight="1" x14ac:dyDescent="0.25">
      <c r="A208" s="686" t="s">
        <v>63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68</v>
      </c>
      <c r="X211" s="669">
        <v>548</v>
      </c>
      <c r="Y211" s="670">
        <f t="shared" si="31"/>
        <v>548.09999999999991</v>
      </c>
      <c r="Z211" s="36">
        <f>IFERROR(IF(Y211=0,"",ROUNDUP(Y211/H211,0)*0.01898),"")</f>
        <v>1.19574</v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580.6910344827586</v>
      </c>
      <c r="BN211" s="64">
        <f t="shared" si="33"/>
        <v>580.79699999999991</v>
      </c>
      <c r="BO211" s="64">
        <f t="shared" si="34"/>
        <v>0.98419540229885061</v>
      </c>
      <c r="BP211" s="64">
        <f t="shared" si="35"/>
        <v>0.98437499999999989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68</v>
      </c>
      <c r="X212" s="669">
        <v>194</v>
      </c>
      <c r="Y212" s="670">
        <f t="shared" si="31"/>
        <v>194.4</v>
      </c>
      <c r="Z212" s="36">
        <f t="shared" ref="Z212:Z217" si="36">IFERROR(IF(Y212=0,"",ROUNDUP(Y212/H212,0)*0.00651),"")</f>
        <v>0.52731000000000006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215.82500000000002</v>
      </c>
      <c r="BN212" s="64">
        <f t="shared" si="33"/>
        <v>216.27</v>
      </c>
      <c r="BO212" s="64">
        <f t="shared" si="34"/>
        <v>0.44413919413919423</v>
      </c>
      <c r="BP212" s="64">
        <f t="shared" si="35"/>
        <v>0.44505494505494508</v>
      </c>
    </row>
    <row r="213" spans="1:68" ht="27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68</v>
      </c>
      <c r="X214" s="669">
        <v>280</v>
      </c>
      <c r="Y214" s="670">
        <f t="shared" si="31"/>
        <v>280.8</v>
      </c>
      <c r="Z214" s="36">
        <f t="shared" si="36"/>
        <v>0.76167000000000007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309.40000000000003</v>
      </c>
      <c r="BN214" s="64">
        <f t="shared" si="33"/>
        <v>310.28400000000005</v>
      </c>
      <c r="BO214" s="64">
        <f t="shared" si="34"/>
        <v>0.64102564102564108</v>
      </c>
      <c r="BP214" s="64">
        <f t="shared" si="35"/>
        <v>0.64285714285714302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68</v>
      </c>
      <c r="X215" s="669">
        <v>280</v>
      </c>
      <c r="Y215" s="670">
        <f t="shared" si="31"/>
        <v>280.8</v>
      </c>
      <c r="Z215" s="36">
        <f t="shared" si="36"/>
        <v>0.76167000000000007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309.40000000000003</v>
      </c>
      <c r="BN215" s="64">
        <f t="shared" si="33"/>
        <v>310.28400000000005</v>
      </c>
      <c r="BO215" s="64">
        <f t="shared" si="34"/>
        <v>0.64102564102564108</v>
      </c>
      <c r="BP215" s="64">
        <f t="shared" si="35"/>
        <v>0.64285714285714302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68</v>
      </c>
      <c r="X216" s="669">
        <v>68</v>
      </c>
      <c r="Y216" s="670">
        <f t="shared" si="31"/>
        <v>69.599999999999994</v>
      </c>
      <c r="Z216" s="36">
        <f t="shared" si="36"/>
        <v>0.18879000000000001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75.140000000000015</v>
      </c>
      <c r="BN216" s="64">
        <f t="shared" si="33"/>
        <v>76.908000000000001</v>
      </c>
      <c r="BO216" s="64">
        <f t="shared" si="34"/>
        <v>0.15567765567765571</v>
      </c>
      <c r="BP216" s="64">
        <f t="shared" si="35"/>
        <v>0.15934065934065936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68</v>
      </c>
      <c r="X217" s="669">
        <v>186</v>
      </c>
      <c r="Y217" s="670">
        <f t="shared" si="31"/>
        <v>187.2</v>
      </c>
      <c r="Z217" s="36">
        <f t="shared" si="36"/>
        <v>0.50778000000000001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205.995</v>
      </c>
      <c r="BN217" s="64">
        <f t="shared" si="33"/>
        <v>207.32399999999998</v>
      </c>
      <c r="BO217" s="64">
        <f t="shared" si="34"/>
        <v>0.42582417582417587</v>
      </c>
      <c r="BP217" s="64">
        <f t="shared" si="35"/>
        <v>0.4285714285714286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482.98850574712645</v>
      </c>
      <c r="Y218" s="671">
        <f>IFERROR(Y209/H209,"0")+IFERROR(Y210/H210,"0")+IFERROR(Y211/H211,"0")+IFERROR(Y212/H212,"0")+IFERROR(Y213/H213,"0")+IFERROR(Y214/H214,"0")+IFERROR(Y215/H215,"0")+IFERROR(Y216/H216,"0")+IFERROR(Y217/H217,"0")</f>
        <v>485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3.9429600000000002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1556</v>
      </c>
      <c r="Y219" s="671">
        <f>IFERROR(SUM(Y209:Y217),"0")</f>
        <v>1560.8999999999999</v>
      </c>
      <c r="Z219" s="37"/>
      <c r="AA219" s="672"/>
      <c r="AB219" s="672"/>
      <c r="AC219" s="672"/>
    </row>
    <row r="220" spans="1:68" ht="14.25" customHeight="1" x14ac:dyDescent="0.25">
      <c r="A220" s="686" t="s">
        <v>167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68</v>
      </c>
      <c r="X221" s="669">
        <v>20</v>
      </c>
      <c r="Y221" s="670">
        <f>IFERROR(IF(X221="",0,CEILING((X221/$H221),1)*$H221),"")</f>
        <v>21.599999999999998</v>
      </c>
      <c r="Z221" s="36">
        <f>IFERROR(IF(Y221=0,"",ROUNDUP(Y221/H221,0)*0.00651),"")</f>
        <v>5.8590000000000003E-2</v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22.100000000000005</v>
      </c>
      <c r="BN221" s="64">
        <f>IFERROR(Y221*I221/H221,"0")</f>
        <v>23.868000000000002</v>
      </c>
      <c r="BO221" s="64">
        <f>IFERROR(1/J221*(X221/H221),"0")</f>
        <v>4.5787545787545791E-2</v>
      </c>
      <c r="BP221" s="64">
        <f>IFERROR(1/J221*(Y221/H221),"0")</f>
        <v>4.9450549450549455E-2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68</v>
      </c>
      <c r="X222" s="669">
        <v>30</v>
      </c>
      <c r="Y222" s="670">
        <f>IFERROR(IF(X222="",0,CEILING((X222/$H222),1)*$H222),"")</f>
        <v>31.2</v>
      </c>
      <c r="Z222" s="36">
        <f>IFERROR(IF(Y222=0,"",ROUNDUP(Y222/H222,0)*0.00651),"")</f>
        <v>8.4629999999999997E-2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33.150000000000006</v>
      </c>
      <c r="BN222" s="64">
        <f>IFERROR(Y222*I222/H222,"0")</f>
        <v>34.476000000000006</v>
      </c>
      <c r="BO222" s="64">
        <f>IFERROR(1/J222*(X222/H222),"0")</f>
        <v>6.8681318681318687E-2</v>
      </c>
      <c r="BP222" s="64">
        <f>IFERROR(1/J222*(Y222/H222),"0")</f>
        <v>7.1428571428571438E-2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20.833333333333336</v>
      </c>
      <c r="Y223" s="671">
        <f>IFERROR(Y221/H221,"0")+IFERROR(Y222/H222,"0")</f>
        <v>22</v>
      </c>
      <c r="Z223" s="671">
        <f>IFERROR(IF(Z221="",0,Z221),"0")+IFERROR(IF(Z222="",0,Z222),"0")</f>
        <v>0.14322000000000001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50</v>
      </c>
      <c r="Y224" s="671">
        <f>IFERROR(SUM(Y221:Y222),"0")</f>
        <v>52.8</v>
      </c>
      <c r="Z224" s="37"/>
      <c r="AA224" s="672"/>
      <c r="AB224" s="672"/>
      <c r="AC224" s="672"/>
    </row>
    <row r="225" spans="1:68" ht="16.5" customHeight="1" x14ac:dyDescent="0.25">
      <c r="A225" s="708" t="s">
        <v>373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89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68</v>
      </c>
      <c r="X227" s="669">
        <v>150</v>
      </c>
      <c r="Y227" s="670">
        <f t="shared" ref="Y227:Y234" si="37">IFERROR(IF(X227="",0,CEILING((X227/$H227),1)*$H227),"")</f>
        <v>150.79999999999998</v>
      </c>
      <c r="Z227" s="36">
        <f>IFERROR(IF(Y227=0,"",ROUNDUP(Y227/H227,0)*0.01898),"")</f>
        <v>0.24674000000000001</v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155.625</v>
      </c>
      <c r="BN227" s="64">
        <f t="shared" ref="BN227:BN234" si="39">IFERROR(Y227*I227/H227,"0")</f>
        <v>156.45500000000001</v>
      </c>
      <c r="BO227" s="64">
        <f t="shared" ref="BO227:BO234" si="40">IFERROR(1/J227*(X227/H227),"0")</f>
        <v>0.20204741379310345</v>
      </c>
      <c r="BP227" s="64">
        <f t="shared" ref="BP227:BP234" si="41">IFERROR(1/J227*(Y227/H227),"0")</f>
        <v>0.20312499999999997</v>
      </c>
    </row>
    <row r="228" spans="1:68" ht="27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12.931034482758621</v>
      </c>
      <c r="Y235" s="671">
        <f>IFERROR(Y227/H227,"0")+IFERROR(Y228/H228,"0")+IFERROR(Y229/H229,"0")+IFERROR(Y230/H230,"0")+IFERROR(Y231/H231,"0")+IFERROR(Y232/H232,"0")+IFERROR(Y233/H233,"0")+IFERROR(Y234/H234,"0")</f>
        <v>12.999999999999998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0.24674000000000001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150</v>
      </c>
      <c r="Y236" s="671">
        <f>IFERROR(SUM(Y227:Y234),"0")</f>
        <v>150.79999999999998</v>
      </c>
      <c r="Z236" s="37"/>
      <c r="AA236" s="672"/>
      <c r="AB236" s="672"/>
      <c r="AC236" s="672"/>
    </row>
    <row r="237" spans="1:68" ht="14.25" customHeight="1" x14ac:dyDescent="0.25">
      <c r="A237" s="686" t="s">
        <v>130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9" t="s">
        <v>395</v>
      </c>
      <c r="Q238" s="676"/>
      <c r="R238" s="676"/>
      <c r="S238" s="676"/>
      <c r="T238" s="677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6"/>
      <c r="R239" s="676"/>
      <c r="S239" s="676"/>
      <c r="T239" s="677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398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89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416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89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420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89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429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63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68</v>
      </c>
      <c r="X268" s="669">
        <v>104</v>
      </c>
      <c r="Y268" s="670">
        <f>IFERROR(IF(X268="",0,CEILING((X268/$H268),1)*$H268),"")</f>
        <v>105.6</v>
      </c>
      <c r="Z268" s="36">
        <f>IFERROR(IF(Y268=0,"",ROUNDUP(Y268/H268,0)*0.00651),"")</f>
        <v>0.28644000000000003</v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114.92</v>
      </c>
      <c r="BN268" s="64">
        <f>IFERROR(Y268*I268/H268,"0")</f>
        <v>116.688</v>
      </c>
      <c r="BO268" s="64">
        <f>IFERROR(1/J268*(X268/H268),"0")</f>
        <v>0.23809523809523814</v>
      </c>
      <c r="BP268" s="64">
        <f>IFERROR(1/J268*(Y268/H268),"0")</f>
        <v>0.24175824175824179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68</v>
      </c>
      <c r="X269" s="669">
        <v>100</v>
      </c>
      <c r="Y269" s="670">
        <f>IFERROR(IF(X269="",0,CEILING((X269/$H269),1)*$H269),"")</f>
        <v>100.8</v>
      </c>
      <c r="Z269" s="36">
        <f>IFERROR(IF(Y269=0,"",ROUNDUP(Y269/H269,0)*0.00651),"")</f>
        <v>0.27342</v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107.5</v>
      </c>
      <c r="BN269" s="64">
        <f>IFERROR(Y269*I269/H269,"0")</f>
        <v>108.36000000000001</v>
      </c>
      <c r="BO269" s="64">
        <f>IFERROR(1/J269*(X269/H269),"0")</f>
        <v>0.22893772893772898</v>
      </c>
      <c r="BP269" s="64">
        <f>IFERROR(1/J269*(Y269/H269),"0")</f>
        <v>0.23076923076923078</v>
      </c>
    </row>
    <row r="270" spans="1:68" ht="37.5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85</v>
      </c>
      <c r="Y271" s="671">
        <f>IFERROR(Y266/H266,"0")+IFERROR(Y267/H267,"0")+IFERROR(Y268/H268,"0")+IFERROR(Y269/H269,"0")+IFERROR(Y270/H270,"0")</f>
        <v>86</v>
      </c>
      <c r="Z271" s="671">
        <f>IFERROR(IF(Z266="",0,Z266),"0")+IFERROR(IF(Z267="",0,Z267),"0")+IFERROR(IF(Z268="",0,Z268),"0")+IFERROR(IF(Z269="",0,Z269),"0")+IFERROR(IF(Z270="",0,Z270),"0")</f>
        <v>0.55986000000000002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204</v>
      </c>
      <c r="Y272" s="671">
        <f>IFERROR(SUM(Y266:Y270),"0")</f>
        <v>206.39999999999998</v>
      </c>
      <c r="Z272" s="37"/>
      <c r="AA272" s="672"/>
      <c r="AB272" s="672"/>
      <c r="AC272" s="672"/>
    </row>
    <row r="273" spans="1:68" ht="16.5" customHeight="1" x14ac:dyDescent="0.25">
      <c r="A273" s="708" t="s">
        <v>445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89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141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63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455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63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462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89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141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470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89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customHeight="1" x14ac:dyDescent="0.25">
      <c r="A313" s="686" t="s">
        <v>141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customHeight="1" x14ac:dyDescent="0.25">
      <c r="A320" s="686" t="s">
        <v>63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68</v>
      </c>
      <c r="X325" s="669">
        <v>23</v>
      </c>
      <c r="Y325" s="670">
        <f>IFERROR(IF(X325="",0,CEILING((X325/$H325),1)*$H325),"")</f>
        <v>24.3</v>
      </c>
      <c r="Z325" s="36">
        <f>IFERROR(IF(Y325=0,"",ROUNDUP(Y325/H325,0)*0.00651),"")</f>
        <v>5.8590000000000003E-2</v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25.197777777777777</v>
      </c>
      <c r="BN325" s="64">
        <f>IFERROR(Y325*I325/H325,"0")</f>
        <v>26.622</v>
      </c>
      <c r="BO325" s="64">
        <f>IFERROR(1/J325*(X325/H325),"0")</f>
        <v>4.6805046805046803E-2</v>
      </c>
      <c r="BP325" s="64">
        <f>IFERROR(1/J325*(Y325/H325),"0")</f>
        <v>4.9450549450549455E-2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8.5185185185185173</v>
      </c>
      <c r="Y326" s="671">
        <f>IFERROR(Y321/H321,"0")+IFERROR(Y322/H322,"0")+IFERROR(Y323/H323,"0")+IFERROR(Y324/H324,"0")+IFERROR(Y325/H325,"0")</f>
        <v>9</v>
      </c>
      <c r="Z326" s="671">
        <f>IFERROR(IF(Z321="",0,Z321),"0")+IFERROR(IF(Z322="",0,Z322),"0")+IFERROR(IF(Z323="",0,Z323),"0")+IFERROR(IF(Z324="",0,Z324),"0")+IFERROR(IF(Z325="",0,Z325),"0")</f>
        <v>5.8590000000000003E-2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23</v>
      </c>
      <c r="Y327" s="671">
        <f>IFERROR(SUM(Y321:Y325),"0")</f>
        <v>24.3</v>
      </c>
      <c r="Z327" s="37"/>
      <c r="AA327" s="672"/>
      <c r="AB327" s="672"/>
      <c r="AC327" s="672"/>
    </row>
    <row r="328" spans="1:68" ht="14.25" customHeight="1" x14ac:dyDescent="0.25">
      <c r="A328" s="686" t="s">
        <v>167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68</v>
      </c>
      <c r="X329" s="669">
        <v>68</v>
      </c>
      <c r="Y329" s="670">
        <f>IFERROR(IF(X329="",0,CEILING((X329/$H329),1)*$H329),"")</f>
        <v>75.600000000000009</v>
      </c>
      <c r="Z329" s="36">
        <f>IFERROR(IF(Y329=0,"",ROUNDUP(Y329/H329,0)*0.01898),"")</f>
        <v>0.17082</v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72.201428571428579</v>
      </c>
      <c r="BN329" s="64">
        <f>IFERROR(Y329*I329/H329,"0")</f>
        <v>80.271000000000001</v>
      </c>
      <c r="BO329" s="64">
        <f>IFERROR(1/J329*(X329/H329),"0")</f>
        <v>0.12648809523809523</v>
      </c>
      <c r="BP329" s="64">
        <f>IFERROR(1/J329*(Y329/H329),"0")</f>
        <v>0.140625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68</v>
      </c>
      <c r="X330" s="669">
        <v>97</v>
      </c>
      <c r="Y330" s="670">
        <f>IFERROR(IF(X330="",0,CEILING((X330/$H330),1)*$H330),"")</f>
        <v>101.39999999999999</v>
      </c>
      <c r="Z330" s="36">
        <f>IFERROR(IF(Y330=0,"",ROUNDUP(Y330/H330,0)*0.01898),"")</f>
        <v>0.24674000000000001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103.45423076923079</v>
      </c>
      <c r="BN330" s="64">
        <f>IFERROR(Y330*I330/H330,"0")</f>
        <v>108.14700000000001</v>
      </c>
      <c r="BO330" s="64">
        <f>IFERROR(1/J330*(X330/H330),"0")</f>
        <v>0.19431089743589744</v>
      </c>
      <c r="BP330" s="64">
        <f>IFERROR(1/J330*(Y330/H330),"0")</f>
        <v>0.203125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20.531135531135533</v>
      </c>
      <c r="Y332" s="671">
        <f>IFERROR(Y329/H329,"0")+IFERROR(Y330/H330,"0")+IFERROR(Y331/H331,"0")</f>
        <v>22</v>
      </c>
      <c r="Z332" s="671">
        <f>IFERROR(IF(Z329="",0,Z329),"0")+IFERROR(IF(Z330="",0,Z330),"0")+IFERROR(IF(Z331="",0,Z331),"0")</f>
        <v>0.41756000000000004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165</v>
      </c>
      <c r="Y333" s="671">
        <f>IFERROR(SUM(Y329:Y331),"0")</f>
        <v>177</v>
      </c>
      <c r="Z333" s="37"/>
      <c r="AA333" s="672"/>
      <c r="AB333" s="672"/>
      <c r="AC333" s="672"/>
    </row>
    <row r="334" spans="1:68" ht="14.25" customHeight="1" x14ac:dyDescent="0.25">
      <c r="A334" s="686" t="s">
        <v>81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1" t="s">
        <v>527</v>
      </c>
      <c r="Q335" s="676"/>
      <c r="R335" s="676"/>
      <c r="S335" s="676"/>
      <c r="T335" s="677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993" t="s">
        <v>531</v>
      </c>
      <c r="Q336" s="676"/>
      <c r="R336" s="676"/>
      <c r="S336" s="676"/>
      <c r="T336" s="677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68</v>
      </c>
      <c r="X338" s="669">
        <v>5</v>
      </c>
      <c r="Y338" s="670">
        <f>IFERROR(IF(X338="",0,CEILING((X338/$H338),1)*$H338),"")</f>
        <v>5.0999999999999996</v>
      </c>
      <c r="Z338" s="36">
        <f>IFERROR(IF(Y338=0,"",ROUNDUP(Y338/H338,0)*0.00651),"")</f>
        <v>1.302E-2</v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5.6470588235294112</v>
      </c>
      <c r="BN338" s="64">
        <f>IFERROR(Y338*I338/H338,"0")</f>
        <v>5.76</v>
      </c>
      <c r="BO338" s="64">
        <f>IFERROR(1/J338*(X338/H338),"0")</f>
        <v>1.0773540185304893E-2</v>
      </c>
      <c r="BP338" s="64">
        <f>IFERROR(1/J338*(Y338/H338),"0")</f>
        <v>1.098901098901099E-2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1.9607843137254903</v>
      </c>
      <c r="Y339" s="671">
        <f>IFERROR(Y335/H335,"0")+IFERROR(Y336/H336,"0")+IFERROR(Y337/H337,"0")+IFERROR(Y338/H338,"0")</f>
        <v>2</v>
      </c>
      <c r="Z339" s="671">
        <f>IFERROR(IF(Z335="",0,Z335),"0")+IFERROR(IF(Z336="",0,Z336),"0")+IFERROR(IF(Z337="",0,Z337),"0")+IFERROR(IF(Z338="",0,Z338),"0")</f>
        <v>1.302E-2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5</v>
      </c>
      <c r="Y340" s="671">
        <f>IFERROR(SUM(Y335:Y338),"0")</f>
        <v>5.0999999999999996</v>
      </c>
      <c r="Z340" s="37"/>
      <c r="AA340" s="672"/>
      <c r="AB340" s="672"/>
      <c r="AC340" s="672"/>
    </row>
    <row r="341" spans="1:68" ht="14.25" customHeight="1" x14ac:dyDescent="0.25">
      <c r="A341" s="686" t="s">
        <v>538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547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141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68</v>
      </c>
      <c r="X349" s="669">
        <v>26</v>
      </c>
      <c r="Y349" s="670">
        <f>IFERROR(IF(X349="",0,CEILING((X349/$H349),1)*$H349),"")</f>
        <v>27</v>
      </c>
      <c r="Z349" s="36">
        <f>IFERROR(IF(Y349=0,"",ROUNDUP(Y349/H349,0)*0.00651),"")</f>
        <v>9.7650000000000001E-2</v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29.293333333333333</v>
      </c>
      <c r="BN349" s="64">
        <f>IFERROR(Y349*I349/H349,"0")</f>
        <v>30.419999999999998</v>
      </c>
      <c r="BO349" s="64">
        <f>IFERROR(1/J349*(X349/H349),"0")</f>
        <v>7.9365079365079375E-2</v>
      </c>
      <c r="BP349" s="64">
        <f>IFERROR(1/J349*(Y349/H349),"0")</f>
        <v>8.241758241758243E-2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14.444444444444445</v>
      </c>
      <c r="Y350" s="671">
        <f>IFERROR(Y349/H349,"0")</f>
        <v>15</v>
      </c>
      <c r="Z350" s="671">
        <f>IFERROR(IF(Z349="",0,Z349),"0")</f>
        <v>9.7650000000000001E-2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26</v>
      </c>
      <c r="Y351" s="671">
        <f>IFERROR(SUM(Y349:Y349),"0")</f>
        <v>27</v>
      </c>
      <c r="Z351" s="37"/>
      <c r="AA351" s="672"/>
      <c r="AB351" s="672"/>
      <c r="AC351" s="672"/>
    </row>
    <row r="352" spans="1:68" ht="14.25" customHeight="1" x14ac:dyDescent="0.25">
      <c r="A352" s="686" t="s">
        <v>63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561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89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68</v>
      </c>
      <c r="X364" s="669">
        <v>505</v>
      </c>
      <c r="Y364" s="670">
        <f t="shared" si="52"/>
        <v>510</v>
      </c>
      <c r="Z364" s="36">
        <f>IFERROR(IF(Y364=0,"",ROUNDUP(Y364/H364,0)*0.02175),"")</f>
        <v>0.73949999999999994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521.16000000000008</v>
      </c>
      <c r="BN364" s="64">
        <f t="shared" si="54"/>
        <v>526.32000000000005</v>
      </c>
      <c r="BO364" s="64">
        <f t="shared" si="55"/>
        <v>0.70138888888888884</v>
      </c>
      <c r="BP364" s="64">
        <f t="shared" si="56"/>
        <v>0.70833333333333326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68</v>
      </c>
      <c r="X365" s="669">
        <v>191</v>
      </c>
      <c r="Y365" s="670">
        <f t="shared" si="52"/>
        <v>195</v>
      </c>
      <c r="Z365" s="36">
        <f>IFERROR(IF(Y365=0,"",ROUNDUP(Y365/H365,0)*0.02175),"")</f>
        <v>0.28275</v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197.11200000000002</v>
      </c>
      <c r="BN365" s="64">
        <f t="shared" si="54"/>
        <v>201.23999999999998</v>
      </c>
      <c r="BO365" s="64">
        <f t="shared" si="55"/>
        <v>0.26527777777777772</v>
      </c>
      <c r="BP365" s="64">
        <f t="shared" si="56"/>
        <v>0.27083333333333331</v>
      </c>
    </row>
    <row r="366" spans="1:68" ht="27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68</v>
      </c>
      <c r="X367" s="669">
        <v>1000</v>
      </c>
      <c r="Y367" s="670">
        <f t="shared" si="52"/>
        <v>1005</v>
      </c>
      <c r="Z367" s="36">
        <f>IFERROR(IF(Y367=0,"",ROUNDUP(Y367/H367,0)*0.02175),"")</f>
        <v>1.4572499999999999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1032</v>
      </c>
      <c r="BN367" s="64">
        <f t="shared" si="54"/>
        <v>1037.1600000000001</v>
      </c>
      <c r="BO367" s="64">
        <f t="shared" si="55"/>
        <v>1.3888888888888888</v>
      </c>
      <c r="BP367" s="64">
        <f t="shared" si="56"/>
        <v>1.3958333333333333</v>
      </c>
    </row>
    <row r="368" spans="1:68" ht="27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113.06666666666666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114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2.4794999999999998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1696</v>
      </c>
      <c r="Y372" s="671">
        <f>IFERROR(SUM(Y361:Y370),"0")</f>
        <v>1710</v>
      </c>
      <c r="Z372" s="37"/>
      <c r="AA372" s="672"/>
      <c r="AB372" s="672"/>
      <c r="AC372" s="672"/>
    </row>
    <row r="373" spans="1:68" ht="14.25" customHeight="1" x14ac:dyDescent="0.25">
      <c r="A373" s="686" t="s">
        <v>130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68</v>
      </c>
      <c r="X374" s="669">
        <v>0</v>
      </c>
      <c r="Y374" s="67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0</v>
      </c>
      <c r="Y376" s="671">
        <f>IFERROR(Y374/H374,"0")+IFERROR(Y375/H375,"0")</f>
        <v>0</v>
      </c>
      <c r="Z376" s="671">
        <f>IFERROR(IF(Z374="",0,Z374),"0")+IFERROR(IF(Z375="",0,Z375),"0")</f>
        <v>0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0</v>
      </c>
      <c r="Y377" s="671">
        <f>IFERROR(SUM(Y374:Y375),"0")</f>
        <v>0</v>
      </c>
      <c r="Z377" s="37"/>
      <c r="AA377" s="672"/>
      <c r="AB377" s="672"/>
      <c r="AC377" s="672"/>
    </row>
    <row r="378" spans="1:68" ht="14.25" customHeight="1" x14ac:dyDescent="0.25">
      <c r="A378" s="686" t="s">
        <v>63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6"/>
      <c r="R379" s="676"/>
      <c r="S379" s="676"/>
      <c r="T379" s="677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6" t="s">
        <v>596</v>
      </c>
      <c r="Q380" s="676"/>
      <c r="R380" s="676"/>
      <c r="S380" s="676"/>
      <c r="T380" s="677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customHeight="1" x14ac:dyDescent="0.25">
      <c r="A383" s="686" t="s">
        <v>167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695" t="s">
        <v>600</v>
      </c>
      <c r="Q384" s="676"/>
      <c r="R384" s="676"/>
      <c r="S384" s="676"/>
      <c r="T384" s="677"/>
      <c r="U384" s="34"/>
      <c r="V384" s="34"/>
      <c r="W384" s="35" t="s">
        <v>68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customHeight="1" x14ac:dyDescent="0.25">
      <c r="A387" s="708" t="s">
        <v>602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89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68</v>
      </c>
      <c r="X393" s="669">
        <v>66</v>
      </c>
      <c r="Y393" s="670">
        <f t="shared" si="57"/>
        <v>72</v>
      </c>
      <c r="Z393" s="36">
        <f>IFERROR(IF(Y393=0,"",ROUNDUP(Y393/H393,0)*0.01898),"")</f>
        <v>0.11388000000000001</v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68.392499999999998</v>
      </c>
      <c r="BN393" s="64">
        <f t="shared" si="59"/>
        <v>74.61</v>
      </c>
      <c r="BO393" s="64">
        <f t="shared" si="60"/>
        <v>8.59375E-2</v>
      </c>
      <c r="BP393" s="64">
        <f t="shared" si="61"/>
        <v>9.375E-2</v>
      </c>
    </row>
    <row r="394" spans="1:68" ht="37.5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5.5</v>
      </c>
      <c r="Y395" s="671">
        <f>IFERROR(Y389/H389,"0")+IFERROR(Y390/H390,"0")+IFERROR(Y391/H391,"0")+IFERROR(Y392/H392,"0")+IFERROR(Y393/H393,"0")+IFERROR(Y394/H394,"0")</f>
        <v>6</v>
      </c>
      <c r="Z395" s="671">
        <f>IFERROR(IF(Z389="",0,Z389),"0")+IFERROR(IF(Z390="",0,Z390),"0")+IFERROR(IF(Z391="",0,Z391),"0")+IFERROR(IF(Z392="",0,Z392),"0")+IFERROR(IF(Z393="",0,Z393),"0")+IFERROR(IF(Z394="",0,Z394),"0")</f>
        <v>0.11388000000000001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66</v>
      </c>
      <c r="Y396" s="671">
        <f>IFERROR(SUM(Y389:Y394),"0")</f>
        <v>72</v>
      </c>
      <c r="Z396" s="37"/>
      <c r="AA396" s="672"/>
      <c r="AB396" s="672"/>
      <c r="AC396" s="672"/>
    </row>
    <row r="397" spans="1:68" ht="14.25" customHeight="1" x14ac:dyDescent="0.25">
      <c r="A397" s="686" t="s">
        <v>141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63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68</v>
      </c>
      <c r="X403" s="669">
        <v>318</v>
      </c>
      <c r="Y403" s="670">
        <f>IFERROR(IF(X403="",0,CEILING((X403/$H403),1)*$H403),"")</f>
        <v>324</v>
      </c>
      <c r="Z403" s="36">
        <f>IFERROR(IF(Y403=0,"",ROUNDUP(Y403/H403,0)*0.01898),"")</f>
        <v>0.68328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336.33799999999997</v>
      </c>
      <c r="BN403" s="64">
        <f>IFERROR(Y403*I403/H403,"0")</f>
        <v>342.68399999999997</v>
      </c>
      <c r="BO403" s="64">
        <f>IFERROR(1/J403*(X403/H403),"0")</f>
        <v>0.55208333333333337</v>
      </c>
      <c r="BP403" s="64">
        <f>IFERROR(1/J403*(Y403/H403),"0")</f>
        <v>0.5625</v>
      </c>
    </row>
    <row r="404" spans="1:68" ht="37.5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6"/>
      <c r="R404" s="676"/>
      <c r="S404" s="676"/>
      <c r="T404" s="677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35.333333333333336</v>
      </c>
      <c r="Y408" s="671">
        <f>IFERROR(Y403/H403,"0")+IFERROR(Y404/H404,"0")+IFERROR(Y405/H405,"0")+IFERROR(Y406/H406,"0")+IFERROR(Y407/H407,"0")</f>
        <v>36</v>
      </c>
      <c r="Z408" s="671">
        <f>IFERROR(IF(Z403="",0,Z403),"0")+IFERROR(IF(Z404="",0,Z404),"0")+IFERROR(IF(Z405="",0,Z405),"0")+IFERROR(IF(Z406="",0,Z406),"0")+IFERROR(IF(Z407="",0,Z407),"0")</f>
        <v>0.68328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318</v>
      </c>
      <c r="Y409" s="671">
        <f>IFERROR(SUM(Y403:Y407),"0")</f>
        <v>324</v>
      </c>
      <c r="Z409" s="37"/>
      <c r="AA409" s="672"/>
      <c r="AB409" s="672"/>
      <c r="AC409" s="672"/>
    </row>
    <row r="410" spans="1:68" ht="14.25" customHeight="1" x14ac:dyDescent="0.25">
      <c r="A410" s="686" t="s">
        <v>167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11" t="s">
        <v>639</v>
      </c>
      <c r="Q411" s="676"/>
      <c r="R411" s="676"/>
      <c r="S411" s="676"/>
      <c r="T411" s="677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642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141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994" t="s">
        <v>645</v>
      </c>
      <c r="Q417" s="676"/>
      <c r="R417" s="676"/>
      <c r="S417" s="676"/>
      <c r="T417" s="677"/>
      <c r="U417" s="34"/>
      <c r="V417" s="34"/>
      <c r="W417" s="35" t="s">
        <v>68</v>
      </c>
      <c r="X417" s="669">
        <v>4</v>
      </c>
      <c r="Y417" s="670">
        <f t="shared" ref="Y417:Y428" si="62">IFERROR(IF(X417="",0,CEILING((X417/$H417),1)*$H417),"")</f>
        <v>5.4</v>
      </c>
      <c r="Z417" s="36">
        <f>IFERROR(IF(Y417=0,"",ROUNDUP(Y417/H417,0)*0.00902),"")</f>
        <v>9.0200000000000002E-3</v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4.1555555555555559</v>
      </c>
      <c r="BN417" s="64">
        <f t="shared" ref="BN417:BN428" si="64">IFERROR(Y417*I417/H417,"0")</f>
        <v>5.61</v>
      </c>
      <c r="BO417" s="64">
        <f t="shared" ref="BO417:BO428" si="65">IFERROR(1/J417*(X417/H417),"0")</f>
        <v>5.6116722783389446E-3</v>
      </c>
      <c r="BP417" s="64">
        <f t="shared" ref="BP417:BP428" si="66">IFERROR(1/J417*(Y417/H417),"0")</f>
        <v>7.575757575757576E-3</v>
      </c>
    </row>
    <row r="418" spans="1:68" ht="27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2" t="s">
        <v>649</v>
      </c>
      <c r="Q418" s="676"/>
      <c r="R418" s="676"/>
      <c r="S418" s="676"/>
      <c r="T418" s="677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8" t="s">
        <v>649</v>
      </c>
      <c r="Q419" s="676"/>
      <c r="R419" s="676"/>
      <c r="S419" s="676"/>
      <c r="T419" s="677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6" t="s">
        <v>654</v>
      </c>
      <c r="Q420" s="676"/>
      <c r="R420" s="676"/>
      <c r="S420" s="676"/>
      <c r="T420" s="677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8" t="s">
        <v>659</v>
      </c>
      <c r="Q422" s="676"/>
      <c r="R422" s="676"/>
      <c r="S422" s="676"/>
      <c r="T422" s="677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7" t="s">
        <v>669</v>
      </c>
      <c r="Q426" s="676"/>
      <c r="R426" s="676"/>
      <c r="S426" s="676"/>
      <c r="T426" s="677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0.7407407407407407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1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9.0200000000000002E-3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4</v>
      </c>
      <c r="Y430" s="671">
        <f>IFERROR(SUM(Y417:Y428),"0")</f>
        <v>5.4</v>
      </c>
      <c r="Z430" s="37"/>
      <c r="AA430" s="672"/>
      <c r="AB430" s="672"/>
      <c r="AC430" s="672"/>
    </row>
    <row r="431" spans="1:68" ht="14.25" customHeight="1" x14ac:dyDescent="0.25">
      <c r="A431" s="686" t="s">
        <v>63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681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130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141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25" t="s">
        <v>690</v>
      </c>
      <c r="Q443" s="676"/>
      <c r="R443" s="676"/>
      <c r="S443" s="676"/>
      <c r="T443" s="677"/>
      <c r="U443" s="34"/>
      <c r="V443" s="34"/>
      <c r="W443" s="35" t="s">
        <v>68</v>
      </c>
      <c r="X443" s="669">
        <v>9</v>
      </c>
      <c r="Y443" s="670">
        <f>IFERROR(IF(X443="",0,CEILING((X443/$H443),1)*$H443),"")</f>
        <v>10.8</v>
      </c>
      <c r="Z443" s="36">
        <f>IFERROR(IF(Y443=0,"",ROUNDUP(Y443/H443,0)*0.00902),"")</f>
        <v>1.804E-2</v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9.35</v>
      </c>
      <c r="BN443" s="64">
        <f>IFERROR(Y443*I443/H443,"0")</f>
        <v>11.22</v>
      </c>
      <c r="BO443" s="64">
        <f>IFERROR(1/J443*(X443/H443),"0")</f>
        <v>1.2626262626262626E-2</v>
      </c>
      <c r="BP443" s="64">
        <f>IFERROR(1/J443*(Y443/H443),"0")</f>
        <v>1.5151515151515152E-2</v>
      </c>
    </row>
    <row r="444" spans="1:68" ht="27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30" t="s">
        <v>697</v>
      </c>
      <c r="Q445" s="676"/>
      <c r="R445" s="676"/>
      <c r="S445" s="676"/>
      <c r="T445" s="677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1.6666666666666665</v>
      </c>
      <c r="Y447" s="671">
        <f>IFERROR(Y443/H443,"0")+IFERROR(Y444/H444,"0")+IFERROR(Y445/H445,"0")+IFERROR(Y446/H446,"0")</f>
        <v>2</v>
      </c>
      <c r="Z447" s="671">
        <f>IFERROR(IF(Z443="",0,Z443),"0")+IFERROR(IF(Z444="",0,Z444),"0")+IFERROR(IF(Z445="",0,Z445),"0")+IFERROR(IF(Z446="",0,Z446),"0")</f>
        <v>1.804E-2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9</v>
      </c>
      <c r="Y448" s="671">
        <f>IFERROR(SUM(Y443:Y446),"0")</f>
        <v>10.8</v>
      </c>
      <c r="Z448" s="37"/>
      <c r="AA448" s="672"/>
      <c r="AB448" s="672"/>
      <c r="AC448" s="672"/>
    </row>
    <row r="449" spans="1:68" ht="16.5" customHeight="1" x14ac:dyDescent="0.25">
      <c r="A449" s="708" t="s">
        <v>701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141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6"/>
      <c r="R452" s="676"/>
      <c r="S452" s="676"/>
      <c r="T452" s="677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709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141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167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716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89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68</v>
      </c>
      <c r="X467" s="669">
        <v>94</v>
      </c>
      <c r="Y467" s="670">
        <f t="shared" ref="Y467:Y481" si="68">IFERROR(IF(X467="",0,CEILING((X467/$H467),1)*$H467),"")</f>
        <v>95.04</v>
      </c>
      <c r="Z467" s="36">
        <f>IFERROR(IF(Y467=0,"",ROUNDUP(Y467/H467,0)*0.01196),"")</f>
        <v>0.21528</v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100.40909090909089</v>
      </c>
      <c r="BN467" s="64">
        <f t="shared" ref="BN467:BN481" si="70">IFERROR(Y467*I467/H467,"0")</f>
        <v>101.52000000000001</v>
      </c>
      <c r="BO467" s="64">
        <f t="shared" ref="BO467:BO481" si="71">IFERROR(1/J467*(X467/H467),"0")</f>
        <v>0.17118298368298368</v>
      </c>
      <c r="BP467" s="64">
        <f t="shared" ref="BP467:BP481" si="72">IFERROR(1/J467*(Y467/H467),"0")</f>
        <v>0.17307692307692307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68</v>
      </c>
      <c r="X468" s="669">
        <v>12</v>
      </c>
      <c r="Y468" s="670">
        <f t="shared" si="68"/>
        <v>15.84</v>
      </c>
      <c r="Z468" s="36">
        <f>IFERROR(IF(Y468=0,"",ROUNDUP(Y468/H468,0)*0.01196),"")</f>
        <v>3.5880000000000002E-2</v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12.818181818181817</v>
      </c>
      <c r="BN468" s="64">
        <f t="shared" si="70"/>
        <v>16.919999999999998</v>
      </c>
      <c r="BO468" s="64">
        <f t="shared" si="71"/>
        <v>2.1853146853146852E-2</v>
      </c>
      <c r="BP468" s="64">
        <f t="shared" si="72"/>
        <v>2.8846153846153848E-2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68</v>
      </c>
      <c r="X469" s="669">
        <v>119</v>
      </c>
      <c r="Y469" s="670">
        <f t="shared" si="68"/>
        <v>121.44000000000001</v>
      </c>
      <c r="Z469" s="36">
        <f>IFERROR(IF(Y469=0,"",ROUNDUP(Y469/H469,0)*0.01196),"")</f>
        <v>0.27507999999999999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127.11363636363635</v>
      </c>
      <c r="BN469" s="64">
        <f t="shared" si="70"/>
        <v>129.72</v>
      </c>
      <c r="BO469" s="64">
        <f t="shared" si="71"/>
        <v>0.21671037296037296</v>
      </c>
      <c r="BP469" s="64">
        <f t="shared" si="72"/>
        <v>0.22115384615384617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68</v>
      </c>
      <c r="X470" s="669">
        <v>191</v>
      </c>
      <c r="Y470" s="670">
        <f t="shared" si="68"/>
        <v>195.36</v>
      </c>
      <c r="Z470" s="36">
        <f>IFERROR(IF(Y470=0,"",ROUNDUP(Y470/H470,0)*0.01196),"")</f>
        <v>0.44252000000000002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204.02272727272725</v>
      </c>
      <c r="BN470" s="64">
        <f t="shared" si="70"/>
        <v>208.68</v>
      </c>
      <c r="BO470" s="64">
        <f t="shared" si="71"/>
        <v>0.34782925407925408</v>
      </c>
      <c r="BP470" s="64">
        <f t="shared" si="72"/>
        <v>0.35576923076923078</v>
      </c>
    </row>
    <row r="471" spans="1:68" ht="16.5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7" t="s">
        <v>734</v>
      </c>
      <c r="Q472" s="676"/>
      <c r="R472" s="676"/>
      <c r="S472" s="676"/>
      <c r="T472" s="677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6" t="s">
        <v>742</v>
      </c>
      <c r="Q476" s="676"/>
      <c r="R476" s="676"/>
      <c r="S476" s="676"/>
      <c r="T476" s="677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2" t="s">
        <v>745</v>
      </c>
      <c r="Q477" s="676"/>
      <c r="R477" s="676"/>
      <c r="S477" s="676"/>
      <c r="T477" s="677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90" t="s">
        <v>749</v>
      </c>
      <c r="Q478" s="676"/>
      <c r="R478" s="676"/>
      <c r="S478" s="676"/>
      <c r="T478" s="677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78.787878787878782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81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0.96876000000000007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416</v>
      </c>
      <c r="Y483" s="671">
        <f>IFERROR(SUM(Y467:Y481),"0")</f>
        <v>427.68000000000006</v>
      </c>
      <c r="Z483" s="37"/>
      <c r="AA483" s="672"/>
      <c r="AB483" s="672"/>
      <c r="AC483" s="672"/>
    </row>
    <row r="484" spans="1:68" ht="14.25" customHeight="1" x14ac:dyDescent="0.25">
      <c r="A484" s="686" t="s">
        <v>130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68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19" t="s">
        <v>760</v>
      </c>
      <c r="Q486" s="676"/>
      <c r="R486" s="676"/>
      <c r="S486" s="676"/>
      <c r="T486" s="677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30" t="s">
        <v>764</v>
      </c>
      <c r="Q487" s="676"/>
      <c r="R487" s="676"/>
      <c r="S487" s="676"/>
      <c r="T487" s="677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0" t="s">
        <v>767</v>
      </c>
      <c r="Q488" s="676"/>
      <c r="R488" s="676"/>
      <c r="S488" s="676"/>
      <c r="T488" s="677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customHeight="1" x14ac:dyDescent="0.25">
      <c r="A491" s="686" t="s">
        <v>141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7" t="s">
        <v>770</v>
      </c>
      <c r="Q492" s="676"/>
      <c r="R492" s="676"/>
      <c r="S492" s="676"/>
      <c r="T492" s="677"/>
      <c r="U492" s="34"/>
      <c r="V492" s="34"/>
      <c r="W492" s="35" t="s">
        <v>68</v>
      </c>
      <c r="X492" s="669">
        <v>200</v>
      </c>
      <c r="Y492" s="670">
        <f t="shared" ref="Y492:Y503" si="73">IFERROR(IF(X492="",0,CEILING((X492/$H492),1)*$H492),"")</f>
        <v>200.64000000000001</v>
      </c>
      <c r="Z492" s="36">
        <f>IFERROR(IF(Y492=0,"",ROUNDUP(Y492/H492,0)*0.01196),"")</f>
        <v>0.45448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213.63636363636363</v>
      </c>
      <c r="BN492" s="64">
        <f t="shared" ref="BN492:BN503" si="75">IFERROR(Y492*I492/H492,"0")</f>
        <v>214.32</v>
      </c>
      <c r="BO492" s="64">
        <f t="shared" ref="BO492:BO503" si="76">IFERROR(1/J492*(X492/H492),"0")</f>
        <v>0.36421911421911418</v>
      </c>
      <c r="BP492" s="64">
        <f t="shared" ref="BP492:BP503" si="77">IFERROR(1/J492*(Y492/H492),"0")</f>
        <v>0.36538461538461542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9" t="s">
        <v>774</v>
      </c>
      <c r="Q493" s="676"/>
      <c r="R493" s="676"/>
      <c r="S493" s="676"/>
      <c r="T493" s="677"/>
      <c r="U493" s="34"/>
      <c r="V493" s="34"/>
      <c r="W493" s="35" t="s">
        <v>68</v>
      </c>
      <c r="X493" s="669">
        <v>200</v>
      </c>
      <c r="Y493" s="670">
        <f t="shared" si="73"/>
        <v>200.64000000000001</v>
      </c>
      <c r="Z493" s="36">
        <f>IFERROR(IF(Y493=0,"",ROUNDUP(Y493/H493,0)*0.01196),"")</f>
        <v>0.45448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213.63636363636363</v>
      </c>
      <c r="BN493" s="64">
        <f t="shared" si="75"/>
        <v>214.32</v>
      </c>
      <c r="BO493" s="64">
        <f t="shared" si="76"/>
        <v>0.36421911421911418</v>
      </c>
      <c r="BP493" s="64">
        <f t="shared" si="77"/>
        <v>0.36538461538461542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792" t="s">
        <v>778</v>
      </c>
      <c r="Q494" s="676"/>
      <c r="R494" s="676"/>
      <c r="S494" s="676"/>
      <c r="T494" s="677"/>
      <c r="U494" s="34"/>
      <c r="V494" s="34"/>
      <c r="W494" s="35" t="s">
        <v>68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7" t="s">
        <v>782</v>
      </c>
      <c r="Q495" s="676"/>
      <c r="R495" s="676"/>
      <c r="S495" s="676"/>
      <c r="T495" s="677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7" t="s">
        <v>785</v>
      </c>
      <c r="Q496" s="676"/>
      <c r="R496" s="676"/>
      <c r="S496" s="676"/>
      <c r="T496" s="677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6"/>
      <c r="R497" s="676"/>
      <c r="S497" s="676"/>
      <c r="T497" s="677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98" t="s">
        <v>789</v>
      </c>
      <c r="Q498" s="676"/>
      <c r="R498" s="676"/>
      <c r="S498" s="676"/>
      <c r="T498" s="677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920" t="s">
        <v>794</v>
      </c>
      <c r="Q500" s="676"/>
      <c r="R500" s="676"/>
      <c r="S500" s="676"/>
      <c r="T500" s="677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50" t="s">
        <v>799</v>
      </c>
      <c r="Q502" s="676"/>
      <c r="R502" s="676"/>
      <c r="S502" s="676"/>
      <c r="T502" s="677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75.757575757575751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76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0.90895999999999999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400</v>
      </c>
      <c r="Y505" s="671">
        <f>IFERROR(SUM(Y492:Y503),"0")</f>
        <v>401.28000000000003</v>
      </c>
      <c r="Z505" s="37"/>
      <c r="AA505" s="672"/>
      <c r="AB505" s="672"/>
      <c r="AC505" s="672"/>
    </row>
    <row r="506" spans="1:68" ht="14.25" customHeight="1" x14ac:dyDescent="0.25">
      <c r="A506" s="686" t="s">
        <v>63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167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68" t="s">
        <v>815</v>
      </c>
      <c r="Q514" s="676"/>
      <c r="R514" s="676"/>
      <c r="S514" s="676"/>
      <c r="T514" s="677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816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89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698" t="s">
        <v>819</v>
      </c>
      <c r="Q520" s="676"/>
      <c r="R520" s="676"/>
      <c r="S520" s="676"/>
      <c r="T520" s="677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6" t="s">
        <v>823</v>
      </c>
      <c r="Q521" s="676"/>
      <c r="R521" s="676"/>
      <c r="S521" s="676"/>
      <c r="T521" s="677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6" t="s">
        <v>827</v>
      </c>
      <c r="Q522" s="676"/>
      <c r="R522" s="676"/>
      <c r="S522" s="676"/>
      <c r="T522" s="677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97" t="s">
        <v>831</v>
      </c>
      <c r="Q523" s="676"/>
      <c r="R523" s="676"/>
      <c r="S523" s="676"/>
      <c r="T523" s="677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31" t="s">
        <v>835</v>
      </c>
      <c r="Q524" s="676"/>
      <c r="R524" s="676"/>
      <c r="S524" s="676"/>
      <c r="T524" s="677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57" t="s">
        <v>838</v>
      </c>
      <c r="Q525" s="676"/>
      <c r="R525" s="676"/>
      <c r="S525" s="676"/>
      <c r="T525" s="677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130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21" t="s">
        <v>841</v>
      </c>
      <c r="Q529" s="676"/>
      <c r="R529" s="676"/>
      <c r="S529" s="676"/>
      <c r="T529" s="677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32" t="s">
        <v>844</v>
      </c>
      <c r="Q530" s="676"/>
      <c r="R530" s="676"/>
      <c r="S530" s="676"/>
      <c r="T530" s="677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6"/>
      <c r="R531" s="676"/>
      <c r="S531" s="676"/>
      <c r="T531" s="677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13" t="s">
        <v>851</v>
      </c>
      <c r="Q532" s="676"/>
      <c r="R532" s="676"/>
      <c r="S532" s="676"/>
      <c r="T532" s="677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3" t="s">
        <v>855</v>
      </c>
      <c r="Q533" s="676"/>
      <c r="R533" s="676"/>
      <c r="S533" s="676"/>
      <c r="T533" s="677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141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67" t="s">
        <v>858</v>
      </c>
      <c r="Q537" s="676"/>
      <c r="R537" s="676"/>
      <c r="S537" s="676"/>
      <c r="T537" s="677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6"/>
      <c r="R538" s="676"/>
      <c r="S538" s="676"/>
      <c r="T538" s="677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53" t="s">
        <v>866</v>
      </c>
      <c r="Q539" s="676"/>
      <c r="R539" s="676"/>
      <c r="S539" s="676"/>
      <c r="T539" s="677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6"/>
      <c r="R540" s="676"/>
      <c r="S540" s="676"/>
      <c r="T540" s="677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0" t="s">
        <v>874</v>
      </c>
      <c r="Q541" s="676"/>
      <c r="R541" s="676"/>
      <c r="S541" s="676"/>
      <c r="T541" s="677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64" t="s">
        <v>878</v>
      </c>
      <c r="Q542" s="676"/>
      <c r="R542" s="676"/>
      <c r="S542" s="676"/>
      <c r="T542" s="677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872" t="s">
        <v>881</v>
      </c>
      <c r="Q543" s="676"/>
      <c r="R543" s="676"/>
      <c r="S543" s="676"/>
      <c r="T543" s="677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63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5" t="s">
        <v>884</v>
      </c>
      <c r="Q547" s="676"/>
      <c r="R547" s="676"/>
      <c r="S547" s="676"/>
      <c r="T547" s="677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96" t="s">
        <v>887</v>
      </c>
      <c r="Q548" s="676"/>
      <c r="R548" s="676"/>
      <c r="S548" s="676"/>
      <c r="T548" s="677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5" t="s">
        <v>887</v>
      </c>
      <c r="Q549" s="676"/>
      <c r="R549" s="676"/>
      <c r="S549" s="676"/>
      <c r="T549" s="677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43" t="s">
        <v>891</v>
      </c>
      <c r="Q550" s="676"/>
      <c r="R550" s="676"/>
      <c r="S550" s="676"/>
      <c r="T550" s="677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68" t="s">
        <v>895</v>
      </c>
      <c r="Q551" s="676"/>
      <c r="R551" s="676"/>
      <c r="S551" s="676"/>
      <c r="T551" s="677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6" t="s">
        <v>898</v>
      </c>
      <c r="Q552" s="676"/>
      <c r="R552" s="676"/>
      <c r="S552" s="676"/>
      <c r="T552" s="677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customHeight="1" x14ac:dyDescent="0.25">
      <c r="A555" s="686" t="s">
        <v>167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790" t="s">
        <v>901</v>
      </c>
      <c r="Q556" s="676"/>
      <c r="R556" s="676"/>
      <c r="S556" s="676"/>
      <c r="T556" s="677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5" t="s">
        <v>904</v>
      </c>
      <c r="Q557" s="676"/>
      <c r="R557" s="676"/>
      <c r="S557" s="676"/>
      <c r="T557" s="677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77" t="s">
        <v>906</v>
      </c>
      <c r="Q558" s="676"/>
      <c r="R558" s="676"/>
      <c r="S558" s="676"/>
      <c r="T558" s="677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15" t="s">
        <v>909</v>
      </c>
      <c r="Q559" s="676"/>
      <c r="R559" s="676"/>
      <c r="S559" s="676"/>
      <c r="T559" s="677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78" t="s">
        <v>912</v>
      </c>
      <c r="Q560" s="676"/>
      <c r="R560" s="676"/>
      <c r="S560" s="676"/>
      <c r="T560" s="677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918" t="s">
        <v>914</v>
      </c>
      <c r="Q561" s="676"/>
      <c r="R561" s="676"/>
      <c r="S561" s="676"/>
      <c r="T561" s="677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915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89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0" t="s">
        <v>918</v>
      </c>
      <c r="Q566" s="676"/>
      <c r="R566" s="676"/>
      <c r="S566" s="676"/>
      <c r="T566" s="677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0" t="s">
        <v>922</v>
      </c>
      <c r="Q567" s="676"/>
      <c r="R567" s="676"/>
      <c r="S567" s="676"/>
      <c r="T567" s="677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130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65" t="s">
        <v>926</v>
      </c>
      <c r="Q571" s="676"/>
      <c r="R571" s="676"/>
      <c r="S571" s="676"/>
      <c r="T571" s="677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141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83" t="s">
        <v>930</v>
      </c>
      <c r="Q575" s="676"/>
      <c r="R575" s="676"/>
      <c r="S575" s="676"/>
      <c r="T575" s="677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932</v>
      </c>
      <c r="Q578" s="775"/>
      <c r="R578" s="775"/>
      <c r="S578" s="775"/>
      <c r="T578" s="775"/>
      <c r="U578" s="775"/>
      <c r="V578" s="776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8531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8670.86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933</v>
      </c>
      <c r="Q579" s="775"/>
      <c r="R579" s="775"/>
      <c r="S579" s="775"/>
      <c r="T579" s="775"/>
      <c r="U579" s="775"/>
      <c r="V579" s="776"/>
      <c r="W579" s="37" t="s">
        <v>68</v>
      </c>
      <c r="X579" s="671">
        <f>IFERROR(SUM(BM22:BM575),"0")</f>
        <v>9018.6587670769604</v>
      </c>
      <c r="Y579" s="671">
        <f>IFERROR(SUM(BN22:BN575),"0")</f>
        <v>9166.1669999999976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934</v>
      </c>
      <c r="Q580" s="775"/>
      <c r="R580" s="775"/>
      <c r="S580" s="775"/>
      <c r="T580" s="775"/>
      <c r="U580" s="775"/>
      <c r="V580" s="776"/>
      <c r="W580" s="37" t="s">
        <v>935</v>
      </c>
      <c r="X580" s="38">
        <f>ROUNDUP(SUM(BO22:BO575),0)</f>
        <v>15</v>
      </c>
      <c r="Y580" s="38">
        <f>ROUNDUP(SUM(BP22:BP575),0)</f>
        <v>15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936</v>
      </c>
      <c r="Q581" s="775"/>
      <c r="R581" s="775"/>
      <c r="S581" s="775"/>
      <c r="T581" s="775"/>
      <c r="U581" s="775"/>
      <c r="V581" s="776"/>
      <c r="W581" s="37" t="s">
        <v>68</v>
      </c>
      <c r="X581" s="671">
        <f>GrossWeightTotal+PalletQtyTotal*25</f>
        <v>9393.6587670769604</v>
      </c>
      <c r="Y581" s="671">
        <f>GrossWeightTotalR+PalletQtyTotalR*25</f>
        <v>9541.1669999999976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937</v>
      </c>
      <c r="Q582" s="775"/>
      <c r="R582" s="775"/>
      <c r="S582" s="775"/>
      <c r="T582" s="775"/>
      <c r="U582" s="775"/>
      <c r="V582" s="776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1601.1743749376606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1625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938</v>
      </c>
      <c r="Q583" s="775"/>
      <c r="R583" s="775"/>
      <c r="S583" s="775"/>
      <c r="T583" s="775"/>
      <c r="U583" s="775"/>
      <c r="V583" s="776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17.57433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0" t="s">
        <v>87</v>
      </c>
      <c r="D585" s="816"/>
      <c r="E585" s="816"/>
      <c r="F585" s="816"/>
      <c r="G585" s="816"/>
      <c r="H585" s="817"/>
      <c r="I585" s="680" t="s">
        <v>283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560</v>
      </c>
      <c r="W585" s="817"/>
      <c r="X585" s="680" t="s">
        <v>641</v>
      </c>
      <c r="Y585" s="816"/>
      <c r="Z585" s="816"/>
      <c r="AA585" s="817"/>
      <c r="AB585" s="666" t="s">
        <v>716</v>
      </c>
      <c r="AC585" s="680" t="s">
        <v>816</v>
      </c>
      <c r="AD585" s="817"/>
      <c r="AF585" s="667"/>
    </row>
    <row r="586" spans="1:32" ht="14.25" customHeight="1" thickTop="1" x14ac:dyDescent="0.2">
      <c r="A586" s="884" t="s">
        <v>941</v>
      </c>
      <c r="B586" s="680" t="s">
        <v>62</v>
      </c>
      <c r="C586" s="680" t="s">
        <v>88</v>
      </c>
      <c r="D586" s="680" t="s">
        <v>109</v>
      </c>
      <c r="E586" s="680" t="s">
        <v>175</v>
      </c>
      <c r="F586" s="680" t="s">
        <v>206</v>
      </c>
      <c r="G586" s="680" t="s">
        <v>251</v>
      </c>
      <c r="H586" s="680" t="s">
        <v>87</v>
      </c>
      <c r="I586" s="680" t="s">
        <v>284</v>
      </c>
      <c r="J586" s="680" t="s">
        <v>312</v>
      </c>
      <c r="K586" s="680" t="s">
        <v>373</v>
      </c>
      <c r="L586" s="680" t="s">
        <v>398</v>
      </c>
      <c r="M586" s="680" t="s">
        <v>416</v>
      </c>
      <c r="N586" s="667"/>
      <c r="O586" s="680" t="s">
        <v>420</v>
      </c>
      <c r="P586" s="680" t="s">
        <v>429</v>
      </c>
      <c r="Q586" s="680" t="s">
        <v>445</v>
      </c>
      <c r="R586" s="680" t="s">
        <v>455</v>
      </c>
      <c r="S586" s="680" t="s">
        <v>462</v>
      </c>
      <c r="T586" s="680" t="s">
        <v>470</v>
      </c>
      <c r="U586" s="680" t="s">
        <v>547</v>
      </c>
      <c r="V586" s="680" t="s">
        <v>561</v>
      </c>
      <c r="W586" s="680" t="s">
        <v>602</v>
      </c>
      <c r="X586" s="680" t="s">
        <v>642</v>
      </c>
      <c r="Y586" s="680" t="s">
        <v>681</v>
      </c>
      <c r="Z586" s="680" t="s">
        <v>701</v>
      </c>
      <c r="AA586" s="680" t="s">
        <v>709</v>
      </c>
      <c r="AB586" s="680" t="s">
        <v>716</v>
      </c>
      <c r="AC586" s="680" t="s">
        <v>816</v>
      </c>
      <c r="AD586" s="680" t="s">
        <v>915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955.6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334.40000000000003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241.20000000000002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577.20000000000005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285.60000000000002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2735.1</v>
      </c>
      <c r="K588" s="46">
        <f>IFERROR(Y227*1,"0")+IFERROR(Y228*1,"0")+IFERROR(Y229*1,"0")+IFERROR(Y230*1,"0")+IFERROR(Y231*1,"0")+IFERROR(Y232*1,"0")+IFERROR(Y233*1,"0")+IFERROR(Y234*1,"0")+IFERROR(Y238*1,"0")+IFERROR(Y239*1,"0")</f>
        <v>150.79999999999998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206.39999999999998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206.4</v>
      </c>
      <c r="U588" s="46">
        <f>IFERROR(Y349*1,"0")+IFERROR(Y353*1,"0")+IFERROR(Y354*1,"0")+IFERROR(Y355*1,"0")</f>
        <v>27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1710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396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5.4</v>
      </c>
      <c r="Y588" s="46">
        <f>IFERROR(Y438*1,"0")+IFERROR(Y439*1,"0")+IFERROR(Y443*1,"0")+IFERROR(Y444*1,"0")+IFERROR(Y445*1,"0")+IFERROR(Y446*1,"0")</f>
        <v>10.8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828.96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2025-03-28T07:58:23Z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