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1F19AB1A-FE9E-4B04-8F42-962B56521A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P445" i="1" s="1"/>
  <c r="BO444" i="1"/>
  <c r="BM444" i="1"/>
  <c r="Y444" i="1"/>
  <c r="BP444" i="1" s="1"/>
  <c r="P444" i="1"/>
  <c r="BP443" i="1"/>
  <c r="BO443" i="1"/>
  <c r="BN443" i="1"/>
  <c r="BM443" i="1"/>
  <c r="Z443" i="1"/>
  <c r="Y443" i="1"/>
  <c r="Y448" i="1" s="1"/>
  <c r="X441" i="1"/>
  <c r="X440" i="1"/>
  <c r="BO439" i="1"/>
  <c r="BM439" i="1"/>
  <c r="Y439" i="1"/>
  <c r="BP439" i="1" s="1"/>
  <c r="P439" i="1"/>
  <c r="BP438" i="1"/>
  <c r="BO438" i="1"/>
  <c r="BN438" i="1"/>
  <c r="BM438" i="1"/>
  <c r="Z438" i="1"/>
  <c r="Y438" i="1"/>
  <c r="Y440" i="1" s="1"/>
  <c r="P438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P420" i="1" s="1"/>
  <c r="BO419" i="1"/>
  <c r="BM419" i="1"/>
  <c r="Y419" i="1"/>
  <c r="BP419" i="1" s="1"/>
  <c r="BO418" i="1"/>
  <c r="BM418" i="1"/>
  <c r="Y418" i="1"/>
  <c r="BP418" i="1" s="1"/>
  <c r="BO417" i="1"/>
  <c r="BM417" i="1"/>
  <c r="Y417" i="1"/>
  <c r="X588" i="1" s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P380" i="1" s="1"/>
  <c r="BO379" i="1"/>
  <c r="BM379" i="1"/>
  <c r="Y379" i="1"/>
  <c r="Y381" i="1" s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Y319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L588" i="1" s="1"/>
  <c r="P244" i="1"/>
  <c r="X241" i="1"/>
  <c r="X240" i="1"/>
  <c r="BO239" i="1"/>
  <c r="BM239" i="1"/>
  <c r="Y239" i="1"/>
  <c r="BP239" i="1" s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8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6" i="1" s="1"/>
  <c r="P193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5" i="1" s="1"/>
  <c r="P175" i="1"/>
  <c r="X173" i="1"/>
  <c r="X172" i="1"/>
  <c r="BO171" i="1"/>
  <c r="BM171" i="1"/>
  <c r="Y171" i="1"/>
  <c r="I588" i="1" s="1"/>
  <c r="P171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2" i="1" s="1"/>
  <c r="P157" i="1"/>
  <c r="X155" i="1"/>
  <c r="X154" i="1"/>
  <c r="BO153" i="1"/>
  <c r="BM153" i="1"/>
  <c r="Y153" i="1"/>
  <c r="H588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5" i="1"/>
  <c r="Y161" i="1"/>
  <c r="Y167" i="1"/>
  <c r="Y173" i="1"/>
  <c r="Y184" i="1"/>
  <c r="Y191" i="1"/>
  <c r="Y195" i="1"/>
  <c r="Y207" i="1"/>
  <c r="Y219" i="1"/>
  <c r="Y223" i="1"/>
  <c r="Y236" i="1"/>
  <c r="Y241" i="1"/>
  <c r="Y250" i="1"/>
  <c r="Y262" i="1"/>
  <c r="Y271" i="1"/>
  <c r="Y291" i="1"/>
  <c r="S588" i="1"/>
  <c r="Y295" i="1"/>
  <c r="BP305" i="1"/>
  <c r="BN305" i="1"/>
  <c r="Z305" i="1"/>
  <c r="BP309" i="1"/>
  <c r="BN309" i="1"/>
  <c r="Z309" i="1"/>
  <c r="BP317" i="1"/>
  <c r="BN317" i="1"/>
  <c r="Z317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Z345" i="1"/>
  <c r="BP343" i="1"/>
  <c r="BN343" i="1"/>
  <c r="Z343" i="1"/>
  <c r="Y345" i="1"/>
  <c r="H9" i="1"/>
  <c r="B588" i="1"/>
  <c r="X579" i="1"/>
  <c r="X580" i="1"/>
  <c r="Z23" i="1"/>
  <c r="Z26" i="1" s="1"/>
  <c r="BN23" i="1"/>
  <c r="Y579" i="1" s="1"/>
  <c r="Z25" i="1"/>
  <c r="BN25" i="1"/>
  <c r="Y26" i="1"/>
  <c r="X578" i="1"/>
  <c r="Z29" i="1"/>
  <c r="Z30" i="1" s="1"/>
  <c r="BN29" i="1"/>
  <c r="BP29" i="1"/>
  <c r="Y580" i="1" s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21" i="1"/>
  <c r="Z128" i="1" s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Z161" i="1" s="1"/>
  <c r="BN157" i="1"/>
  <c r="BP157" i="1"/>
  <c r="Z159" i="1"/>
  <c r="BN159" i="1"/>
  <c r="Z165" i="1"/>
  <c r="Z166" i="1" s="1"/>
  <c r="BN165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0" i="1"/>
  <c r="BN180" i="1"/>
  <c r="Z182" i="1"/>
  <c r="BN182" i="1"/>
  <c r="J588" i="1"/>
  <c r="Z189" i="1"/>
  <c r="Z190" i="1" s="1"/>
  <c r="BN189" i="1"/>
  <c r="Y190" i="1"/>
  <c r="Z193" i="1"/>
  <c r="Z195" i="1" s="1"/>
  <c r="BN193" i="1"/>
  <c r="BP193" i="1"/>
  <c r="Z199" i="1"/>
  <c r="Z206" i="1" s="1"/>
  <c r="BN199" i="1"/>
  <c r="Z201" i="1"/>
  <c r="BN201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Z221" i="1"/>
  <c r="Z223" i="1" s="1"/>
  <c r="BN221" i="1"/>
  <c r="BP221" i="1"/>
  <c r="K588" i="1"/>
  <c r="Z228" i="1"/>
  <c r="Z235" i="1" s="1"/>
  <c r="BN228" i="1"/>
  <c r="Z230" i="1"/>
  <c r="BN230" i="1"/>
  <c r="Z232" i="1"/>
  <c r="BN232" i="1"/>
  <c r="Z234" i="1"/>
  <c r="BN234" i="1"/>
  <c r="Y235" i="1"/>
  <c r="Z238" i="1"/>
  <c r="BN238" i="1"/>
  <c r="BP238" i="1"/>
  <c r="Z239" i="1"/>
  <c r="BN239" i="1"/>
  <c r="Z244" i="1"/>
  <c r="Z250" i="1" s="1"/>
  <c r="BN244" i="1"/>
  <c r="BP244" i="1"/>
  <c r="Z246" i="1"/>
  <c r="BN246" i="1"/>
  <c r="Z248" i="1"/>
  <c r="BN248" i="1"/>
  <c r="Y251" i="1"/>
  <c r="Y256" i="1"/>
  <c r="O588" i="1"/>
  <c r="Z260" i="1"/>
  <c r="Z262" i="1" s="1"/>
  <c r="BN260" i="1"/>
  <c r="Y263" i="1"/>
  <c r="P588" i="1"/>
  <c r="Z267" i="1"/>
  <c r="Z271" i="1" s="1"/>
  <c r="BN267" i="1"/>
  <c r="Z269" i="1"/>
  <c r="BN269" i="1"/>
  <c r="Y272" i="1"/>
  <c r="Y277" i="1"/>
  <c r="R588" i="1"/>
  <c r="Z289" i="1"/>
  <c r="Z290" i="1" s="1"/>
  <c r="BN289" i="1"/>
  <c r="Y290" i="1"/>
  <c r="Z294" i="1"/>
  <c r="Z295" i="1" s="1"/>
  <c r="BN294" i="1"/>
  <c r="BP294" i="1"/>
  <c r="Y296" i="1"/>
  <c r="Y301" i="1"/>
  <c r="BP298" i="1"/>
  <c r="BN298" i="1"/>
  <c r="Z298" i="1"/>
  <c r="Z300" i="1" s="1"/>
  <c r="BP307" i="1"/>
  <c r="BN307" i="1"/>
  <c r="Z307" i="1"/>
  <c r="Z311" i="1" s="1"/>
  <c r="Y311" i="1"/>
  <c r="BP315" i="1"/>
  <c r="BN315" i="1"/>
  <c r="Z315" i="1"/>
  <c r="Z318" i="1" s="1"/>
  <c r="BP323" i="1"/>
  <c r="BN323" i="1"/>
  <c r="Z323" i="1"/>
  <c r="BP331" i="1"/>
  <c r="BN331" i="1"/>
  <c r="Z331" i="1"/>
  <c r="Y333" i="1"/>
  <c r="Z339" i="1"/>
  <c r="BP337" i="1"/>
  <c r="BN337" i="1"/>
  <c r="Z337" i="1"/>
  <c r="Y346" i="1"/>
  <c r="Y356" i="1"/>
  <c r="Y372" i="1"/>
  <c r="Y376" i="1"/>
  <c r="Y382" i="1"/>
  <c r="Y396" i="1"/>
  <c r="Y400" i="1"/>
  <c r="Y409" i="1"/>
  <c r="Y430" i="1"/>
  <c r="Y434" i="1"/>
  <c r="Y441" i="1"/>
  <c r="Y447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T588" i="1"/>
  <c r="Y312" i="1"/>
  <c r="Y351" i="1"/>
  <c r="Z354" i="1"/>
  <c r="Z356" i="1" s="1"/>
  <c r="BN354" i="1"/>
  <c r="V588" i="1"/>
  <c r="Z362" i="1"/>
  <c r="Z371" i="1" s="1"/>
  <c r="BN362" i="1"/>
  <c r="Z364" i="1"/>
  <c r="BN364" i="1"/>
  <c r="Z366" i="1"/>
  <c r="BN366" i="1"/>
  <c r="Z368" i="1"/>
  <c r="BN368" i="1"/>
  <c r="Z370" i="1"/>
  <c r="BN370" i="1"/>
  <c r="Y371" i="1"/>
  <c r="Z374" i="1"/>
  <c r="Z376" i="1" s="1"/>
  <c r="BN374" i="1"/>
  <c r="BP374" i="1"/>
  <c r="Z379" i="1"/>
  <c r="Z381" i="1" s="1"/>
  <c r="BN379" i="1"/>
  <c r="BP379" i="1"/>
  <c r="Z380" i="1"/>
  <c r="BN380" i="1"/>
  <c r="W588" i="1"/>
  <c r="Z390" i="1"/>
  <c r="Z395" i="1" s="1"/>
  <c r="BN390" i="1"/>
  <c r="Z392" i="1"/>
  <c r="BN392" i="1"/>
  <c r="Z394" i="1"/>
  <c r="BN394" i="1"/>
  <c r="Y395" i="1"/>
  <c r="Z398" i="1"/>
  <c r="Z400" i="1" s="1"/>
  <c r="BN398" i="1"/>
  <c r="BP398" i="1"/>
  <c r="Z405" i="1"/>
  <c r="Z408" i="1" s="1"/>
  <c r="BN405" i="1"/>
  <c r="Z407" i="1"/>
  <c r="BN407" i="1"/>
  <c r="Z417" i="1"/>
  <c r="Z429" i="1" s="1"/>
  <c r="BN417" i="1"/>
  <c r="BP417" i="1"/>
  <c r="Z418" i="1"/>
  <c r="BN418" i="1"/>
  <c r="Z419" i="1"/>
  <c r="BN419" i="1"/>
  <c r="Z420" i="1"/>
  <c r="BN420" i="1"/>
  <c r="Z423" i="1"/>
  <c r="BN423" i="1"/>
  <c r="Z425" i="1"/>
  <c r="BN425" i="1"/>
  <c r="Z426" i="1"/>
  <c r="BN426" i="1"/>
  <c r="Z428" i="1"/>
  <c r="BN428" i="1"/>
  <c r="Y429" i="1"/>
  <c r="Z432" i="1"/>
  <c r="Z434" i="1" s="1"/>
  <c r="BN432" i="1"/>
  <c r="BP432" i="1"/>
  <c r="Z439" i="1"/>
  <c r="Z440" i="1" s="1"/>
  <c r="BN439" i="1"/>
  <c r="Z444" i="1"/>
  <c r="Z447" i="1" s="1"/>
  <c r="BN444" i="1"/>
  <c r="Z445" i="1"/>
  <c r="BN445" i="1"/>
  <c r="Z588" i="1"/>
  <c r="Y454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Z510" i="1" s="1"/>
  <c r="AC588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Y581" i="1" l="1"/>
  <c r="Z553" i="1"/>
  <c r="Z568" i="1"/>
  <c r="Z515" i="1"/>
  <c r="Z240" i="1"/>
  <c r="Z218" i="1"/>
  <c r="Z184" i="1"/>
  <c r="Z102" i="1"/>
  <c r="Z90" i="1"/>
  <c r="Z62" i="1"/>
  <c r="Z55" i="1"/>
  <c r="Z583" i="1" s="1"/>
  <c r="Y582" i="1"/>
  <c r="X581" i="1"/>
  <c r="Z332" i="1"/>
  <c r="Z326" i="1"/>
  <c r="Z534" i="1"/>
  <c r="Z504" i="1"/>
  <c r="Y578" i="1"/>
</calcChain>
</file>

<file path=xl/sharedStrings.xml><?xml version="1.0" encoding="utf-8"?>
<sst xmlns="http://schemas.openxmlformats.org/spreadsheetml/2006/main" count="2720" uniqueCount="963">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</sst>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9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22</v>
      </c>
      <c r="Q10" s="865"/>
      <c r="R10" s="866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2"/>
      <c r="R11" s="803"/>
      <c r="U11" s="24" t="s">
        <v>27</v>
      </c>
      <c r="V11" s="1014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20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8"/>
      <c r="AF17" s="1009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64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90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500</v>
      </c>
      <c r="Y35" s="670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46.296296296296291</v>
      </c>
      <c r="Y40" s="671">
        <f>IFERROR(Y35/H35,"0")+IFERROR(Y36/H36,"0")+IFERROR(Y37/H37,"0")+IFERROR(Y38/H38,"0")+IFERROR(Y39/H39,"0")</f>
        <v>47</v>
      </c>
      <c r="Z40" s="671">
        <f>IFERROR(IF(Z35="",0,Z35),"0")+IFERROR(IF(Z36="",0,Z36),"0")+IFERROR(IF(Z37="",0,Z37),"0")+IFERROR(IF(Z38="",0,Z38),"0")+IFERROR(IF(Z39="",0,Z39),"0")</f>
        <v>0.89205999999999996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500</v>
      </c>
      <c r="Y41" s="671">
        <f>IFERROR(SUM(Y35:Y39),"0")</f>
        <v>507.6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90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500</v>
      </c>
      <c r="Y49" s="670">
        <f t="shared" si="0"/>
        <v>507.6</v>
      </c>
      <c r="Z49" s="36">
        <f>IFERROR(IF(Y49=0,"",ROUNDUP(Y49/H49,0)*0.01898),"")</f>
        <v>0.89205999999999996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520.1388888888888</v>
      </c>
      <c r="BN49" s="64">
        <f t="shared" si="2"/>
        <v>528.04499999999996</v>
      </c>
      <c r="BO49" s="64">
        <f t="shared" si="3"/>
        <v>0.72337962962962954</v>
      </c>
      <c r="BP49" s="64">
        <f t="shared" si="4"/>
        <v>0.734375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46.296296296296291</v>
      </c>
      <c r="Y55" s="671">
        <f>IFERROR(Y48/H48,"0")+IFERROR(Y49/H49,"0")+IFERROR(Y50/H50,"0")+IFERROR(Y51/H51,"0")+IFERROR(Y52/H52,"0")+IFERROR(Y53/H53,"0")+IFERROR(Y54/H54,"0")</f>
        <v>47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0.89205999999999996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500</v>
      </c>
      <c r="Y56" s="671">
        <f>IFERROR(SUM(Y48:Y54),"0")</f>
        <v>507.6</v>
      </c>
      <c r="Z56" s="37"/>
      <c r="AA56" s="672"/>
      <c r="AB56" s="672"/>
      <c r="AC56" s="672"/>
    </row>
    <row r="57" spans="1:68" ht="14.25" customHeight="1" x14ac:dyDescent="0.25">
      <c r="A57" s="686" t="s">
        <v>135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146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172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180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90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9" t="s">
        <v>194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198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73" t="s">
        <v>202</v>
      </c>
      <c r="Q97" s="676"/>
      <c r="R97" s="676"/>
      <c r="S97" s="676"/>
      <c r="T97" s="677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49" t="s">
        <v>204</v>
      </c>
      <c r="Q98" s="676"/>
      <c r="R98" s="676"/>
      <c r="S98" s="676"/>
      <c r="T98" s="677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customHeight="1" x14ac:dyDescent="0.25">
      <c r="A104" s="708" t="s">
        <v>211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90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135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4" t="s">
        <v>232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26" t="s">
        <v>239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4" t="s">
        <v>243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customHeight="1" x14ac:dyDescent="0.25">
      <c r="A130" s="686" t="s">
        <v>172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256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90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146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90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146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289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135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146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5" t="s">
        <v>308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317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90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135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146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customHeight="1" x14ac:dyDescent="0.25">
      <c r="A220" s="686" t="s">
        <v>172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378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90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135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30" t="s">
        <v>402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403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90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421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90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425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90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434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64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450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90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146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460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64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467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90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146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475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90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IFERROR(IF(Y306=0,"",ROUNDUP(Y306/H306,0)*0.01898),"")</f>
        <v/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146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100</v>
      </c>
      <c r="Y321" s="670">
        <f>IFERROR(IF(X321="",0,CEILING((X321/$H321),1)*$H321),"")</f>
        <v>101.39999999999999</v>
      </c>
      <c r="Z321" s="36">
        <f>IFERROR(IF(Y321=0,"",ROUNDUP(Y321/H321,0)*0.01898),"")</f>
        <v>0.24674000000000001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106.57692307692309</v>
      </c>
      <c r="BN321" s="64">
        <f>IFERROR(Y321*I321/H321,"0")</f>
        <v>108.06899999999999</v>
      </c>
      <c r="BO321" s="64">
        <f>IFERROR(1/J321*(X321/H321),"0")</f>
        <v>0.20032051282051283</v>
      </c>
      <c r="BP321" s="64">
        <f>IFERROR(1/J321*(Y321/H321),"0")</f>
        <v>0.203125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12.820512820512821</v>
      </c>
      <c r="Y326" s="671">
        <f>IFERROR(Y321/H321,"0")+IFERROR(Y322/H322,"0")+IFERROR(Y323/H323,"0")+IFERROR(Y324/H324,"0")+IFERROR(Y325/H325,"0")</f>
        <v>13</v>
      </c>
      <c r="Z326" s="671">
        <f>IFERROR(IF(Z321="",0,Z321),"0")+IFERROR(IF(Z322="",0,Z322),"0")+IFERROR(IF(Z323="",0,Z323),"0")+IFERROR(IF(Z324="",0,Z324),"0")+IFERROR(IF(Z325="",0,Z325),"0")</f>
        <v>0.24674000000000001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100</v>
      </c>
      <c r="Y327" s="671">
        <f>IFERROR(SUM(Y321:Y325),"0")</f>
        <v>101.39999999999999</v>
      </c>
      <c r="Z327" s="37"/>
      <c r="AA327" s="672"/>
      <c r="AB327" s="672"/>
      <c r="AC327" s="672"/>
    </row>
    <row r="328" spans="1:68" ht="14.25" customHeight="1" x14ac:dyDescent="0.25">
      <c r="A328" s="686" t="s">
        <v>172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1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3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146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90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3000</v>
      </c>
      <c r="Y362" s="670">
        <f t="shared" si="52"/>
        <v>3000</v>
      </c>
      <c r="Z362" s="36">
        <f>IFERROR(IF(Y362=0,"",ROUNDUP(Y362/H362,0)*0.02175),"")</f>
        <v>4.3499999999999996</v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3096</v>
      </c>
      <c r="BN362" s="64">
        <f t="shared" si="54"/>
        <v>3096</v>
      </c>
      <c r="BO362" s="64">
        <f t="shared" si="55"/>
        <v>4.1666666666666661</v>
      </c>
      <c r="BP362" s="64">
        <f t="shared" si="56"/>
        <v>4.1666666666666661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1000</v>
      </c>
      <c r="Y364" s="670">
        <f t="shared" si="52"/>
        <v>1005</v>
      </c>
      <c r="Z364" s="36">
        <f>IFERROR(IF(Y364=0,"",ROUNDUP(Y364/H364,0)*0.02175),"")</f>
        <v>1.4572499999999999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1032</v>
      </c>
      <c r="BN364" s="64">
        <f t="shared" si="54"/>
        <v>1037.1600000000001</v>
      </c>
      <c r="BO364" s="64">
        <f t="shared" si="55"/>
        <v>1.3888888888888888</v>
      </c>
      <c r="BP364" s="64">
        <f t="shared" si="56"/>
        <v>1.3958333333333333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3000</v>
      </c>
      <c r="Y367" s="670">
        <f t="shared" si="52"/>
        <v>3000</v>
      </c>
      <c r="Z367" s="36">
        <f>IFERROR(IF(Y367=0,"",ROUNDUP(Y367/H367,0)*0.02175),"")</f>
        <v>4.3499999999999996</v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3096</v>
      </c>
      <c r="BN367" s="64">
        <f t="shared" si="54"/>
        <v>3096</v>
      </c>
      <c r="BO367" s="64">
        <f t="shared" si="55"/>
        <v>4.1666666666666661</v>
      </c>
      <c r="BP367" s="64">
        <f t="shared" si="56"/>
        <v>4.1666666666666661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466.66666666666669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467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10.157249999999999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7000</v>
      </c>
      <c r="Y372" s="671">
        <f>IFERROR(SUM(Y361:Y370),"0")</f>
        <v>7005</v>
      </c>
      <c r="Z372" s="37"/>
      <c r="AA372" s="672"/>
      <c r="AB372" s="672"/>
      <c r="AC372" s="672"/>
    </row>
    <row r="373" spans="1:68" ht="14.25" customHeight="1" x14ac:dyDescent="0.25">
      <c r="A373" s="686" t="s">
        <v>135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1000</v>
      </c>
      <c r="Y374" s="670">
        <f>IFERROR(IF(X374="",0,CEILING((X374/$H374),1)*$H374),"")</f>
        <v>1005</v>
      </c>
      <c r="Z374" s="36">
        <f>IFERROR(IF(Y374=0,"",ROUNDUP(Y374/H374,0)*0.02175),"")</f>
        <v>1.4572499999999999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1032</v>
      </c>
      <c r="BN374" s="64">
        <f>IFERROR(Y374*I374/H374,"0")</f>
        <v>1037.1600000000001</v>
      </c>
      <c r="BO374" s="64">
        <f>IFERROR(1/J374*(X374/H374),"0")</f>
        <v>1.3888888888888888</v>
      </c>
      <c r="BP374" s="64">
        <f>IFERROR(1/J374*(Y374/H374),"0")</f>
        <v>1.3958333333333333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66.666666666666671</v>
      </c>
      <c r="Y376" s="671">
        <f>IFERROR(Y374/H374,"0")+IFERROR(Y375/H375,"0")</f>
        <v>67</v>
      </c>
      <c r="Z376" s="671">
        <f>IFERROR(IF(Z374="",0,Z374),"0")+IFERROR(IF(Z375="",0,Z375),"0")</f>
        <v>1.4572499999999999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1000</v>
      </c>
      <c r="Y377" s="671">
        <f>IFERROR(SUM(Y374:Y375),"0")</f>
        <v>1005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172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5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90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146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4000</v>
      </c>
      <c r="Y403" s="670">
        <f>IFERROR(IF(X403="",0,CEILING((X403/$H403),1)*$H403),"")</f>
        <v>4005</v>
      </c>
      <c r="Z403" s="36">
        <f>IFERROR(IF(Y403=0,"",ROUNDUP(Y403/H403,0)*0.01898),"")</f>
        <v>8.4460999999999995</v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4230.666666666667</v>
      </c>
      <c r="BN403" s="64">
        <f>IFERROR(Y403*I403/H403,"0")</f>
        <v>4235.9549999999999</v>
      </c>
      <c r="BO403" s="64">
        <f>IFERROR(1/J403*(X403/H403),"0")</f>
        <v>6.9444444444444446</v>
      </c>
      <c r="BP403" s="64">
        <f>IFERROR(1/J403*(Y403/H403),"0")</f>
        <v>6.953125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444.44444444444446</v>
      </c>
      <c r="Y408" s="671">
        <f>IFERROR(Y403/H403,"0")+IFERROR(Y404/H404,"0")+IFERROR(Y405/H405,"0")+IFERROR(Y406/H406,"0")+IFERROR(Y407/H407,"0")</f>
        <v>445</v>
      </c>
      <c r="Z408" s="671">
        <f>IFERROR(IF(Z403="",0,Z403),"0")+IFERROR(IF(Z404="",0,Z404),"0")+IFERROR(IF(Z405="",0,Z405),"0")+IFERROR(IF(Z406="",0,Z406),"0")+IFERROR(IF(Z407="",0,Z407),"0")</f>
        <v>8.4460999999999995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4000</v>
      </c>
      <c r="Y409" s="671">
        <f>IFERROR(SUM(Y403:Y407),"0")</f>
        <v>4005</v>
      </c>
      <c r="Z409" s="37"/>
      <c r="AA409" s="672"/>
      <c r="AB409" s="672"/>
      <c r="AC409" s="672"/>
    </row>
    <row r="410" spans="1:68" ht="14.25" customHeight="1" x14ac:dyDescent="0.25">
      <c r="A410" s="686" t="s">
        <v>172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146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4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2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6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8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135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146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146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146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172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90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7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2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0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customHeight="1" x14ac:dyDescent="0.25">
      <c r="A484" s="686" t="s">
        <v>135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2000</v>
      </c>
      <c r="Y485" s="670">
        <f>IFERROR(IF(X485="",0,CEILING((X485/$H485),1)*$H485),"")</f>
        <v>2001.1200000000001</v>
      </c>
      <c r="Z485" s="36">
        <f>IFERROR(IF(Y485=0,"",ROUNDUP(Y485/H485,0)*0.01196),"")</f>
        <v>4.5328400000000002</v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2136.3636363636365</v>
      </c>
      <c r="BN485" s="64">
        <f>IFERROR(Y485*I485/H485,"0")</f>
        <v>2137.56</v>
      </c>
      <c r="BO485" s="64">
        <f>IFERROR(1/J485*(X485/H485),"0")</f>
        <v>3.6421911421911419</v>
      </c>
      <c r="BP485" s="64">
        <f>IFERROR(1/J485*(Y485/H485),"0")</f>
        <v>3.6442307692307696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378.78787878787875</v>
      </c>
      <c r="Y489" s="671">
        <f>IFERROR(Y485/H485,"0")+IFERROR(Y486/H486,"0")+IFERROR(Y487/H487,"0")+IFERROR(Y488/H488,"0")</f>
        <v>379</v>
      </c>
      <c r="Z489" s="671">
        <f>IFERROR(IF(Z485="",0,Z485),"0")+IFERROR(IF(Z486="",0,Z486),"0")+IFERROR(IF(Z487="",0,Z487),"0")+IFERROR(IF(Z488="",0,Z488),"0")</f>
        <v>4.5328400000000002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2000</v>
      </c>
      <c r="Y490" s="671">
        <f>IFERROR(SUM(Y485:Y488),"0")</f>
        <v>2001.1200000000001</v>
      </c>
      <c r="Z490" s="37"/>
      <c r="AA490" s="672"/>
      <c r="AB490" s="672"/>
      <c r="AC490" s="672"/>
    </row>
    <row r="491" spans="1:68" ht="14.25" customHeight="1" x14ac:dyDescent="0.25">
      <c r="A491" s="686" t="s">
        <v>146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9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1000</v>
      </c>
      <c r="Y493" s="670">
        <f t="shared" si="73"/>
        <v>1003.2</v>
      </c>
      <c r="Z493" s="36">
        <f>IFERROR(IF(Y493=0,"",ROUNDUP(Y493/H493,0)*0.01196),"")</f>
        <v>2.2724000000000002</v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1068.1818181818182</v>
      </c>
      <c r="BN493" s="64">
        <f t="shared" si="75"/>
        <v>1071.5999999999999</v>
      </c>
      <c r="BO493" s="64">
        <f t="shared" si="76"/>
        <v>1.821095571095571</v>
      </c>
      <c r="BP493" s="64">
        <f t="shared" si="77"/>
        <v>1.8269230769230771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7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34" t="s">
        <v>792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9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0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189.39393939393938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190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2.2724000000000002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1000</v>
      </c>
      <c r="Y505" s="671">
        <f>IFERROR(SUM(Y492:Y503),"0")</f>
        <v>1003.2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172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90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6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1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135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3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3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146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5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96" t="s">
        <v>892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5" t="s">
        <v>892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172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0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77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5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78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918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90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135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146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3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16100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16135.920000000002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16838.066822066823</v>
      </c>
      <c r="Y579" s="671">
        <f>IFERROR(SUM(BN22:BN575),"0")</f>
        <v>16875.593999999997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26</v>
      </c>
      <c r="Y580" s="38">
        <f>ROUNDUP(SUM(BP22:BP575),0)</f>
        <v>26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17488.066822066823</v>
      </c>
      <c r="Y581" s="671">
        <f>GrossWeightTotalR+PalletQtyTotalR*25</f>
        <v>17525.593999999997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1651.3727013727012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1655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28.896699999999999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0" t="s">
        <v>88</v>
      </c>
      <c r="D585" s="816"/>
      <c r="E585" s="816"/>
      <c r="F585" s="816"/>
      <c r="G585" s="816"/>
      <c r="H585" s="817"/>
      <c r="I585" s="680" t="s">
        <v>288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565</v>
      </c>
      <c r="W585" s="817"/>
      <c r="X585" s="680" t="s">
        <v>646</v>
      </c>
      <c r="Y585" s="816"/>
      <c r="Z585" s="816"/>
      <c r="AA585" s="817"/>
      <c r="AB585" s="666" t="s">
        <v>721</v>
      </c>
      <c r="AC585" s="680" t="s">
        <v>821</v>
      </c>
      <c r="AD585" s="817"/>
      <c r="AF585" s="667"/>
    </row>
    <row r="586" spans="1:32" ht="14.25" customHeight="1" thickTop="1" x14ac:dyDescent="0.2">
      <c r="A586" s="884" t="s">
        <v>946</v>
      </c>
      <c r="B586" s="680" t="s">
        <v>63</v>
      </c>
      <c r="C586" s="680" t="s">
        <v>89</v>
      </c>
      <c r="D586" s="680" t="s">
        <v>112</v>
      </c>
      <c r="E586" s="680" t="s">
        <v>180</v>
      </c>
      <c r="F586" s="680" t="s">
        <v>211</v>
      </c>
      <c r="G586" s="680" t="s">
        <v>256</v>
      </c>
      <c r="H586" s="680" t="s">
        <v>88</v>
      </c>
      <c r="I586" s="680" t="s">
        <v>289</v>
      </c>
      <c r="J586" s="680" t="s">
        <v>317</v>
      </c>
      <c r="K586" s="680" t="s">
        <v>378</v>
      </c>
      <c r="L586" s="680" t="s">
        <v>403</v>
      </c>
      <c r="M586" s="680" t="s">
        <v>421</v>
      </c>
      <c r="N586" s="667"/>
      <c r="O586" s="680" t="s">
        <v>425</v>
      </c>
      <c r="P586" s="680" t="s">
        <v>434</v>
      </c>
      <c r="Q586" s="680" t="s">
        <v>450</v>
      </c>
      <c r="R586" s="680" t="s">
        <v>460</v>
      </c>
      <c r="S586" s="680" t="s">
        <v>467</v>
      </c>
      <c r="T586" s="680" t="s">
        <v>475</v>
      </c>
      <c r="U586" s="680" t="s">
        <v>552</v>
      </c>
      <c r="V586" s="680" t="s">
        <v>566</v>
      </c>
      <c r="W586" s="680" t="s">
        <v>607</v>
      </c>
      <c r="X586" s="680" t="s">
        <v>647</v>
      </c>
      <c r="Y586" s="680" t="s">
        <v>686</v>
      </c>
      <c r="Z586" s="680" t="s">
        <v>706</v>
      </c>
      <c r="AA586" s="680" t="s">
        <v>714</v>
      </c>
      <c r="AB586" s="680" t="s">
        <v>721</v>
      </c>
      <c r="AC586" s="680" t="s">
        <v>821</v>
      </c>
      <c r="AD586" s="680" t="s">
        <v>920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507.6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507.6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101.39999999999999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8010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4005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3004.32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2025-03-28T07:14:22Z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