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B78712B0-EAAA-4FF8-9F13-BAA7B85459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N475" i="1"/>
  <c r="BM475" i="1"/>
  <c r="Z475" i="1"/>
  <c r="Z476" i="1" s="1"/>
  <c r="Y475" i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Y375" i="1" s="1"/>
  <c r="P371" i="1"/>
  <c r="X369" i="1"/>
  <c r="Y368" i="1"/>
  <c r="X368" i="1"/>
  <c r="BP367" i="1"/>
  <c r="BO367" i="1"/>
  <c r="BN367" i="1"/>
  <c r="BM367" i="1"/>
  <c r="Z367" i="1"/>
  <c r="Z368" i="1" s="1"/>
  <c r="Y367" i="1"/>
  <c r="V607" i="1" s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Y358" i="1" s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Y311" i="1" s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X598" i="1" s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Z257" i="1" s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Y351" i="1"/>
  <c r="Z363" i="1"/>
  <c r="BP361" i="1"/>
  <c r="BN361" i="1"/>
  <c r="Z361" i="1"/>
  <c r="Y363" i="1"/>
  <c r="BP398" i="1"/>
  <c r="BN398" i="1"/>
  <c r="Z398" i="1"/>
  <c r="Y400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X600" i="1" s="1"/>
  <c r="Z23" i="1"/>
  <c r="Z26" i="1" s="1"/>
  <c r="BN23" i="1"/>
  <c r="Y598" i="1" s="1"/>
  <c r="Z25" i="1"/>
  <c r="BN25" i="1"/>
  <c r="Y26" i="1"/>
  <c r="X597" i="1"/>
  <c r="Z29" i="1"/>
  <c r="Z30" i="1" s="1"/>
  <c r="BN29" i="1"/>
  <c r="BP29" i="1"/>
  <c r="Y599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Z163" i="1" s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Z357" i="1" s="1"/>
  <c r="Y364" i="1"/>
  <c r="Z37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Z399" i="1" s="1"/>
  <c r="BP410" i="1"/>
  <c r="BN410" i="1"/>
  <c r="Z410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Z465" i="1" s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Y600" i="1" l="1"/>
  <c r="Z570" i="1"/>
  <c r="Z552" i="1"/>
  <c r="Z447" i="1"/>
  <c r="Z129" i="1"/>
  <c r="Z102" i="1"/>
  <c r="Z90" i="1"/>
  <c r="Z62" i="1"/>
  <c r="Z55" i="1"/>
  <c r="Z602" i="1" s="1"/>
  <c r="Y601" i="1"/>
  <c r="Z278" i="1"/>
  <c r="Z228" i="1"/>
  <c r="Y597" i="1"/>
  <c r="Z501" i="1"/>
  <c r="Z523" i="1"/>
  <c r="Z328" i="1"/>
  <c r="Z221" i="1"/>
  <c r="Z350" i="1"/>
  <c r="Z335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<sst xmlns="http://schemas.openxmlformats.org/spreadsheetml/2006/main" count="2797" uniqueCount="992">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</sst>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3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45740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0.41666666666666669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20</v>
      </c>
      <c r="Y35" s="688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1.8518518518518516</v>
      </c>
      <c r="Y40" s="689">
        <f>IFERROR(Y35/H35,"0")+IFERROR(Y36/H36,"0")+IFERROR(Y37/H37,"0")+IFERROR(Y38/H38,"0")+IFERROR(Y39/H39,"0")</f>
        <v>2</v>
      </c>
      <c r="Z40" s="689">
        <f>IFERROR(IF(Z35="",0,Z35),"0")+IFERROR(IF(Z36="",0,Z36),"0")+IFERROR(IF(Z37="",0,Z37),"0")+IFERROR(IF(Z38="",0,Z38),"0")+IFERROR(IF(Z39="",0,Z39),"0")</f>
        <v>3.7960000000000001E-2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20</v>
      </c>
      <c r="Y41" s="689">
        <f>IFERROR(SUM(Y35:Y39),"0")</f>
        <v>21.6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50</v>
      </c>
      <c r="Y49" s="688">
        <f t="shared" si="0"/>
        <v>54</v>
      </c>
      <c r="Z49" s="36">
        <f>IFERROR(IF(Y49=0,"",ROUNDUP(Y49/H49,0)*0.01898),"")</f>
        <v>9.4899999999999998E-2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52.013888888888886</v>
      </c>
      <c r="BN49" s="64">
        <f t="shared" si="2"/>
        <v>56.17499999999999</v>
      </c>
      <c r="BO49" s="64">
        <f t="shared" si="3"/>
        <v>7.2337962962962965E-2</v>
      </c>
      <c r="BP49" s="64">
        <f t="shared" si="4"/>
        <v>7.8125E-2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9</v>
      </c>
      <c r="Y54" s="688">
        <f t="shared" si="0"/>
        <v>9</v>
      </c>
      <c r="Z54" s="36">
        <f>IFERROR(IF(Y54=0,"",ROUNDUP(Y54/H54,0)*0.00902),"")</f>
        <v>1.804E-2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9.42</v>
      </c>
      <c r="BN54" s="64">
        <f t="shared" si="2"/>
        <v>9.42</v>
      </c>
      <c r="BO54" s="64">
        <f t="shared" si="3"/>
        <v>1.5151515151515152E-2</v>
      </c>
      <c r="BP54" s="64">
        <f t="shared" si="4"/>
        <v>1.5151515151515152E-2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6.6296296296296298</v>
      </c>
      <c r="Y55" s="689">
        <f>IFERROR(Y48/H48,"0")+IFERROR(Y49/H49,"0")+IFERROR(Y50/H50,"0")+IFERROR(Y51/H51,"0")+IFERROR(Y52/H52,"0")+IFERROR(Y53/H53,"0")+IFERROR(Y54/H54,"0")</f>
        <v>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0.11294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59</v>
      </c>
      <c r="Y56" s="689">
        <f>IFERROR(SUM(Y48:Y54),"0")</f>
        <v>63</v>
      </c>
      <c r="Z56" s="37"/>
      <c r="AA56" s="690"/>
      <c r="AB56" s="690"/>
      <c r="AC56" s="690"/>
    </row>
    <row r="57" spans="1:68" ht="14.25" customHeight="1" x14ac:dyDescent="0.25">
      <c r="A57" s="691" t="s">
        <v>135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30</v>
      </c>
      <c r="Y58" s="688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2.7777777777777777</v>
      </c>
      <c r="Y62" s="689">
        <f>IFERROR(Y58/H58,"0")+IFERROR(Y59/H59,"0")+IFERROR(Y60/H60,"0")+IFERROR(Y61/H61,"0")</f>
        <v>3.0000000000000004</v>
      </c>
      <c r="Z62" s="689">
        <f>IFERROR(IF(Z58="",0,Z58),"0")+IFERROR(IF(Z59="",0,Z59),"0")+IFERROR(IF(Z60="",0,Z60),"0")+IFERROR(IF(Z61="",0,Z61),"0")</f>
        <v>5.6940000000000004E-2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30</v>
      </c>
      <c r="Y63" s="689">
        <f>IFERROR(SUM(Y58:Y61),"0")</f>
        <v>32.400000000000006</v>
      </c>
      <c r="Z63" s="37"/>
      <c r="AA63" s="690"/>
      <c r="AB63" s="690"/>
      <c r="AC63" s="690"/>
    </row>
    <row r="64" spans="1:68" ht="14.25" customHeight="1" x14ac:dyDescent="0.25">
      <c r="A64" s="691" t="s">
        <v>146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172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53" t="s">
        <v>193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90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691" t="s">
        <v>135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25</v>
      </c>
      <c r="Y120" s="688">
        <f t="shared" ref="Y120:Y128" si="15">IFERROR(IF(X120="",0,CEILING((X120/$H120),1)*$H120),"")</f>
        <v>25.200000000000003</v>
      </c>
      <c r="Z120" s="36">
        <f>IFERROR(IF(Y120=0,"",ROUNDUP(Y120/H120,0)*0.01898),"")</f>
        <v>5.6940000000000004E-2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26.526785714285715</v>
      </c>
      <c r="BN120" s="64">
        <f t="shared" ref="BN120:BN128" si="17">IFERROR(Y120*I120/H120,"0")</f>
        <v>26.739000000000001</v>
      </c>
      <c r="BO120" s="64">
        <f t="shared" ref="BO120:BO128" si="18">IFERROR(1/J120*(X120/H120),"0")</f>
        <v>4.6502976190476192E-2</v>
      </c>
      <c r="BP120" s="64">
        <f t="shared" ref="BP120:BP128" si="19">IFERROR(1/J120*(Y120/H120),"0")</f>
        <v>4.6875E-2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5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2.9761904761904763</v>
      </c>
      <c r="Y129" s="689">
        <f>IFERROR(Y120/H120,"0")+IFERROR(Y121/H121,"0")+IFERROR(Y122/H122,"0")+IFERROR(Y123/H123,"0")+IFERROR(Y124/H124,"0")+IFERROR(Y125/H125,"0")+IFERROR(Y126/H126,"0")+IFERROR(Y127/H127,"0")+IFERROR(Y128/H128,"0")</f>
        <v>3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5.6940000000000004E-2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25</v>
      </c>
      <c r="Y130" s="689">
        <f>IFERROR(SUM(Y120:Y128),"0")</f>
        <v>25.200000000000003</v>
      </c>
      <c r="Z130" s="37"/>
      <c r="AA130" s="690"/>
      <c r="AB130" s="690"/>
      <c r="AC130" s="690"/>
    </row>
    <row r="131" spans="1:68" ht="14.25" customHeight="1" x14ac:dyDescent="0.25">
      <c r="A131" s="691" t="s">
        <v>172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691" t="s">
        <v>146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691" t="s">
        <v>146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135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146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135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146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691" t="s">
        <v>172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691" t="s">
        <v>135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146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146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146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10</v>
      </c>
      <c r="Y320" s="688">
        <f t="shared" ref="Y320:Y327" si="47">IFERROR(IF(X320="",0,CEILING((X320/$H320),1)*$H320),"")</f>
        <v>10.8</v>
      </c>
      <c r="Z320" s="36">
        <f>IFERROR(IF(Y320=0,"",ROUNDUP(Y320/H320,0)*0.01898),"")</f>
        <v>1.898E-2</v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10.402777777777777</v>
      </c>
      <c r="BN320" s="64">
        <f t="shared" ref="BN320:BN327" si="49">IFERROR(Y320*I320/H320,"0")</f>
        <v>11.234999999999999</v>
      </c>
      <c r="BO320" s="64">
        <f t="shared" ref="BO320:BO327" si="50">IFERROR(1/J320*(X320/H320),"0")</f>
        <v>1.4467592592592591E-2</v>
      </c>
      <c r="BP320" s="64">
        <f t="shared" ref="BP320:BP327" si="51">IFERROR(1/J320*(Y320/H320),"0")</f>
        <v>1.5625E-2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120</v>
      </c>
      <c r="Y321" s="688">
        <f t="shared" si="47"/>
        <v>129.60000000000002</v>
      </c>
      <c r="Z321" s="36">
        <f>IFERROR(IF(Y321=0,"",ROUNDUP(Y321/H321,0)*0.01898),"")</f>
        <v>0.22776000000000002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124.83333333333331</v>
      </c>
      <c r="BN321" s="64">
        <f t="shared" si="49"/>
        <v>134.82000000000002</v>
      </c>
      <c r="BO321" s="64">
        <f t="shared" si="50"/>
        <v>0.1736111111111111</v>
      </c>
      <c r="BP321" s="64">
        <f t="shared" si="51"/>
        <v>0.18750000000000003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4</v>
      </c>
      <c r="Y326" s="688">
        <f t="shared" si="47"/>
        <v>4</v>
      </c>
      <c r="Z326" s="36">
        <f>IFERROR(IF(Y326=0,"",ROUNDUP(Y326/H326,0)*0.00902),"")</f>
        <v>9.0200000000000002E-3</v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4.21</v>
      </c>
      <c r="BN326" s="64">
        <f t="shared" si="49"/>
        <v>4.21</v>
      </c>
      <c r="BO326" s="64">
        <f t="shared" si="50"/>
        <v>7.575757575757576E-3</v>
      </c>
      <c r="BP326" s="64">
        <f t="shared" si="51"/>
        <v>7.575757575757576E-3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13.037037037037036</v>
      </c>
      <c r="Y328" s="689">
        <f>IFERROR(Y320/H320,"0")+IFERROR(Y321/H321,"0")+IFERROR(Y322/H322,"0")+IFERROR(Y323/H323,"0")+IFERROR(Y324/H324,"0")+IFERROR(Y325/H325,"0")+IFERROR(Y326/H326,"0")+IFERROR(Y327/H327,"0")</f>
        <v>14.000000000000002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0.25575999999999999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134</v>
      </c>
      <c r="Y329" s="689">
        <f>IFERROR(SUM(Y320:Y327),"0")</f>
        <v>144.40000000000003</v>
      </c>
      <c r="Z329" s="37"/>
      <c r="AA329" s="690"/>
      <c r="AB329" s="690"/>
      <c r="AC329" s="690"/>
    </row>
    <row r="330" spans="1:68" ht="14.25" customHeight="1" x14ac:dyDescent="0.25">
      <c r="A330" s="691" t="s">
        <v>146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15</v>
      </c>
      <c r="Y331" s="688">
        <f>IFERROR(IF(X331="",0,CEILING((X331/$H331),1)*$H331),"")</f>
        <v>16.8</v>
      </c>
      <c r="Z331" s="36">
        <f>IFERROR(IF(Y331=0,"",ROUNDUP(Y331/H331,0)*0.00902),"")</f>
        <v>3.6080000000000001E-2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15.964285714285714</v>
      </c>
      <c r="BN331" s="64">
        <f>IFERROR(Y331*I331/H331,"0")</f>
        <v>17.88</v>
      </c>
      <c r="BO331" s="64">
        <f>IFERROR(1/J331*(X331/H331),"0")</f>
        <v>2.7056277056277056E-2</v>
      </c>
      <c r="BP331" s="64">
        <f>IFERROR(1/J331*(Y331/H331),"0")</f>
        <v>3.0303030303030304E-2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3.5714285714285712</v>
      </c>
      <c r="Y335" s="689">
        <f>IFERROR(Y331/H331,"0")+IFERROR(Y332/H332,"0")+IFERROR(Y333/H333,"0")+IFERROR(Y334/H334,"0")</f>
        <v>4</v>
      </c>
      <c r="Z335" s="689">
        <f>IFERROR(IF(Z331="",0,Z331),"0")+IFERROR(IF(Z332="",0,Z332),"0")+IFERROR(IF(Z333="",0,Z333),"0")+IFERROR(IF(Z334="",0,Z334),"0")</f>
        <v>3.6080000000000001E-2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15</v>
      </c>
      <c r="Y336" s="689">
        <f>IFERROR(SUM(Y331:Y334),"0")</f>
        <v>16.8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130</v>
      </c>
      <c r="Y338" s="688">
        <f t="shared" ref="Y338:Y343" si="52">IFERROR(IF(X338="",0,CEILING((X338/$H338),1)*$H338),"")</f>
        <v>132.6</v>
      </c>
      <c r="Z338" s="36">
        <f>IFERROR(IF(Y338=0,"",ROUNDUP(Y338/H338,0)*0.01898),"")</f>
        <v>0.32266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138.55000000000001</v>
      </c>
      <c r="BN338" s="64">
        <f t="shared" ref="BN338:BN343" si="54">IFERROR(Y338*I338/H338,"0")</f>
        <v>141.32100000000003</v>
      </c>
      <c r="BO338" s="64">
        <f t="shared" ref="BO338:BO343" si="55">IFERROR(1/J338*(X338/H338),"0")</f>
        <v>0.26041666666666669</v>
      </c>
      <c r="BP338" s="64">
        <f t="shared" ref="BP338:BP343" si="56">IFERROR(1/J338*(Y338/H338),"0")</f>
        <v>0.265625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16.666666666666668</v>
      </c>
      <c r="Y344" s="689">
        <f>IFERROR(Y338/H338,"0")+IFERROR(Y339/H339,"0")+IFERROR(Y340/H340,"0")+IFERROR(Y341/H341,"0")+IFERROR(Y342/H342,"0")+IFERROR(Y343/H343,"0")</f>
        <v>17</v>
      </c>
      <c r="Z344" s="689">
        <f>IFERROR(IF(Z338="",0,Z338),"0")+IFERROR(IF(Z339="",0,Z339),"0")+IFERROR(IF(Z340="",0,Z340),"0")+IFERROR(IF(Z341="",0,Z341),"0")+IFERROR(IF(Z342="",0,Z342),"0")+IFERROR(IF(Z343="",0,Z343),"0")</f>
        <v>0.32266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130</v>
      </c>
      <c r="Y345" s="689">
        <f>IFERROR(SUM(Y338:Y343),"0")</f>
        <v>132.6</v>
      </c>
      <c r="Z345" s="37"/>
      <c r="AA345" s="690"/>
      <c r="AB345" s="690"/>
      <c r="AC345" s="690"/>
    </row>
    <row r="346" spans="1:68" ht="14.25" customHeight="1" x14ac:dyDescent="0.25">
      <c r="A346" s="691" t="s">
        <v>172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50</v>
      </c>
      <c r="Y348" s="688">
        <f>IFERROR(IF(X348="",0,CEILING((X348/$H348),1)*$H348),"")</f>
        <v>54.6</v>
      </c>
      <c r="Z348" s="36">
        <f>IFERROR(IF(Y348=0,"",ROUNDUP(Y348/H348,0)*0.01898),"")</f>
        <v>0.13286000000000001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53.326923076923087</v>
      </c>
      <c r="BN348" s="64">
        <f>IFERROR(Y348*I348/H348,"0")</f>
        <v>58.233000000000011</v>
      </c>
      <c r="BO348" s="64">
        <f>IFERROR(1/J348*(X348/H348),"0")</f>
        <v>0.10016025641025642</v>
      </c>
      <c r="BP348" s="64">
        <f>IFERROR(1/J348*(Y348/H348),"0")</f>
        <v>0.109375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6.4102564102564106</v>
      </c>
      <c r="Y350" s="689">
        <f>IFERROR(Y347/H347,"0")+IFERROR(Y348/H348,"0")+IFERROR(Y349/H349,"0")</f>
        <v>7</v>
      </c>
      <c r="Z350" s="689">
        <f>IFERROR(IF(Z347="",0,Z347),"0")+IFERROR(IF(Z348="",0,Z348),"0")+IFERROR(IF(Z349="",0,Z349),"0")</f>
        <v>0.13286000000000001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50</v>
      </c>
      <c r="Y351" s="689">
        <f>IFERROR(SUM(Y347:Y349),"0")</f>
        <v>54.6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146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30</v>
      </c>
      <c r="Y385" s="688">
        <f t="shared" si="57"/>
        <v>30</v>
      </c>
      <c r="Z385" s="36">
        <f>IFERROR(IF(Y385=0,"",ROUNDUP(Y385/H385,0)*0.02175),"")</f>
        <v>4.3499999999999997E-2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30.96</v>
      </c>
      <c r="BN385" s="64">
        <f t="shared" si="59"/>
        <v>30.96</v>
      </c>
      <c r="BO385" s="64">
        <f t="shared" si="60"/>
        <v>4.1666666666666664E-2</v>
      </c>
      <c r="BP385" s="64">
        <f t="shared" si="61"/>
        <v>4.1666666666666664E-2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4.3499999999999997E-2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30</v>
      </c>
      <c r="Y390" s="689">
        <f>IFERROR(SUM(Y379:Y388),"0")</f>
        <v>30</v>
      </c>
      <c r="Z390" s="37"/>
      <c r="AA390" s="690"/>
      <c r="AB390" s="690"/>
      <c r="AC390" s="690"/>
    </row>
    <row r="391" spans="1:68" ht="14.25" customHeight="1" x14ac:dyDescent="0.25">
      <c r="A391" s="691" t="s">
        <v>135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60</v>
      </c>
      <c r="Y392" s="688">
        <f>IFERROR(IF(X392="",0,CEILING((X392/$H392),1)*$H392),"")</f>
        <v>60</v>
      </c>
      <c r="Z392" s="36">
        <f>IFERROR(IF(Y392=0,"",ROUNDUP(Y392/H392,0)*0.02175),"")</f>
        <v>8.6999999999999994E-2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61.92</v>
      </c>
      <c r="BN392" s="64">
        <f>IFERROR(Y392*I392/H392,"0")</f>
        <v>61.92</v>
      </c>
      <c r="BO392" s="64">
        <f>IFERROR(1/J392*(X392/H392),"0")</f>
        <v>8.3333333333333329E-2</v>
      </c>
      <c r="BP392" s="64">
        <f>IFERROR(1/J392*(Y392/H392),"0")</f>
        <v>8.3333333333333329E-2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4</v>
      </c>
      <c r="Y394" s="689">
        <f>IFERROR(Y392/H392,"0")+IFERROR(Y393/H393,"0")</f>
        <v>4</v>
      </c>
      <c r="Z394" s="689">
        <f>IFERROR(IF(Z392="",0,Z392),"0")+IFERROR(IF(Z393="",0,Z393),"0")</f>
        <v>8.6999999999999994E-2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60</v>
      </c>
      <c r="Y395" s="689">
        <f>IFERROR(SUM(Y392:Y393),"0")</f>
        <v>60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172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146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691" t="s">
        <v>172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146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6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135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146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146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146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172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customHeight="1" x14ac:dyDescent="0.25">
      <c r="A503" s="691" t="s">
        <v>135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691" t="s">
        <v>146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13" t="s">
        <v>830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17" t="s">
        <v>835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172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691" t="s">
        <v>135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146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691" t="s">
        <v>172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135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146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553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580.6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580.14188339438329</v>
      </c>
      <c r="Y598" s="689">
        <f>IFERROR(SUM(BN22:BN594),"0")</f>
        <v>609.08799999999997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1</v>
      </c>
      <c r="Y599" s="38">
        <f>ROUNDUP(SUM(BP22:BP594),0)</f>
        <v>1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605.14188339438329</v>
      </c>
      <c r="Y600" s="689">
        <f>GrossWeightTotalR+PalletQtyTotalR*25</f>
        <v>634.08799999999997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59.920838420838422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63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1.1426400000000001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291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5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21.6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95.4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25.200000000000003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348.40000000000009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90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