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28B3BC2-1353-4C00-91C5-9CB1065260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5" i="1" l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Y324" i="1"/>
  <c r="X324" i="1"/>
  <c r="Z323" i="1"/>
  <c r="X323" i="1"/>
  <c r="BO322" i="1"/>
  <c r="BM322" i="1"/>
  <c r="Z322" i="1"/>
  <c r="Y322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Z318" i="1" s="1"/>
  <c r="Y297" i="1"/>
  <c r="Y319" i="1" s="1"/>
  <c r="X295" i="1"/>
  <c r="X294" i="1"/>
  <c r="BO293" i="1"/>
  <c r="BM293" i="1"/>
  <c r="Z293" i="1"/>
  <c r="Y293" i="1"/>
  <c r="P293" i="1"/>
  <c r="BP292" i="1"/>
  <c r="BO292" i="1"/>
  <c r="BN292" i="1"/>
  <c r="BM292" i="1"/>
  <c r="Z292" i="1"/>
  <c r="Y292" i="1"/>
  <c r="BP291" i="1"/>
  <c r="BO291" i="1"/>
  <c r="BN291" i="1"/>
  <c r="BM291" i="1"/>
  <c r="Z291" i="1"/>
  <c r="Z294" i="1" s="1"/>
  <c r="Y291" i="1"/>
  <c r="Y289" i="1"/>
  <c r="X289" i="1"/>
  <c r="Z288" i="1"/>
  <c r="X288" i="1"/>
  <c r="BO287" i="1"/>
  <c r="BM287" i="1"/>
  <c r="Z287" i="1"/>
  <c r="Y287" i="1"/>
  <c r="BO286" i="1"/>
  <c r="BM286" i="1"/>
  <c r="Z286" i="1"/>
  <c r="Y286" i="1"/>
  <c r="X284" i="1"/>
  <c r="Y283" i="1"/>
  <c r="X283" i="1"/>
  <c r="BP282" i="1"/>
  <c r="BO282" i="1"/>
  <c r="BN282" i="1"/>
  <c r="BM282" i="1"/>
  <c r="Z282" i="1"/>
  <c r="Z283" i="1" s="1"/>
  <c r="Y282" i="1"/>
  <c r="Y284" i="1" s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Y262" i="1"/>
  <c r="X262" i="1"/>
  <c r="Z261" i="1"/>
  <c r="X261" i="1"/>
  <c r="BO260" i="1"/>
  <c r="BM260" i="1"/>
  <c r="Z260" i="1"/>
  <c r="Y260" i="1"/>
  <c r="P260" i="1"/>
  <c r="X257" i="1"/>
  <c r="X256" i="1"/>
  <c r="BO255" i="1"/>
  <c r="BM255" i="1"/>
  <c r="Z255" i="1"/>
  <c r="Y255" i="1"/>
  <c r="P255" i="1"/>
  <c r="BP254" i="1"/>
  <c r="BO254" i="1"/>
  <c r="BN254" i="1"/>
  <c r="BM254" i="1"/>
  <c r="Z254" i="1"/>
  <c r="Z256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X233" i="1"/>
  <c r="Z232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Y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Y212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Z202" i="1" s="1"/>
  <c r="Y199" i="1"/>
  <c r="Y203" i="1" s="1"/>
  <c r="P199" i="1"/>
  <c r="X196" i="1"/>
  <c r="X195" i="1"/>
  <c r="BP194" i="1"/>
  <c r="BO194" i="1"/>
  <c r="BN194" i="1"/>
  <c r="BM194" i="1"/>
  <c r="Z194" i="1"/>
  <c r="Y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5" i="1" s="1"/>
  <c r="Y191" i="1"/>
  <c r="Y196" i="1" s="1"/>
  <c r="P191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Z177" i="1" s="1"/>
  <c r="Y174" i="1"/>
  <c r="P174" i="1"/>
  <c r="X170" i="1"/>
  <c r="X169" i="1"/>
  <c r="BO168" i="1"/>
  <c r="BM168" i="1"/>
  <c r="Z168" i="1"/>
  <c r="Y168" i="1"/>
  <c r="P168" i="1"/>
  <c r="BP167" i="1"/>
  <c r="BO167" i="1"/>
  <c r="BN167" i="1"/>
  <c r="BM167" i="1"/>
  <c r="Z167" i="1"/>
  <c r="Z169" i="1" s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BP161" i="1"/>
  <c r="BO161" i="1"/>
  <c r="BN161" i="1"/>
  <c r="BM161" i="1"/>
  <c r="Z161" i="1"/>
  <c r="Y161" i="1"/>
  <c r="BP160" i="1"/>
  <c r="BO160" i="1"/>
  <c r="BN160" i="1"/>
  <c r="BM160" i="1"/>
  <c r="Z160" i="1"/>
  <c r="Z164" i="1" s="1"/>
  <c r="Y160" i="1"/>
  <c r="Y157" i="1"/>
  <c r="X157" i="1"/>
  <c r="Z156" i="1"/>
  <c r="X156" i="1"/>
  <c r="BO155" i="1"/>
  <c r="BM155" i="1"/>
  <c r="Z155" i="1"/>
  <c r="Y155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Z143" i="1"/>
  <c r="Z145" i="1" s="1"/>
  <c r="Y143" i="1"/>
  <c r="P143" i="1"/>
  <c r="X140" i="1"/>
  <c r="Z139" i="1"/>
  <c r="X139" i="1"/>
  <c r="BO138" i="1"/>
  <c r="BM138" i="1"/>
  <c r="Z138" i="1"/>
  <c r="Y138" i="1"/>
  <c r="P138" i="1"/>
  <c r="Y135" i="1"/>
  <c r="X135" i="1"/>
  <c r="Z134" i="1"/>
  <c r="X134" i="1"/>
  <c r="BO133" i="1"/>
  <c r="BM133" i="1"/>
  <c r="Z133" i="1"/>
  <c r="Y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Y122" i="1"/>
  <c r="P122" i="1"/>
  <c r="BP121" i="1"/>
  <c r="BO121" i="1"/>
  <c r="BN121" i="1"/>
  <c r="BM121" i="1"/>
  <c r="Z121" i="1"/>
  <c r="Z123" i="1" s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Y112" i="1"/>
  <c r="X112" i="1"/>
  <c r="Z111" i="1"/>
  <c r="X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Y111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95" i="1" s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Y73" i="1" s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1" i="1" s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29" i="1" s="1"/>
  <c r="BO22" i="1"/>
  <c r="X327" i="1" s="1"/>
  <c r="BM22" i="1"/>
  <c r="X326" i="1" s="1"/>
  <c r="X32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BP83" i="1"/>
  <c r="BN83" i="1"/>
  <c r="Y118" i="1"/>
  <c r="BP115" i="1"/>
  <c r="BN115" i="1"/>
  <c r="Y117" i="1"/>
  <c r="BP122" i="1"/>
  <c r="BN122" i="1"/>
  <c r="Y139" i="1"/>
  <c r="BP138" i="1"/>
  <c r="BN138" i="1"/>
  <c r="BP162" i="1"/>
  <c r="BN162" i="1"/>
  <c r="Y164" i="1"/>
  <c r="BP168" i="1"/>
  <c r="BN168" i="1"/>
  <c r="Y244" i="1"/>
  <c r="BP241" i="1"/>
  <c r="BN241" i="1"/>
  <c r="Y243" i="1"/>
  <c r="BP255" i="1"/>
  <c r="BN255" i="1"/>
  <c r="Y257" i="1"/>
  <c r="Y279" i="1"/>
  <c r="BP276" i="1"/>
  <c r="BN276" i="1"/>
  <c r="Y280" i="1"/>
  <c r="BP277" i="1"/>
  <c r="BN277" i="1"/>
  <c r="BP278" i="1"/>
  <c r="BN278" i="1"/>
  <c r="F9" i="1"/>
  <c r="J9" i="1"/>
  <c r="BN22" i="1"/>
  <c r="BP22" i="1"/>
  <c r="X325" i="1"/>
  <c r="BN36" i="1"/>
  <c r="BP36" i="1"/>
  <c r="BN37" i="1"/>
  <c r="BN38" i="1"/>
  <c r="BN43" i="1"/>
  <c r="BP43" i="1"/>
  <c r="BN45" i="1"/>
  <c r="BN47" i="1"/>
  <c r="BN49" i="1"/>
  <c r="BN51" i="1"/>
  <c r="BN60" i="1"/>
  <c r="BP60" i="1"/>
  <c r="Y62" i="1"/>
  <c r="BP72" i="1"/>
  <c r="BN72" i="1"/>
  <c r="Y84" i="1"/>
  <c r="Y329" i="1" s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BP110" i="1"/>
  <c r="BN110" i="1"/>
  <c r="Z117" i="1"/>
  <c r="Z330" i="1" s="1"/>
  <c r="Y123" i="1"/>
  <c r="Y124" i="1"/>
  <c r="Y130" i="1"/>
  <c r="BP127" i="1"/>
  <c r="BN127" i="1"/>
  <c r="Y129" i="1"/>
  <c r="Y134" i="1"/>
  <c r="BP133" i="1"/>
  <c r="BN133" i="1"/>
  <c r="Y140" i="1"/>
  <c r="Y146" i="1"/>
  <c r="BP143" i="1"/>
  <c r="BN143" i="1"/>
  <c r="Y145" i="1"/>
  <c r="Y156" i="1"/>
  <c r="BP155" i="1"/>
  <c r="BN155" i="1"/>
  <c r="Y165" i="1"/>
  <c r="Y169" i="1"/>
  <c r="Y170" i="1"/>
  <c r="Y177" i="1"/>
  <c r="Y178" i="1"/>
  <c r="BP174" i="1"/>
  <c r="BN174" i="1"/>
  <c r="BP176" i="1"/>
  <c r="BN176" i="1"/>
  <c r="Y221" i="1"/>
  <c r="BP216" i="1"/>
  <c r="BN216" i="1"/>
  <c r="BP218" i="1"/>
  <c r="BN218" i="1"/>
  <c r="Y220" i="1"/>
  <c r="Y232" i="1"/>
  <c r="BP229" i="1"/>
  <c r="BN229" i="1"/>
  <c r="Y233" i="1"/>
  <c r="BP230" i="1"/>
  <c r="BN230" i="1"/>
  <c r="BP231" i="1"/>
  <c r="BN231" i="1"/>
  <c r="BP293" i="1"/>
  <c r="BN293" i="1"/>
  <c r="Y295" i="1"/>
  <c r="BP192" i="1"/>
  <c r="BN192" i="1"/>
  <c r="Y195" i="1"/>
  <c r="BP200" i="1"/>
  <c r="BN200" i="1"/>
  <c r="Y202" i="1"/>
  <c r="BP207" i="1"/>
  <c r="BN207" i="1"/>
  <c r="BP209" i="1"/>
  <c r="BN209" i="1"/>
  <c r="BP211" i="1"/>
  <c r="BN211" i="1"/>
  <c r="Z220" i="1"/>
  <c r="Y237" i="1"/>
  <c r="BP236" i="1"/>
  <c r="BN236" i="1"/>
  <c r="Z243" i="1"/>
  <c r="Y256" i="1"/>
  <c r="Y261" i="1"/>
  <c r="BP260" i="1"/>
  <c r="BN260" i="1"/>
  <c r="Y288" i="1"/>
  <c r="BP286" i="1"/>
  <c r="BN286" i="1"/>
  <c r="BP287" i="1"/>
  <c r="BN287" i="1"/>
  <c r="Y294" i="1"/>
  <c r="Y323" i="1"/>
  <c r="BP322" i="1"/>
  <c r="BN322" i="1"/>
  <c r="Y327" i="1" l="1"/>
  <c r="Y326" i="1"/>
  <c r="Y328" i="1" s="1"/>
  <c r="Y325" i="1"/>
  <c r="B338" i="1" s="1"/>
  <c r="A338" i="1" l="1"/>
  <c r="C338" i="1"/>
</calcChain>
</file>

<file path=xl/sharedStrings.xml><?xml version="1.0" encoding="utf-8"?>
<sst xmlns="http://schemas.openxmlformats.org/spreadsheetml/2006/main" count="1604" uniqueCount="538">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</sst>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4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8"/>
      <c r="F1" s="358"/>
      <c r="G1" s="12" t="s">
        <v>1</v>
      </c>
      <c r="H1" s="390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4" t="s">
        <v>8</v>
      </c>
      <c r="B5" s="371"/>
      <c r="C5" s="372"/>
      <c r="D5" s="392"/>
      <c r="E5" s="393"/>
      <c r="F5" s="526" t="s">
        <v>9</v>
      </c>
      <c r="G5" s="372"/>
      <c r="H5" s="392"/>
      <c r="I5" s="489"/>
      <c r="J5" s="489"/>
      <c r="K5" s="489"/>
      <c r="L5" s="489"/>
      <c r="M5" s="393"/>
      <c r="N5" s="61"/>
      <c r="P5" s="24" t="s">
        <v>10</v>
      </c>
      <c r="Q5" s="534">
        <v>45726</v>
      </c>
      <c r="R5" s="413"/>
      <c r="T5" s="439" t="s">
        <v>11</v>
      </c>
      <c r="U5" s="440"/>
      <c r="V5" s="441" t="s">
        <v>12</v>
      </c>
      <c r="W5" s="413"/>
      <c r="AB5" s="51"/>
      <c r="AC5" s="51"/>
      <c r="AD5" s="51"/>
      <c r="AE5" s="51"/>
    </row>
    <row r="6" spans="1:32" s="326" customFormat="1" ht="24" customHeight="1" x14ac:dyDescent="0.2">
      <c r="A6" s="414" t="s">
        <v>13</v>
      </c>
      <c r="B6" s="371"/>
      <c r="C6" s="372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3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3" t="s">
        <v>16</v>
      </c>
      <c r="U6" s="440"/>
      <c r="V6" s="477" t="s">
        <v>17</v>
      </c>
      <c r="W6" s="367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63"/>
      <c r="P7" s="24"/>
      <c r="Q7" s="42"/>
      <c r="R7" s="42"/>
      <c r="T7" s="347"/>
      <c r="U7" s="440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1"/>
      <c r="C8" s="352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17">
        <v>0.41666666666666669</v>
      </c>
      <c r="R8" s="377"/>
      <c r="T8" s="347"/>
      <c r="U8" s="440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1"/>
      <c r="E9" s="34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24"/>
      <c r="P9" s="26" t="s">
        <v>21</v>
      </c>
      <c r="Q9" s="409"/>
      <c r="R9" s="410"/>
      <c r="T9" s="347"/>
      <c r="U9" s="440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1"/>
      <c r="E10" s="34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3" t="str">
        <f>IFERROR(VLOOKUP($D$10,Proxy,2,FALSE),"")</f>
        <v/>
      </c>
      <c r="I10" s="347"/>
      <c r="J10" s="347"/>
      <c r="K10" s="347"/>
      <c r="L10" s="347"/>
      <c r="M10" s="347"/>
      <c r="N10" s="325"/>
      <c r="P10" s="26" t="s">
        <v>22</v>
      </c>
      <c r="Q10" s="444"/>
      <c r="R10" s="445"/>
      <c r="U10" s="24" t="s">
        <v>23</v>
      </c>
      <c r="V10" s="366" t="s">
        <v>24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0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17"/>
      <c r="R12" s="377"/>
      <c r="S12" s="23"/>
      <c r="U12" s="24"/>
      <c r="V12" s="358"/>
      <c r="W12" s="347"/>
      <c r="AB12" s="51"/>
      <c r="AC12" s="51"/>
      <c r="AD12" s="51"/>
      <c r="AE12" s="51"/>
    </row>
    <row r="13" spans="1:32" s="326" customFormat="1" ht="23.25" customHeight="1" x14ac:dyDescent="0.2">
      <c r="A13" s="43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0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26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19" t="s">
        <v>38</v>
      </c>
      <c r="D17" s="362" t="s">
        <v>39</v>
      </c>
      <c r="E17" s="401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00"/>
      <c r="R17" s="400"/>
      <c r="S17" s="400"/>
      <c r="T17" s="401"/>
      <c r="U17" s="548" t="s">
        <v>51</v>
      </c>
      <c r="V17" s="372"/>
      <c r="W17" s="362" t="s">
        <v>52</v>
      </c>
      <c r="X17" s="362" t="s">
        <v>53</v>
      </c>
      <c r="Y17" s="546" t="s">
        <v>54</v>
      </c>
      <c r="Z17" s="487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1"/>
      <c r="AF17" s="522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3"/>
      <c r="X18" s="363"/>
      <c r="Y18" s="547"/>
      <c r="Z18" s="488"/>
      <c r="AA18" s="472"/>
      <c r="AB18" s="472"/>
      <c r="AC18" s="472"/>
      <c r="AD18" s="523"/>
      <c r="AE18" s="524"/>
      <c r="AF18" s="525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27"/>
      <c r="AB20" s="327"/>
      <c r="AC20" s="327"/>
    </row>
    <row r="21" spans="1:68" ht="14.25" customHeight="1" x14ac:dyDescent="0.25">
      <c r="A21" s="356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4"/>
      <c r="P23" s="350" t="s">
        <v>73</v>
      </c>
      <c r="Q23" s="351"/>
      <c r="R23" s="351"/>
      <c r="S23" s="351"/>
      <c r="T23" s="351"/>
      <c r="U23" s="351"/>
      <c r="V23" s="352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4"/>
      <c r="P24" s="350" t="s">
        <v>73</v>
      </c>
      <c r="Q24" s="351"/>
      <c r="R24" s="351"/>
      <c r="S24" s="351"/>
      <c r="T24" s="351"/>
      <c r="U24" s="351"/>
      <c r="V24" s="352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27"/>
      <c r="AB26" s="327"/>
      <c r="AC26" s="327"/>
    </row>
    <row r="27" spans="1:68" ht="14.25" customHeight="1" x14ac:dyDescent="0.25">
      <c r="A27" s="356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6">
        <v>4607111036520</v>
      </c>
      <c r="E28" s="337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">
        <v>81</v>
      </c>
      <c r="Q28" s="341"/>
      <c r="R28" s="341"/>
      <c r="S28" s="341"/>
      <c r="T28" s="342"/>
      <c r="U28" s="34"/>
      <c r="V28" s="34"/>
      <c r="W28" s="35" t="s">
        <v>70</v>
      </c>
      <c r="X28" s="332">
        <v>98</v>
      </c>
      <c r="Y28" s="333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6">
        <v>4607111036537</v>
      </c>
      <c r="E29" s="337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2" t="s">
        <v>86</v>
      </c>
      <c r="Q29" s="341"/>
      <c r="R29" s="341"/>
      <c r="S29" s="341"/>
      <c r="T29" s="342"/>
      <c r="U29" s="34"/>
      <c r="V29" s="34"/>
      <c r="W29" s="35" t="s">
        <v>70</v>
      </c>
      <c r="X29" s="332">
        <v>70</v>
      </c>
      <c r="Y29" s="33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36">
        <v>4607111036599</v>
      </c>
      <c r="E30" s="337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0" t="s">
        <v>89</v>
      </c>
      <c r="Q30" s="341"/>
      <c r="R30" s="341"/>
      <c r="S30" s="341"/>
      <c r="T30" s="342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36">
        <v>4607111036605</v>
      </c>
      <c r="E31" s="337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8" t="s">
        <v>92</v>
      </c>
      <c r="Q31" s="341"/>
      <c r="R31" s="341"/>
      <c r="S31" s="341"/>
      <c r="T31" s="342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54"/>
      <c r="P32" s="350" t="s">
        <v>73</v>
      </c>
      <c r="Q32" s="351"/>
      <c r="R32" s="351"/>
      <c r="S32" s="351"/>
      <c r="T32" s="351"/>
      <c r="U32" s="351"/>
      <c r="V32" s="352"/>
      <c r="W32" s="37" t="s">
        <v>70</v>
      </c>
      <c r="X32" s="334">
        <f>IFERROR(SUM(X28:X31),"0")</f>
        <v>168</v>
      </c>
      <c r="Y32" s="334">
        <f>IFERROR(SUM(Y28:Y31),"0")</f>
        <v>168</v>
      </c>
      <c r="Z32" s="334">
        <f>IFERROR(IF(Z28="",0,Z28),"0")+IFERROR(IF(Z29="",0,Z29),"0")+IFERROR(IF(Z30="",0,Z30),"0")+IFERROR(IF(Z31="",0,Z31),"0")</f>
        <v>1.5808800000000001</v>
      </c>
      <c r="AA32" s="335"/>
      <c r="AB32" s="335"/>
      <c r="AC32" s="335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54"/>
      <c r="P33" s="350" t="s">
        <v>73</v>
      </c>
      <c r="Q33" s="351"/>
      <c r="R33" s="351"/>
      <c r="S33" s="351"/>
      <c r="T33" s="351"/>
      <c r="U33" s="351"/>
      <c r="V33" s="352"/>
      <c r="W33" s="37" t="s">
        <v>74</v>
      </c>
      <c r="X33" s="334">
        <f>IFERROR(SUMPRODUCT(X28:X31*H28:H31),"0")</f>
        <v>252</v>
      </c>
      <c r="Y33" s="334">
        <f>IFERROR(SUMPRODUCT(Y28:Y31*H28:H31),"0")</f>
        <v>252</v>
      </c>
      <c r="Z33" s="37"/>
      <c r="AA33" s="335"/>
      <c r="AB33" s="335"/>
      <c r="AC33" s="335"/>
    </row>
    <row r="34" spans="1:68" ht="16.5" customHeight="1" x14ac:dyDescent="0.25">
      <c r="A34" s="346" t="s">
        <v>93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27"/>
      <c r="AB34" s="327"/>
      <c r="AC34" s="327"/>
    </row>
    <row r="35" spans="1:68" ht="14.25" customHeight="1" x14ac:dyDescent="0.25">
      <c r="A35" s="356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28"/>
      <c r="AB35" s="328"/>
      <c r="AC35" s="328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6">
        <v>4620207490075</v>
      </c>
      <c r="E36" s="337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">
        <v>96</v>
      </c>
      <c r="Q36" s="341"/>
      <c r="R36" s="341"/>
      <c r="S36" s="341"/>
      <c r="T36" s="342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36">
        <v>4620207490174</v>
      </c>
      <c r="E37" s="337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0" t="s">
        <v>100</v>
      </c>
      <c r="Q37" s="341"/>
      <c r="R37" s="341"/>
      <c r="S37" s="341"/>
      <c r="T37" s="342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36">
        <v>4620207490044</v>
      </c>
      <c r="E38" s="337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2" t="s">
        <v>104</v>
      </c>
      <c r="Q38" s="341"/>
      <c r="R38" s="341"/>
      <c r="S38" s="341"/>
      <c r="T38" s="342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54"/>
      <c r="P39" s="350" t="s">
        <v>73</v>
      </c>
      <c r="Q39" s="351"/>
      <c r="R39" s="351"/>
      <c r="S39" s="351"/>
      <c r="T39" s="351"/>
      <c r="U39" s="351"/>
      <c r="V39" s="352"/>
      <c r="W39" s="37" t="s">
        <v>70</v>
      </c>
      <c r="X39" s="334">
        <f>IFERROR(SUM(X36:X38),"0")</f>
        <v>0</v>
      </c>
      <c r="Y39" s="334">
        <f>IFERROR(SUM(Y36:Y38),"0")</f>
        <v>0</v>
      </c>
      <c r="Z39" s="334">
        <f>IFERROR(IF(Z36="",0,Z36),"0")+IFERROR(IF(Z37="",0,Z37),"0")+IFERROR(IF(Z38="",0,Z38),"0")</f>
        <v>0</v>
      </c>
      <c r="AA39" s="335"/>
      <c r="AB39" s="335"/>
      <c r="AC39" s="335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54"/>
      <c r="P40" s="350" t="s">
        <v>73</v>
      </c>
      <c r="Q40" s="351"/>
      <c r="R40" s="351"/>
      <c r="S40" s="351"/>
      <c r="T40" s="351"/>
      <c r="U40" s="351"/>
      <c r="V40" s="352"/>
      <c r="W40" s="37" t="s">
        <v>74</v>
      </c>
      <c r="X40" s="334">
        <f>IFERROR(SUMPRODUCT(X36:X38*H36:H38),"0")</f>
        <v>0</v>
      </c>
      <c r="Y40" s="334">
        <f>IFERROR(SUMPRODUCT(Y36:Y38*H36:H38),"0")</f>
        <v>0</v>
      </c>
      <c r="Z40" s="37"/>
      <c r="AA40" s="335"/>
      <c r="AB40" s="335"/>
      <c r="AC40" s="335"/>
    </row>
    <row r="41" spans="1:68" ht="16.5" customHeight="1" x14ac:dyDescent="0.25">
      <c r="A41" s="346" t="s">
        <v>106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27"/>
      <c r="AB41" s="327"/>
      <c r="AC41" s="327"/>
    </row>
    <row r="42" spans="1:68" ht="14.25" customHeight="1" x14ac:dyDescent="0.25">
      <c r="A42" s="356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28"/>
      <c r="AB42" s="328"/>
      <c r="AC42" s="328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36">
        <v>4607111038999</v>
      </c>
      <c r="E43" s="337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1"/>
      <c r="R43" s="341"/>
      <c r="S43" s="341"/>
      <c r="T43" s="342"/>
      <c r="U43" s="34"/>
      <c r="V43" s="34"/>
      <c r="W43" s="35" t="s">
        <v>70</v>
      </c>
      <c r="X43" s="332">
        <v>0</v>
      </c>
      <c r="Y43" s="33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110</v>
      </c>
      <c r="B44" s="54" t="s">
        <v>111</v>
      </c>
      <c r="C44" s="31">
        <v>4301071044</v>
      </c>
      <c r="D44" s="336">
        <v>4607111039385</v>
      </c>
      <c r="E44" s="337"/>
      <c r="F44" s="331">
        <v>0.7</v>
      </c>
      <c r="G44" s="32">
        <v>10</v>
      </c>
      <c r="H44" s="331">
        <v>7</v>
      </c>
      <c r="I44" s="331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1"/>
      <c r="R44" s="341"/>
      <c r="S44" s="341"/>
      <c r="T44" s="342"/>
      <c r="U44" s="34"/>
      <c r="V44" s="34"/>
      <c r="W44" s="35" t="s">
        <v>70</v>
      </c>
      <c r="X44" s="332">
        <v>12</v>
      </c>
      <c r="Y44" s="333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112</v>
      </c>
      <c r="B45" s="54" t="s">
        <v>113</v>
      </c>
      <c r="C45" s="31">
        <v>4301070972</v>
      </c>
      <c r="D45" s="336">
        <v>4607111037183</v>
      </c>
      <c r="E45" s="337"/>
      <c r="F45" s="331">
        <v>0.9</v>
      </c>
      <c r="G45" s="32">
        <v>8</v>
      </c>
      <c r="H45" s="331">
        <v>7.2</v>
      </c>
      <c r="I45" s="331">
        <v>7.4859999999999998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1"/>
      <c r="R45" s="341"/>
      <c r="S45" s="341"/>
      <c r="T45" s="342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4301071045</v>
      </c>
      <c r="D46" s="336">
        <v>4607111039392</v>
      </c>
      <c r="E46" s="337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1"/>
      <c r="R46" s="341"/>
      <c r="S46" s="341"/>
      <c r="T46" s="342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116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4301070971</v>
      </c>
      <c r="D47" s="336">
        <v>4607111036902</v>
      </c>
      <c r="E47" s="337"/>
      <c r="F47" s="331">
        <v>0.9</v>
      </c>
      <c r="G47" s="32">
        <v>8</v>
      </c>
      <c r="H47" s="331">
        <v>7.2</v>
      </c>
      <c r="I47" s="331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4301071031</v>
      </c>
      <c r="D48" s="336">
        <v>4607111038982</v>
      </c>
      <c r="E48" s="337"/>
      <c r="F48" s="331">
        <v>0.7</v>
      </c>
      <c r="G48" s="32">
        <v>10</v>
      </c>
      <c r="H48" s="331">
        <v>7</v>
      </c>
      <c r="I48" s="331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1"/>
      <c r="R48" s="341"/>
      <c r="S48" s="341"/>
      <c r="T48" s="342"/>
      <c r="U48" s="34"/>
      <c r="V48" s="34"/>
      <c r="W48" s="35" t="s">
        <v>70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116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121</v>
      </c>
      <c r="B49" s="54" t="s">
        <v>122</v>
      </c>
      <c r="C49" s="31">
        <v>4301071046</v>
      </c>
      <c r="D49" s="336">
        <v>4607111039354</v>
      </c>
      <c r="E49" s="337"/>
      <c r="F49" s="331">
        <v>0.4</v>
      </c>
      <c r="G49" s="32">
        <v>16</v>
      </c>
      <c r="H49" s="331">
        <v>6.4</v>
      </c>
      <c r="I49" s="331">
        <v>6.7195999999999998</v>
      </c>
      <c r="J49" s="32">
        <v>84</v>
      </c>
      <c r="K49" s="32" t="s">
        <v>67</v>
      </c>
      <c r="L49" s="32" t="s">
        <v>123</v>
      </c>
      <c r="M49" s="33" t="s">
        <v>69</v>
      </c>
      <c r="N49" s="33"/>
      <c r="O49" s="32">
        <v>180</v>
      </c>
      <c r="P49" s="5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1"/>
      <c r="R49" s="341"/>
      <c r="S49" s="341"/>
      <c r="T49" s="342"/>
      <c r="U49" s="34"/>
      <c r="V49" s="34"/>
      <c r="W49" s="35" t="s">
        <v>70</v>
      </c>
      <c r="X49" s="332">
        <v>12</v>
      </c>
      <c r="Y49" s="333">
        <f t="shared" si="0"/>
        <v>12</v>
      </c>
      <c r="Z49" s="36">
        <f t="shared" si="1"/>
        <v>0.186</v>
      </c>
      <c r="AA49" s="56"/>
      <c r="AB49" s="57"/>
      <c r="AC49" s="100" t="s">
        <v>116</v>
      </c>
      <c r="AG49" s="67"/>
      <c r="AJ49" s="71" t="s">
        <v>124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36">
        <v>4607111039330</v>
      </c>
      <c r="E50" s="337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123</v>
      </c>
      <c r="M50" s="33" t="s">
        <v>69</v>
      </c>
      <c r="N50" s="33"/>
      <c r="O50" s="32">
        <v>180</v>
      </c>
      <c r="P50" s="4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1"/>
      <c r="R50" s="341"/>
      <c r="S50" s="341"/>
      <c r="T50" s="342"/>
      <c r="U50" s="34"/>
      <c r="V50" s="34"/>
      <c r="W50" s="35" t="s">
        <v>70</v>
      </c>
      <c r="X50" s="332">
        <v>24</v>
      </c>
      <c r="Y50" s="333">
        <f t="shared" si="0"/>
        <v>24</v>
      </c>
      <c r="Z50" s="36">
        <f t="shared" si="1"/>
        <v>0.372</v>
      </c>
      <c r="AA50" s="56"/>
      <c r="AB50" s="57"/>
      <c r="AC50" s="102" t="s">
        <v>116</v>
      </c>
      <c r="AG50" s="67"/>
      <c r="AJ50" s="71" t="s">
        <v>124</v>
      </c>
      <c r="AK50" s="71">
        <v>12</v>
      </c>
      <c r="BB50" s="103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ht="27" customHeight="1" x14ac:dyDescent="0.25">
      <c r="A51" s="54" t="s">
        <v>127</v>
      </c>
      <c r="B51" s="54" t="s">
        <v>128</v>
      </c>
      <c r="C51" s="31">
        <v>4301070968</v>
      </c>
      <c r="D51" s="336">
        <v>4607111036889</v>
      </c>
      <c r="E51" s="337"/>
      <c r="F51" s="331">
        <v>0.9</v>
      </c>
      <c r="G51" s="32">
        <v>8</v>
      </c>
      <c r="H51" s="331">
        <v>7.2</v>
      </c>
      <c r="I51" s="331">
        <v>7.4859999999999998</v>
      </c>
      <c r="J51" s="32">
        <v>84</v>
      </c>
      <c r="K51" s="32" t="s">
        <v>67</v>
      </c>
      <c r="L51" s="32" t="s">
        <v>123</v>
      </c>
      <c r="M51" s="33" t="s">
        <v>69</v>
      </c>
      <c r="N51" s="33"/>
      <c r="O51" s="32">
        <v>180</v>
      </c>
      <c r="P51" s="4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1"/>
      <c r="R51" s="341"/>
      <c r="S51" s="341"/>
      <c r="T51" s="342"/>
      <c r="U51" s="34"/>
      <c r="V51" s="34"/>
      <c r="W51" s="35" t="s">
        <v>70</v>
      </c>
      <c r="X51" s="332">
        <v>0</v>
      </c>
      <c r="Y51" s="333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124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5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54"/>
      <c r="P52" s="350" t="s">
        <v>73</v>
      </c>
      <c r="Q52" s="351"/>
      <c r="R52" s="351"/>
      <c r="S52" s="351"/>
      <c r="T52" s="351"/>
      <c r="U52" s="351"/>
      <c r="V52" s="352"/>
      <c r="W52" s="37" t="s">
        <v>70</v>
      </c>
      <c r="X52" s="334">
        <f>IFERROR(SUM(X43:X51),"0")</f>
        <v>60</v>
      </c>
      <c r="Y52" s="334">
        <f>IFERROR(SUM(Y43:Y51),"0")</f>
        <v>60</v>
      </c>
      <c r="Z52" s="33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0.93</v>
      </c>
      <c r="AA52" s="335"/>
      <c r="AB52" s="335"/>
      <c r="AC52" s="335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4"/>
      <c r="P53" s="350" t="s">
        <v>73</v>
      </c>
      <c r="Q53" s="351"/>
      <c r="R53" s="351"/>
      <c r="S53" s="351"/>
      <c r="T53" s="351"/>
      <c r="U53" s="351"/>
      <c r="V53" s="352"/>
      <c r="W53" s="37" t="s">
        <v>74</v>
      </c>
      <c r="X53" s="334">
        <f>IFERROR(SUMPRODUCT(X43:X51*H43:H51),"0")</f>
        <v>412.8</v>
      </c>
      <c r="Y53" s="334">
        <f>IFERROR(SUMPRODUCT(Y43:Y51*H43:H51),"0")</f>
        <v>412.8</v>
      </c>
      <c r="Z53" s="37"/>
      <c r="AA53" s="335"/>
      <c r="AB53" s="335"/>
      <c r="AC53" s="335"/>
    </row>
    <row r="54" spans="1:68" ht="16.5" customHeight="1" x14ac:dyDescent="0.25">
      <c r="A54" s="346" t="s">
        <v>129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27"/>
      <c r="AB54" s="327"/>
      <c r="AC54" s="327"/>
    </row>
    <row r="55" spans="1:68" ht="14.25" customHeight="1" x14ac:dyDescent="0.25">
      <c r="A55" s="356" t="s">
        <v>130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28"/>
      <c r="AB55" s="328"/>
      <c r="AC55" s="328"/>
    </row>
    <row r="56" spans="1:68" ht="16.5" customHeight="1" x14ac:dyDescent="0.25">
      <c r="A56" s="54" t="s">
        <v>131</v>
      </c>
      <c r="B56" s="54" t="s">
        <v>132</v>
      </c>
      <c r="C56" s="31">
        <v>4301100087</v>
      </c>
      <c r="D56" s="336">
        <v>4607111039743</v>
      </c>
      <c r="E56" s="337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5" t="s">
        <v>133</v>
      </c>
      <c r="Q56" s="341"/>
      <c r="R56" s="341"/>
      <c r="S56" s="341"/>
      <c r="T56" s="342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54"/>
      <c r="P57" s="350" t="s">
        <v>73</v>
      </c>
      <c r="Q57" s="351"/>
      <c r="R57" s="351"/>
      <c r="S57" s="351"/>
      <c r="T57" s="351"/>
      <c r="U57" s="351"/>
      <c r="V57" s="352"/>
      <c r="W57" s="37" t="s">
        <v>70</v>
      </c>
      <c r="X57" s="334">
        <f>IFERROR(SUM(X56:X56),"0")</f>
        <v>0</v>
      </c>
      <c r="Y57" s="334">
        <f>IFERROR(SUM(Y56:Y56),"0")</f>
        <v>0</v>
      </c>
      <c r="Z57" s="334">
        <f>IFERROR(IF(Z56="",0,Z56),"0")</f>
        <v>0</v>
      </c>
      <c r="AA57" s="335"/>
      <c r="AB57" s="335"/>
      <c r="AC57" s="335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4"/>
      <c r="P58" s="350" t="s">
        <v>73</v>
      </c>
      <c r="Q58" s="351"/>
      <c r="R58" s="351"/>
      <c r="S58" s="351"/>
      <c r="T58" s="351"/>
      <c r="U58" s="351"/>
      <c r="V58" s="352"/>
      <c r="W58" s="37" t="s">
        <v>74</v>
      </c>
      <c r="X58" s="334">
        <f>IFERROR(SUMPRODUCT(X56:X56*H56:H56),"0")</f>
        <v>0</v>
      </c>
      <c r="Y58" s="334">
        <f>IFERROR(SUMPRODUCT(Y56:Y56*H56:H56),"0")</f>
        <v>0</v>
      </c>
      <c r="Z58" s="37"/>
      <c r="AA58" s="335"/>
      <c r="AB58" s="335"/>
      <c r="AC58" s="335"/>
    </row>
    <row r="59" spans="1:68" ht="14.25" customHeight="1" x14ac:dyDescent="0.25">
      <c r="A59" s="356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28"/>
      <c r="AB59" s="328"/>
      <c r="AC59" s="328"/>
    </row>
    <row r="60" spans="1:68" ht="16.5" customHeight="1" x14ac:dyDescent="0.25">
      <c r="A60" s="54" t="s">
        <v>135</v>
      </c>
      <c r="B60" s="54" t="s">
        <v>136</v>
      </c>
      <c r="C60" s="31">
        <v>4301132194</v>
      </c>
      <c r="D60" s="336">
        <v>4607111039712</v>
      </c>
      <c r="E60" s="337"/>
      <c r="F60" s="331">
        <v>0.2</v>
      </c>
      <c r="G60" s="32">
        <v>6</v>
      </c>
      <c r="H60" s="331">
        <v>1.2</v>
      </c>
      <c r="I60" s="331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3" t="s">
        <v>137</v>
      </c>
      <c r="Q60" s="341"/>
      <c r="R60" s="341"/>
      <c r="S60" s="341"/>
      <c r="T60" s="342"/>
      <c r="U60" s="34"/>
      <c r="V60" s="34"/>
      <c r="W60" s="35" t="s">
        <v>70</v>
      </c>
      <c r="X60" s="332">
        <v>0</v>
      </c>
      <c r="Y60" s="333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138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54"/>
      <c r="P61" s="350" t="s">
        <v>73</v>
      </c>
      <c r="Q61" s="351"/>
      <c r="R61" s="351"/>
      <c r="S61" s="351"/>
      <c r="T61" s="351"/>
      <c r="U61" s="351"/>
      <c r="V61" s="352"/>
      <c r="W61" s="37" t="s">
        <v>70</v>
      </c>
      <c r="X61" s="334">
        <f>IFERROR(SUM(X60:X60),"0")</f>
        <v>0</v>
      </c>
      <c r="Y61" s="334">
        <f>IFERROR(SUM(Y60:Y60),"0")</f>
        <v>0</v>
      </c>
      <c r="Z61" s="334">
        <f>IFERROR(IF(Z60="",0,Z60),"0")</f>
        <v>0</v>
      </c>
      <c r="AA61" s="335"/>
      <c r="AB61" s="335"/>
      <c r="AC61" s="335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4"/>
      <c r="P62" s="350" t="s">
        <v>73</v>
      </c>
      <c r="Q62" s="351"/>
      <c r="R62" s="351"/>
      <c r="S62" s="351"/>
      <c r="T62" s="351"/>
      <c r="U62" s="351"/>
      <c r="V62" s="352"/>
      <c r="W62" s="37" t="s">
        <v>74</v>
      </c>
      <c r="X62" s="334">
        <f>IFERROR(SUMPRODUCT(X60:X60*H60:H60),"0")</f>
        <v>0</v>
      </c>
      <c r="Y62" s="334">
        <f>IFERROR(SUMPRODUCT(Y60:Y60*H60:H60),"0")</f>
        <v>0</v>
      </c>
      <c r="Z62" s="37"/>
      <c r="AA62" s="335"/>
      <c r="AB62" s="335"/>
      <c r="AC62" s="335"/>
    </row>
    <row r="63" spans="1:68" ht="14.25" customHeight="1" x14ac:dyDescent="0.25">
      <c r="A63" s="356" t="s">
        <v>139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28"/>
      <c r="AB63" s="328"/>
      <c r="AC63" s="328"/>
    </row>
    <row r="64" spans="1:68" ht="16.5" customHeight="1" x14ac:dyDescent="0.25">
      <c r="A64" s="54" t="s">
        <v>140</v>
      </c>
      <c r="B64" s="54" t="s">
        <v>141</v>
      </c>
      <c r="C64" s="31">
        <v>4301135664</v>
      </c>
      <c r="D64" s="336">
        <v>4607111039705</v>
      </c>
      <c r="E64" s="337"/>
      <c r="F64" s="331">
        <v>0.2</v>
      </c>
      <c r="G64" s="32">
        <v>6</v>
      </c>
      <c r="H64" s="331">
        <v>1.2</v>
      </c>
      <c r="I64" s="331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8" t="s">
        <v>142</v>
      </c>
      <c r="Q64" s="341"/>
      <c r="R64" s="341"/>
      <c r="S64" s="341"/>
      <c r="T64" s="342"/>
      <c r="U64" s="34"/>
      <c r="V64" s="34"/>
      <c r="W64" s="35" t="s">
        <v>70</v>
      </c>
      <c r="X64" s="332">
        <v>0</v>
      </c>
      <c r="Y64" s="333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143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4301135665</v>
      </c>
      <c r="D65" s="336">
        <v>4607111039729</v>
      </c>
      <c r="E65" s="337"/>
      <c r="F65" s="331">
        <v>0.2</v>
      </c>
      <c r="G65" s="32">
        <v>6</v>
      </c>
      <c r="H65" s="331">
        <v>1.2</v>
      </c>
      <c r="I65" s="331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7" t="s">
        <v>146</v>
      </c>
      <c r="Q65" s="341"/>
      <c r="R65" s="341"/>
      <c r="S65" s="341"/>
      <c r="T65" s="342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4301135702</v>
      </c>
      <c r="D66" s="336">
        <v>4620207490228</v>
      </c>
      <c r="E66" s="337"/>
      <c r="F66" s="331">
        <v>0.2</v>
      </c>
      <c r="G66" s="32">
        <v>6</v>
      </c>
      <c r="H66" s="331">
        <v>1.2</v>
      </c>
      <c r="I66" s="331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0" t="s">
        <v>150</v>
      </c>
      <c r="Q66" s="341"/>
      <c r="R66" s="341"/>
      <c r="S66" s="341"/>
      <c r="T66" s="342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3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4"/>
      <c r="P67" s="350" t="s">
        <v>73</v>
      </c>
      <c r="Q67" s="351"/>
      <c r="R67" s="351"/>
      <c r="S67" s="351"/>
      <c r="T67" s="351"/>
      <c r="U67" s="351"/>
      <c r="V67" s="352"/>
      <c r="W67" s="37" t="s">
        <v>70</v>
      </c>
      <c r="X67" s="334">
        <f>IFERROR(SUM(X64:X66),"0")</f>
        <v>0</v>
      </c>
      <c r="Y67" s="334">
        <f>IFERROR(SUM(Y64:Y66),"0")</f>
        <v>0</v>
      </c>
      <c r="Z67" s="334">
        <f>IFERROR(IF(Z64="",0,Z64),"0")+IFERROR(IF(Z65="",0,Z65),"0")+IFERROR(IF(Z66="",0,Z66),"0")</f>
        <v>0</v>
      </c>
      <c r="AA67" s="335"/>
      <c r="AB67" s="335"/>
      <c r="AC67" s="335"/>
    </row>
    <row r="68" spans="1:68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4"/>
      <c r="P68" s="350" t="s">
        <v>73</v>
      </c>
      <c r="Q68" s="351"/>
      <c r="R68" s="351"/>
      <c r="S68" s="351"/>
      <c r="T68" s="351"/>
      <c r="U68" s="351"/>
      <c r="V68" s="352"/>
      <c r="W68" s="37" t="s">
        <v>74</v>
      </c>
      <c r="X68" s="334">
        <f>IFERROR(SUMPRODUCT(X64:X66*H64:H66),"0")</f>
        <v>0</v>
      </c>
      <c r="Y68" s="334">
        <f>IFERROR(SUMPRODUCT(Y64:Y66*H64:H66),"0")</f>
        <v>0</v>
      </c>
      <c r="Z68" s="37"/>
      <c r="AA68" s="335"/>
      <c r="AB68" s="335"/>
      <c r="AC68" s="335"/>
    </row>
    <row r="69" spans="1:68" ht="16.5" customHeight="1" x14ac:dyDescent="0.25">
      <c r="A69" s="346" t="s">
        <v>151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27"/>
      <c r="AB69" s="327"/>
      <c r="AC69" s="327"/>
    </row>
    <row r="70" spans="1:68" ht="14.25" customHeight="1" x14ac:dyDescent="0.25">
      <c r="A70" s="356" t="s">
        <v>64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28"/>
      <c r="AB70" s="328"/>
      <c r="AC70" s="328"/>
    </row>
    <row r="71" spans="1:68" ht="27" customHeight="1" x14ac:dyDescent="0.25">
      <c r="A71" s="54" t="s">
        <v>152</v>
      </c>
      <c r="B71" s="54" t="s">
        <v>153</v>
      </c>
      <c r="C71" s="31">
        <v>4301070977</v>
      </c>
      <c r="D71" s="336">
        <v>4607111037411</v>
      </c>
      <c r="E71" s="337"/>
      <c r="F71" s="331">
        <v>2.7</v>
      </c>
      <c r="G71" s="32">
        <v>1</v>
      </c>
      <c r="H71" s="331">
        <v>2.7</v>
      </c>
      <c r="I71" s="331">
        <v>2.8132000000000001</v>
      </c>
      <c r="J71" s="32">
        <v>234</v>
      </c>
      <c r="K71" s="32" t="s">
        <v>154</v>
      </c>
      <c r="L71" s="32" t="s">
        <v>123</v>
      </c>
      <c r="M71" s="33" t="s">
        <v>69</v>
      </c>
      <c r="N71" s="33"/>
      <c r="O71" s="32">
        <v>180</v>
      </c>
      <c r="P71" s="5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1"/>
      <c r="R71" s="341"/>
      <c r="S71" s="341"/>
      <c r="T71" s="342"/>
      <c r="U71" s="34"/>
      <c r="V71" s="34"/>
      <c r="W71" s="35" t="s">
        <v>70</v>
      </c>
      <c r="X71" s="332">
        <v>162</v>
      </c>
      <c r="Y71" s="333">
        <f>IFERROR(IF(X71="","",X71),"")</f>
        <v>162</v>
      </c>
      <c r="Z71" s="36">
        <f>IFERROR(IF(X71="","",X71*0.00502),"")</f>
        <v>0.81324000000000007</v>
      </c>
      <c r="AA71" s="56"/>
      <c r="AB71" s="57"/>
      <c r="AC71" s="116" t="s">
        <v>155</v>
      </c>
      <c r="AG71" s="67"/>
      <c r="AJ71" s="71" t="s">
        <v>124</v>
      </c>
      <c r="AK71" s="71">
        <v>18</v>
      </c>
      <c r="BB71" s="117" t="s">
        <v>1</v>
      </c>
      <c r="BM71" s="67">
        <f>IFERROR(X71*I71,"0")</f>
        <v>455.73840000000001</v>
      </c>
      <c r="BN71" s="67">
        <f>IFERROR(Y71*I71,"0")</f>
        <v>455.73840000000001</v>
      </c>
      <c r="BO71" s="67">
        <f>IFERROR(X71/J71,"0")</f>
        <v>0.69230769230769229</v>
      </c>
      <c r="BP71" s="67">
        <f>IFERROR(Y71/J71,"0")</f>
        <v>0.69230769230769229</v>
      </c>
    </row>
    <row r="72" spans="1:68" ht="27" customHeight="1" x14ac:dyDescent="0.25">
      <c r="A72" s="54" t="s">
        <v>156</v>
      </c>
      <c r="B72" s="54" t="s">
        <v>157</v>
      </c>
      <c r="C72" s="31">
        <v>4301070981</v>
      </c>
      <c r="D72" s="336">
        <v>4607111036728</v>
      </c>
      <c r="E72" s="337"/>
      <c r="F72" s="331">
        <v>5</v>
      </c>
      <c r="G72" s="32">
        <v>1</v>
      </c>
      <c r="H72" s="331">
        <v>5</v>
      </c>
      <c r="I72" s="331">
        <v>5.2131999999999996</v>
      </c>
      <c r="J72" s="32">
        <v>144</v>
      </c>
      <c r="K72" s="32" t="s">
        <v>67</v>
      </c>
      <c r="L72" s="32" t="s">
        <v>123</v>
      </c>
      <c r="M72" s="33" t="s">
        <v>69</v>
      </c>
      <c r="N72" s="33"/>
      <c r="O72" s="32">
        <v>180</v>
      </c>
      <c r="P72" s="53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1"/>
      <c r="R72" s="341"/>
      <c r="S72" s="341"/>
      <c r="T72" s="342"/>
      <c r="U72" s="34"/>
      <c r="V72" s="34"/>
      <c r="W72" s="35" t="s">
        <v>70</v>
      </c>
      <c r="X72" s="332">
        <v>168</v>
      </c>
      <c r="Y72" s="333">
        <f>IFERROR(IF(X72="","",X72),"")</f>
        <v>168</v>
      </c>
      <c r="Z72" s="36">
        <f>IFERROR(IF(X72="","",X72*0.00866),"")</f>
        <v>1.45488</v>
      </c>
      <c r="AA72" s="56"/>
      <c r="AB72" s="57"/>
      <c r="AC72" s="118" t="s">
        <v>155</v>
      </c>
      <c r="AG72" s="67"/>
      <c r="AJ72" s="71" t="s">
        <v>124</v>
      </c>
      <c r="AK72" s="71">
        <v>12</v>
      </c>
      <c r="BB72" s="119" t="s">
        <v>1</v>
      </c>
      <c r="BM72" s="67">
        <f>IFERROR(X72*I72,"0")</f>
        <v>875.81759999999997</v>
      </c>
      <c r="BN72" s="67">
        <f>IFERROR(Y72*I72,"0")</f>
        <v>875.81759999999997</v>
      </c>
      <c r="BO72" s="67">
        <f>IFERROR(X72/J72,"0")</f>
        <v>1.1666666666666667</v>
      </c>
      <c r="BP72" s="67">
        <f>IFERROR(Y72/J72,"0")</f>
        <v>1.1666666666666667</v>
      </c>
    </row>
    <row r="73" spans="1:68" x14ac:dyDescent="0.2">
      <c r="A73" s="353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4"/>
      <c r="P73" s="350" t="s">
        <v>73</v>
      </c>
      <c r="Q73" s="351"/>
      <c r="R73" s="351"/>
      <c r="S73" s="351"/>
      <c r="T73" s="351"/>
      <c r="U73" s="351"/>
      <c r="V73" s="352"/>
      <c r="W73" s="37" t="s">
        <v>70</v>
      </c>
      <c r="X73" s="334">
        <f>IFERROR(SUM(X71:X72),"0")</f>
        <v>330</v>
      </c>
      <c r="Y73" s="334">
        <f>IFERROR(SUM(Y71:Y72),"0")</f>
        <v>330</v>
      </c>
      <c r="Z73" s="334">
        <f>IFERROR(IF(Z71="",0,Z71),"0")+IFERROR(IF(Z72="",0,Z72),"0")</f>
        <v>2.2681200000000001</v>
      </c>
      <c r="AA73" s="335"/>
      <c r="AB73" s="335"/>
      <c r="AC73" s="335"/>
    </row>
    <row r="74" spans="1:68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4"/>
      <c r="P74" s="350" t="s">
        <v>73</v>
      </c>
      <c r="Q74" s="351"/>
      <c r="R74" s="351"/>
      <c r="S74" s="351"/>
      <c r="T74" s="351"/>
      <c r="U74" s="351"/>
      <c r="V74" s="352"/>
      <c r="W74" s="37" t="s">
        <v>74</v>
      </c>
      <c r="X74" s="334">
        <f>IFERROR(SUMPRODUCT(X71:X72*H71:H72),"0")</f>
        <v>1277.4000000000001</v>
      </c>
      <c r="Y74" s="334">
        <f>IFERROR(SUMPRODUCT(Y71:Y72*H71:H72),"0")</f>
        <v>1277.4000000000001</v>
      </c>
      <c r="Z74" s="37"/>
      <c r="AA74" s="335"/>
      <c r="AB74" s="335"/>
      <c r="AC74" s="335"/>
    </row>
    <row r="75" spans="1:68" ht="16.5" customHeight="1" x14ac:dyDescent="0.25">
      <c r="A75" s="346" t="s">
        <v>158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27"/>
      <c r="AB75" s="327"/>
      <c r="AC75" s="327"/>
    </row>
    <row r="76" spans="1:68" ht="14.25" customHeight="1" x14ac:dyDescent="0.25">
      <c r="A76" s="356" t="s">
        <v>139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328"/>
      <c r="AB76" s="328"/>
      <c r="AC76" s="328"/>
    </row>
    <row r="77" spans="1:68" ht="27" customHeight="1" x14ac:dyDescent="0.25">
      <c r="A77" s="54" t="s">
        <v>159</v>
      </c>
      <c r="B77" s="54" t="s">
        <v>160</v>
      </c>
      <c r="C77" s="31">
        <v>4301135584</v>
      </c>
      <c r="D77" s="336">
        <v>4607111033659</v>
      </c>
      <c r="E77" s="337"/>
      <c r="F77" s="331">
        <v>0.3</v>
      </c>
      <c r="G77" s="32">
        <v>12</v>
      </c>
      <c r="H77" s="331">
        <v>3.6</v>
      </c>
      <c r="I77" s="331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58" t="s">
        <v>161</v>
      </c>
      <c r="Q77" s="341"/>
      <c r="R77" s="341"/>
      <c r="S77" s="341"/>
      <c r="T77" s="342"/>
      <c r="U77" s="34"/>
      <c r="V77" s="34"/>
      <c r="W77" s="35" t="s">
        <v>70</v>
      </c>
      <c r="X77" s="332">
        <v>14</v>
      </c>
      <c r="Y77" s="333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162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5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54"/>
      <c r="P78" s="350" t="s">
        <v>73</v>
      </c>
      <c r="Q78" s="351"/>
      <c r="R78" s="351"/>
      <c r="S78" s="351"/>
      <c r="T78" s="351"/>
      <c r="U78" s="351"/>
      <c r="V78" s="352"/>
      <c r="W78" s="37" t="s">
        <v>70</v>
      </c>
      <c r="X78" s="334">
        <f>IFERROR(SUM(X77:X77),"0")</f>
        <v>14</v>
      </c>
      <c r="Y78" s="334">
        <f>IFERROR(SUM(Y77:Y77),"0")</f>
        <v>14</v>
      </c>
      <c r="Z78" s="334">
        <f>IFERROR(IF(Z77="",0,Z77),"0")</f>
        <v>0.25031999999999999</v>
      </c>
      <c r="AA78" s="335"/>
      <c r="AB78" s="335"/>
      <c r="AC78" s="335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4"/>
      <c r="P79" s="350" t="s">
        <v>73</v>
      </c>
      <c r="Q79" s="351"/>
      <c r="R79" s="351"/>
      <c r="S79" s="351"/>
      <c r="T79" s="351"/>
      <c r="U79" s="351"/>
      <c r="V79" s="352"/>
      <c r="W79" s="37" t="s">
        <v>74</v>
      </c>
      <c r="X79" s="334">
        <f>IFERROR(SUMPRODUCT(X77:X77*H77:H77),"0")</f>
        <v>50.4</v>
      </c>
      <c r="Y79" s="334">
        <f>IFERROR(SUMPRODUCT(Y77:Y77*H77:H77),"0")</f>
        <v>50.4</v>
      </c>
      <c r="Z79" s="37"/>
      <c r="AA79" s="335"/>
      <c r="AB79" s="335"/>
      <c r="AC79" s="335"/>
    </row>
    <row r="80" spans="1:68" ht="16.5" customHeight="1" x14ac:dyDescent="0.25">
      <c r="A80" s="346" t="s">
        <v>163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27"/>
      <c r="AB80" s="327"/>
      <c r="AC80" s="327"/>
    </row>
    <row r="81" spans="1:68" ht="14.25" customHeight="1" x14ac:dyDescent="0.25">
      <c r="A81" s="356" t="s">
        <v>164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28"/>
      <c r="AB81" s="328"/>
      <c r="AC81" s="328"/>
    </row>
    <row r="82" spans="1:68" ht="27" customHeight="1" x14ac:dyDescent="0.25">
      <c r="A82" s="54" t="s">
        <v>165</v>
      </c>
      <c r="B82" s="54" t="s">
        <v>166</v>
      </c>
      <c r="C82" s="31">
        <v>4301131022</v>
      </c>
      <c r="D82" s="336">
        <v>4607111034120</v>
      </c>
      <c r="E82" s="337"/>
      <c r="F82" s="331">
        <v>0.3</v>
      </c>
      <c r="G82" s="32">
        <v>12</v>
      </c>
      <c r="H82" s="331">
        <v>3.6</v>
      </c>
      <c r="I82" s="331">
        <v>4.3036000000000003</v>
      </c>
      <c r="J82" s="32">
        <v>70</v>
      </c>
      <c r="K82" s="32" t="s">
        <v>80</v>
      </c>
      <c r="L82" s="32" t="s">
        <v>123</v>
      </c>
      <c r="M82" s="33" t="s">
        <v>69</v>
      </c>
      <c r="N82" s="33"/>
      <c r="O82" s="32">
        <v>180</v>
      </c>
      <c r="P82" s="52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1"/>
      <c r="R82" s="341"/>
      <c r="S82" s="341"/>
      <c r="T82" s="342"/>
      <c r="U82" s="34"/>
      <c r="V82" s="34"/>
      <c r="W82" s="35" t="s">
        <v>70</v>
      </c>
      <c r="X82" s="332">
        <v>42</v>
      </c>
      <c r="Y82" s="333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167</v>
      </c>
      <c r="AG82" s="67"/>
      <c r="AJ82" s="71" t="s">
        <v>124</v>
      </c>
      <c r="AK82" s="71">
        <v>14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168</v>
      </c>
      <c r="B83" s="54" t="s">
        <v>169</v>
      </c>
      <c r="C83" s="31">
        <v>4301131021</v>
      </c>
      <c r="D83" s="336">
        <v>4607111034137</v>
      </c>
      <c r="E83" s="337"/>
      <c r="F83" s="331">
        <v>0.3</v>
      </c>
      <c r="G83" s="32">
        <v>12</v>
      </c>
      <c r="H83" s="331">
        <v>3.6</v>
      </c>
      <c r="I83" s="331">
        <v>4.3036000000000003</v>
      </c>
      <c r="J83" s="32">
        <v>70</v>
      </c>
      <c r="K83" s="32" t="s">
        <v>80</v>
      </c>
      <c r="L83" s="32" t="s">
        <v>123</v>
      </c>
      <c r="M83" s="33" t="s">
        <v>69</v>
      </c>
      <c r="N83" s="33"/>
      <c r="O83" s="32">
        <v>180</v>
      </c>
      <c r="P83" s="5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1"/>
      <c r="R83" s="341"/>
      <c r="S83" s="341"/>
      <c r="T83" s="342"/>
      <c r="U83" s="34"/>
      <c r="V83" s="34"/>
      <c r="W83" s="35" t="s">
        <v>70</v>
      </c>
      <c r="X83" s="332">
        <v>28</v>
      </c>
      <c r="Y83" s="333">
        <f>IFERROR(IF(X83="","",X83),"")</f>
        <v>28</v>
      </c>
      <c r="Z83" s="36">
        <f>IFERROR(IF(X83="","",X83*0.01788),"")</f>
        <v>0.50063999999999997</v>
      </c>
      <c r="AA83" s="56"/>
      <c r="AB83" s="57"/>
      <c r="AC83" s="124" t="s">
        <v>170</v>
      </c>
      <c r="AG83" s="67"/>
      <c r="AJ83" s="71" t="s">
        <v>124</v>
      </c>
      <c r="AK83" s="71">
        <v>14</v>
      </c>
      <c r="BB83" s="125" t="s">
        <v>83</v>
      </c>
      <c r="BM83" s="67">
        <f>IFERROR(X83*I83,"0")</f>
        <v>120.50080000000001</v>
      </c>
      <c r="BN83" s="67">
        <f>IFERROR(Y83*I83,"0")</f>
        <v>120.50080000000001</v>
      </c>
      <c r="BO83" s="67">
        <f>IFERROR(X83/J83,"0")</f>
        <v>0.4</v>
      </c>
      <c r="BP83" s="67">
        <f>IFERROR(Y83/J83,"0")</f>
        <v>0.4</v>
      </c>
    </row>
    <row r="84" spans="1:68" x14ac:dyDescent="0.2">
      <c r="A84" s="353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54"/>
      <c r="P84" s="350" t="s">
        <v>73</v>
      </c>
      <c r="Q84" s="351"/>
      <c r="R84" s="351"/>
      <c r="S84" s="351"/>
      <c r="T84" s="351"/>
      <c r="U84" s="351"/>
      <c r="V84" s="352"/>
      <c r="W84" s="37" t="s">
        <v>70</v>
      </c>
      <c r="X84" s="334">
        <f>IFERROR(SUM(X82:X83),"0")</f>
        <v>70</v>
      </c>
      <c r="Y84" s="334">
        <f>IFERROR(SUM(Y82:Y83),"0")</f>
        <v>70</v>
      </c>
      <c r="Z84" s="334">
        <f>IFERROR(IF(Z82="",0,Z82),"0")+IFERROR(IF(Z83="",0,Z83),"0")</f>
        <v>1.2515999999999998</v>
      </c>
      <c r="AA84" s="335"/>
      <c r="AB84" s="335"/>
      <c r="AC84" s="335"/>
    </row>
    <row r="85" spans="1:68" x14ac:dyDescent="0.2">
      <c r="A85" s="34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4"/>
      <c r="P85" s="350" t="s">
        <v>73</v>
      </c>
      <c r="Q85" s="351"/>
      <c r="R85" s="351"/>
      <c r="S85" s="351"/>
      <c r="T85" s="351"/>
      <c r="U85" s="351"/>
      <c r="V85" s="352"/>
      <c r="W85" s="37" t="s">
        <v>74</v>
      </c>
      <c r="X85" s="334">
        <f>IFERROR(SUMPRODUCT(X82:X83*H82:H83),"0")</f>
        <v>252</v>
      </c>
      <c r="Y85" s="334">
        <f>IFERROR(SUMPRODUCT(Y82:Y83*H82:H83),"0")</f>
        <v>252</v>
      </c>
      <c r="Z85" s="37"/>
      <c r="AA85" s="335"/>
      <c r="AB85" s="335"/>
      <c r="AC85" s="335"/>
    </row>
    <row r="86" spans="1:68" ht="16.5" customHeight="1" x14ac:dyDescent="0.25">
      <c r="A86" s="346" t="s">
        <v>171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27"/>
      <c r="AB86" s="327"/>
      <c r="AC86" s="327"/>
    </row>
    <row r="87" spans="1:68" ht="14.25" customHeight="1" x14ac:dyDescent="0.25">
      <c r="A87" s="356" t="s">
        <v>139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328"/>
      <c r="AB87" s="328"/>
      <c r="AC87" s="328"/>
    </row>
    <row r="88" spans="1:68" ht="27" customHeight="1" x14ac:dyDescent="0.25">
      <c r="A88" s="54" t="s">
        <v>172</v>
      </c>
      <c r="B88" s="54" t="s">
        <v>173</v>
      </c>
      <c r="C88" s="31">
        <v>4301135569</v>
      </c>
      <c r="D88" s="336">
        <v>4607111033628</v>
      </c>
      <c r="E88" s="337"/>
      <c r="F88" s="331">
        <v>0.3</v>
      </c>
      <c r="G88" s="32">
        <v>12</v>
      </c>
      <c r="H88" s="331">
        <v>3.6</v>
      </c>
      <c r="I88" s="33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3" t="s">
        <v>174</v>
      </c>
      <c r="Q88" s="341"/>
      <c r="R88" s="341"/>
      <c r="S88" s="341"/>
      <c r="T88" s="342"/>
      <c r="U88" s="34"/>
      <c r="V88" s="34"/>
      <c r="W88" s="35" t="s">
        <v>70</v>
      </c>
      <c r="X88" s="332">
        <v>28</v>
      </c>
      <c r="Y88" s="333">
        <f t="shared" ref="Y88:Y93" si="6">IFERROR(IF(X88="","",X88),"")</f>
        <v>28</v>
      </c>
      <c r="Z88" s="36">
        <f t="shared" ref="Z88:Z93" si="7">IFERROR(IF(X88="","",X88*0.01788),"")</f>
        <v>0.50063999999999997</v>
      </c>
      <c r="AA88" s="56"/>
      <c r="AB88" s="57"/>
      <c r="AC88" s="126" t="s">
        <v>162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120.50080000000001</v>
      </c>
      <c r="BN88" s="67">
        <f t="shared" ref="BN88:BN93" si="9">IFERROR(Y88*I88,"0")</f>
        <v>120.50080000000001</v>
      </c>
      <c r="BO88" s="67">
        <f t="shared" ref="BO88:BO93" si="10">IFERROR(X88/J88,"0")</f>
        <v>0.4</v>
      </c>
      <c r="BP88" s="67">
        <f t="shared" ref="BP88:BP93" si="11">IFERROR(Y88/J88,"0")</f>
        <v>0.4</v>
      </c>
    </row>
    <row r="89" spans="1:68" ht="27" customHeight="1" x14ac:dyDescent="0.25">
      <c r="A89" s="54" t="s">
        <v>175</v>
      </c>
      <c r="B89" s="54" t="s">
        <v>176</v>
      </c>
      <c r="C89" s="31">
        <v>4301135565</v>
      </c>
      <c r="D89" s="336">
        <v>4607111033451</v>
      </c>
      <c r="E89" s="337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177</v>
      </c>
      <c r="M89" s="33" t="s">
        <v>69</v>
      </c>
      <c r="N89" s="33"/>
      <c r="O89" s="32">
        <v>180</v>
      </c>
      <c r="P89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1"/>
      <c r="R89" s="341"/>
      <c r="S89" s="341"/>
      <c r="T89" s="342"/>
      <c r="U89" s="34"/>
      <c r="V89" s="34"/>
      <c r="W89" s="35" t="s">
        <v>70</v>
      </c>
      <c r="X89" s="332">
        <v>56</v>
      </c>
      <c r="Y89" s="333">
        <f t="shared" si="6"/>
        <v>56</v>
      </c>
      <c r="Z89" s="36">
        <f t="shared" si="7"/>
        <v>1.0012799999999999</v>
      </c>
      <c r="AA89" s="56"/>
      <c r="AB89" s="57"/>
      <c r="AC89" s="128" t="s">
        <v>162</v>
      </c>
      <c r="AG89" s="67"/>
      <c r="AJ89" s="71" t="s">
        <v>178</v>
      </c>
      <c r="AK89" s="71">
        <v>70</v>
      </c>
      <c r="BB89" s="129" t="s">
        <v>83</v>
      </c>
      <c r="BM89" s="67">
        <f t="shared" si="8"/>
        <v>241.00160000000002</v>
      </c>
      <c r="BN89" s="67">
        <f t="shared" si="9"/>
        <v>241.00160000000002</v>
      </c>
      <c r="BO89" s="67">
        <f t="shared" si="10"/>
        <v>0.8</v>
      </c>
      <c r="BP89" s="67">
        <f t="shared" si="11"/>
        <v>0.8</v>
      </c>
    </row>
    <row r="90" spans="1:68" ht="27" customHeight="1" x14ac:dyDescent="0.25">
      <c r="A90" s="54" t="s">
        <v>179</v>
      </c>
      <c r="B90" s="54" t="s">
        <v>180</v>
      </c>
      <c r="C90" s="31">
        <v>4301135575</v>
      </c>
      <c r="D90" s="336">
        <v>4607111035141</v>
      </c>
      <c r="E90" s="337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7" t="s">
        <v>181</v>
      </c>
      <c r="Q90" s="341"/>
      <c r="R90" s="341"/>
      <c r="S90" s="341"/>
      <c r="T90" s="342"/>
      <c r="U90" s="34"/>
      <c r="V90" s="34"/>
      <c r="W90" s="35" t="s">
        <v>70</v>
      </c>
      <c r="X90" s="332">
        <v>28</v>
      </c>
      <c r="Y90" s="333">
        <f t="shared" si="6"/>
        <v>28</v>
      </c>
      <c r="Z90" s="36">
        <f t="shared" si="7"/>
        <v>0.50063999999999997</v>
      </c>
      <c r="AA90" s="56"/>
      <c r="AB90" s="57"/>
      <c r="AC90" s="130" t="s">
        <v>182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customHeight="1" x14ac:dyDescent="0.25">
      <c r="A91" s="54" t="s">
        <v>183</v>
      </c>
      <c r="B91" s="54" t="s">
        <v>184</v>
      </c>
      <c r="C91" s="31">
        <v>4301135578</v>
      </c>
      <c r="D91" s="336">
        <v>4607111033444</v>
      </c>
      <c r="E91" s="337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1"/>
      <c r="R91" s="341"/>
      <c r="S91" s="341"/>
      <c r="T91" s="342"/>
      <c r="U91" s="34"/>
      <c r="V91" s="34"/>
      <c r="W91" s="35" t="s">
        <v>70</v>
      </c>
      <c r="X91" s="332">
        <v>112</v>
      </c>
      <c r="Y91" s="333">
        <f t="shared" si="6"/>
        <v>112</v>
      </c>
      <c r="Z91" s="36">
        <f t="shared" si="7"/>
        <v>2.0025599999999999</v>
      </c>
      <c r="AA91" s="56"/>
      <c r="AB91" s="57"/>
      <c r="AC91" s="132" t="s">
        <v>162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482.00320000000005</v>
      </c>
      <c r="BN91" s="67">
        <f t="shared" si="9"/>
        <v>482.00320000000005</v>
      </c>
      <c r="BO91" s="67">
        <f t="shared" si="10"/>
        <v>1.6</v>
      </c>
      <c r="BP91" s="67">
        <f t="shared" si="11"/>
        <v>1.6</v>
      </c>
    </row>
    <row r="92" spans="1:68" ht="27" customHeight="1" x14ac:dyDescent="0.25">
      <c r="A92" s="54" t="s">
        <v>185</v>
      </c>
      <c r="B92" s="54" t="s">
        <v>186</v>
      </c>
      <c r="C92" s="31">
        <v>4301135290</v>
      </c>
      <c r="D92" s="336">
        <v>4607111035028</v>
      </c>
      <c r="E92" s="337"/>
      <c r="F92" s="331">
        <v>0.48</v>
      </c>
      <c r="G92" s="32">
        <v>8</v>
      </c>
      <c r="H92" s="331">
        <v>3.84</v>
      </c>
      <c r="I92" s="331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1"/>
      <c r="R92" s="341"/>
      <c r="S92" s="341"/>
      <c r="T92" s="342"/>
      <c r="U92" s="34"/>
      <c r="V92" s="34"/>
      <c r="W92" s="35" t="s">
        <v>70</v>
      </c>
      <c r="X92" s="332">
        <v>28</v>
      </c>
      <c r="Y92" s="333">
        <f t="shared" si="6"/>
        <v>28</v>
      </c>
      <c r="Z92" s="36">
        <f t="shared" si="7"/>
        <v>0.50063999999999997</v>
      </c>
      <c r="AA92" s="56"/>
      <c r="AB92" s="57"/>
      <c r="AC92" s="134" t="s">
        <v>182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187</v>
      </c>
      <c r="B93" s="54" t="s">
        <v>188</v>
      </c>
      <c r="C93" s="31">
        <v>4301135285</v>
      </c>
      <c r="D93" s="336">
        <v>4607111036407</v>
      </c>
      <c r="E93" s="337"/>
      <c r="F93" s="331">
        <v>0.3</v>
      </c>
      <c r="G93" s="32">
        <v>14</v>
      </c>
      <c r="H93" s="331">
        <v>4.2</v>
      </c>
      <c r="I93" s="331">
        <v>4.5292000000000003</v>
      </c>
      <c r="J93" s="32">
        <v>70</v>
      </c>
      <c r="K93" s="32" t="s">
        <v>80</v>
      </c>
      <c r="L93" s="32" t="s">
        <v>177</v>
      </c>
      <c r="M93" s="33" t="s">
        <v>69</v>
      </c>
      <c r="N93" s="33"/>
      <c r="O93" s="32">
        <v>180</v>
      </c>
      <c r="P93" s="4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1"/>
      <c r="R93" s="341"/>
      <c r="S93" s="341"/>
      <c r="T93" s="342"/>
      <c r="U93" s="34"/>
      <c r="V93" s="34"/>
      <c r="W93" s="35" t="s">
        <v>70</v>
      </c>
      <c r="X93" s="332">
        <v>14</v>
      </c>
      <c r="Y93" s="333">
        <f t="shared" si="6"/>
        <v>14</v>
      </c>
      <c r="Z93" s="36">
        <f t="shared" si="7"/>
        <v>0.25031999999999999</v>
      </c>
      <c r="AA93" s="56"/>
      <c r="AB93" s="57"/>
      <c r="AC93" s="136" t="s">
        <v>189</v>
      </c>
      <c r="AG93" s="67"/>
      <c r="AJ93" s="71" t="s">
        <v>178</v>
      </c>
      <c r="AK93" s="71">
        <v>70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53"/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54"/>
      <c r="P94" s="350" t="s">
        <v>73</v>
      </c>
      <c r="Q94" s="351"/>
      <c r="R94" s="351"/>
      <c r="S94" s="351"/>
      <c r="T94" s="351"/>
      <c r="U94" s="351"/>
      <c r="V94" s="352"/>
      <c r="W94" s="37" t="s">
        <v>70</v>
      </c>
      <c r="X94" s="334">
        <f>IFERROR(SUM(X88:X93),"0")</f>
        <v>266</v>
      </c>
      <c r="Y94" s="334">
        <f>IFERROR(SUM(Y88:Y93),"0")</f>
        <v>266</v>
      </c>
      <c r="Z94" s="334">
        <f>IFERROR(IF(Z88="",0,Z88),"0")+IFERROR(IF(Z89="",0,Z89),"0")+IFERROR(IF(Z90="",0,Z90),"0")+IFERROR(IF(Z91="",0,Z91),"0")+IFERROR(IF(Z92="",0,Z92),"0")+IFERROR(IF(Z93="",0,Z93),"0")</f>
        <v>4.7560799999999999</v>
      </c>
      <c r="AA94" s="335"/>
      <c r="AB94" s="335"/>
      <c r="AC94" s="335"/>
    </row>
    <row r="95" spans="1:68" x14ac:dyDescent="0.2">
      <c r="A95" s="347"/>
      <c r="B95" s="347"/>
      <c r="C95" s="347"/>
      <c r="D95" s="347"/>
      <c r="E95" s="347"/>
      <c r="F95" s="347"/>
      <c r="G95" s="347"/>
      <c r="H95" s="347"/>
      <c r="I95" s="347"/>
      <c r="J95" s="347"/>
      <c r="K95" s="347"/>
      <c r="L95" s="347"/>
      <c r="M95" s="347"/>
      <c r="N95" s="347"/>
      <c r="O95" s="354"/>
      <c r="P95" s="350" t="s">
        <v>73</v>
      </c>
      <c r="Q95" s="351"/>
      <c r="R95" s="351"/>
      <c r="S95" s="351"/>
      <c r="T95" s="351"/>
      <c r="U95" s="351"/>
      <c r="V95" s="352"/>
      <c r="W95" s="37" t="s">
        <v>74</v>
      </c>
      <c r="X95" s="334">
        <f>IFERROR(SUMPRODUCT(X88:X93*H88:H93),"0")</f>
        <v>972.71999999999991</v>
      </c>
      <c r="Y95" s="334">
        <f>IFERROR(SUMPRODUCT(Y88:Y93*H88:H93),"0")</f>
        <v>972.71999999999991</v>
      </c>
      <c r="Z95" s="37"/>
      <c r="AA95" s="335"/>
      <c r="AB95" s="335"/>
      <c r="AC95" s="335"/>
    </row>
    <row r="96" spans="1:68" ht="16.5" customHeight="1" x14ac:dyDescent="0.25">
      <c r="A96" s="346" t="s">
        <v>190</v>
      </c>
      <c r="B96" s="347"/>
      <c r="C96" s="347"/>
      <c r="D96" s="347"/>
      <c r="E96" s="347"/>
      <c r="F96" s="347"/>
      <c r="G96" s="347"/>
      <c r="H96" s="347"/>
      <c r="I96" s="347"/>
      <c r="J96" s="347"/>
      <c r="K96" s="347"/>
      <c r="L96" s="347"/>
      <c r="M96" s="347"/>
      <c r="N96" s="347"/>
      <c r="O96" s="347"/>
      <c r="P96" s="347"/>
      <c r="Q96" s="347"/>
      <c r="R96" s="347"/>
      <c r="S96" s="347"/>
      <c r="T96" s="347"/>
      <c r="U96" s="347"/>
      <c r="V96" s="347"/>
      <c r="W96" s="347"/>
      <c r="X96" s="347"/>
      <c r="Y96" s="347"/>
      <c r="Z96" s="347"/>
      <c r="AA96" s="327"/>
      <c r="AB96" s="327"/>
      <c r="AC96" s="327"/>
    </row>
    <row r="97" spans="1:68" ht="14.25" customHeight="1" x14ac:dyDescent="0.25">
      <c r="A97" s="356" t="s">
        <v>191</v>
      </c>
      <c r="B97" s="347"/>
      <c r="C97" s="347"/>
      <c r="D97" s="347"/>
      <c r="E97" s="347"/>
      <c r="F97" s="347"/>
      <c r="G97" s="347"/>
      <c r="H97" s="347"/>
      <c r="I97" s="347"/>
      <c r="J97" s="347"/>
      <c r="K97" s="347"/>
      <c r="L97" s="347"/>
      <c r="M97" s="347"/>
      <c r="N97" s="347"/>
      <c r="O97" s="347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28"/>
      <c r="AB97" s="328"/>
      <c r="AC97" s="328"/>
    </row>
    <row r="98" spans="1:68" ht="27" customHeight="1" x14ac:dyDescent="0.25">
      <c r="A98" s="54" t="s">
        <v>192</v>
      </c>
      <c r="B98" s="54" t="s">
        <v>193</v>
      </c>
      <c r="C98" s="31">
        <v>4301136042</v>
      </c>
      <c r="D98" s="336">
        <v>4607025784012</v>
      </c>
      <c r="E98" s="337"/>
      <c r="F98" s="331">
        <v>0.09</v>
      </c>
      <c r="G98" s="32">
        <v>24</v>
      </c>
      <c r="H98" s="331">
        <v>2.16</v>
      </c>
      <c r="I98" s="331">
        <v>2.4912000000000001</v>
      </c>
      <c r="J98" s="32">
        <v>126</v>
      </c>
      <c r="K98" s="32" t="s">
        <v>80</v>
      </c>
      <c r="L98" s="32" t="s">
        <v>123</v>
      </c>
      <c r="M98" s="33" t="s">
        <v>69</v>
      </c>
      <c r="N98" s="33"/>
      <c r="O98" s="32">
        <v>180</v>
      </c>
      <c r="P98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1"/>
      <c r="R98" s="341"/>
      <c r="S98" s="341"/>
      <c r="T98" s="342"/>
      <c r="U98" s="34"/>
      <c r="V98" s="34"/>
      <c r="W98" s="35" t="s">
        <v>70</v>
      </c>
      <c r="X98" s="332">
        <v>14</v>
      </c>
      <c r="Y98" s="333">
        <f>IFERROR(IF(X98="","",X98),"")</f>
        <v>14</v>
      </c>
      <c r="Z98" s="36">
        <f>IFERROR(IF(X98="","",X98*0.00936),"")</f>
        <v>0.13103999999999999</v>
      </c>
      <c r="AA98" s="56"/>
      <c r="AB98" s="57"/>
      <c r="AC98" s="138" t="s">
        <v>194</v>
      </c>
      <c r="AG98" s="67"/>
      <c r="AJ98" s="71" t="s">
        <v>124</v>
      </c>
      <c r="AK98" s="71">
        <v>14</v>
      </c>
      <c r="BB98" s="139" t="s">
        <v>83</v>
      </c>
      <c r="BM98" s="67">
        <f>IFERROR(X98*I98,"0")</f>
        <v>34.876800000000003</v>
      </c>
      <c r="BN98" s="67">
        <f>IFERROR(Y98*I98,"0")</f>
        <v>34.876800000000003</v>
      </c>
      <c r="BO98" s="67">
        <f>IFERROR(X98/J98,"0")</f>
        <v>0.1111111111111111</v>
      </c>
      <c r="BP98" s="67">
        <f>IFERROR(Y98/J98,"0")</f>
        <v>0.1111111111111111</v>
      </c>
    </row>
    <row r="99" spans="1:68" ht="27" customHeight="1" x14ac:dyDescent="0.25">
      <c r="A99" s="54" t="s">
        <v>195</v>
      </c>
      <c r="B99" s="54" t="s">
        <v>196</v>
      </c>
      <c r="C99" s="31">
        <v>4301136040</v>
      </c>
      <c r="D99" s="336">
        <v>4607025784319</v>
      </c>
      <c r="E99" s="337"/>
      <c r="F99" s="331">
        <v>0.36</v>
      </c>
      <c r="G99" s="32">
        <v>10</v>
      </c>
      <c r="H99" s="331">
        <v>3.6</v>
      </c>
      <c r="I99" s="331">
        <v>4.2439999999999998</v>
      </c>
      <c r="J99" s="32">
        <v>70</v>
      </c>
      <c r="K99" s="32" t="s">
        <v>80</v>
      </c>
      <c r="L99" s="32" t="s">
        <v>123</v>
      </c>
      <c r="M99" s="33" t="s">
        <v>69</v>
      </c>
      <c r="N99" s="33"/>
      <c r="O99" s="32">
        <v>180</v>
      </c>
      <c r="P99" s="36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1"/>
      <c r="R99" s="341"/>
      <c r="S99" s="341"/>
      <c r="T99" s="342"/>
      <c r="U99" s="34"/>
      <c r="V99" s="34"/>
      <c r="W99" s="35" t="s">
        <v>70</v>
      </c>
      <c r="X99" s="332">
        <v>28</v>
      </c>
      <c r="Y99" s="333">
        <f>IFERROR(IF(X99="","",X99),"")</f>
        <v>28</v>
      </c>
      <c r="Z99" s="36">
        <f>IFERROR(IF(X99="","",X99*0.01788),"")</f>
        <v>0.50063999999999997</v>
      </c>
      <c r="AA99" s="56"/>
      <c r="AB99" s="57"/>
      <c r="AC99" s="140" t="s">
        <v>197</v>
      </c>
      <c r="AG99" s="67"/>
      <c r="AJ99" s="71" t="s">
        <v>124</v>
      </c>
      <c r="AK99" s="71">
        <v>14</v>
      </c>
      <c r="BB99" s="141" t="s">
        <v>83</v>
      </c>
      <c r="BM99" s="67">
        <f>IFERROR(X99*I99,"0")</f>
        <v>118.83199999999999</v>
      </c>
      <c r="BN99" s="67">
        <f>IFERROR(Y99*I99,"0")</f>
        <v>118.83199999999999</v>
      </c>
      <c r="BO99" s="67">
        <f>IFERROR(X99/J99,"0")</f>
        <v>0.4</v>
      </c>
      <c r="BP99" s="67">
        <f>IFERROR(Y99/J99,"0")</f>
        <v>0.4</v>
      </c>
    </row>
    <row r="100" spans="1:68" ht="16.5" customHeight="1" x14ac:dyDescent="0.25">
      <c r="A100" s="54" t="s">
        <v>198</v>
      </c>
      <c r="B100" s="54" t="s">
        <v>199</v>
      </c>
      <c r="C100" s="31">
        <v>4301136039</v>
      </c>
      <c r="D100" s="336">
        <v>4607111035370</v>
      </c>
      <c r="E100" s="337"/>
      <c r="F100" s="331">
        <v>0.14000000000000001</v>
      </c>
      <c r="G100" s="32">
        <v>22</v>
      </c>
      <c r="H100" s="331">
        <v>3.08</v>
      </c>
      <c r="I100" s="331">
        <v>3.464</v>
      </c>
      <c r="J100" s="32">
        <v>84</v>
      </c>
      <c r="K100" s="32" t="s">
        <v>67</v>
      </c>
      <c r="L100" s="32" t="s">
        <v>177</v>
      </c>
      <c r="M100" s="33" t="s">
        <v>69</v>
      </c>
      <c r="N100" s="33"/>
      <c r="O100" s="32">
        <v>180</v>
      </c>
      <c r="P100" s="3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1"/>
      <c r="R100" s="341"/>
      <c r="S100" s="341"/>
      <c r="T100" s="342"/>
      <c r="U100" s="34"/>
      <c r="V100" s="34"/>
      <c r="W100" s="35" t="s">
        <v>70</v>
      </c>
      <c r="X100" s="332">
        <v>0</v>
      </c>
      <c r="Y100" s="333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200</v>
      </c>
      <c r="AG100" s="67"/>
      <c r="AJ100" s="71" t="s">
        <v>178</v>
      </c>
      <c r="AK100" s="71">
        <v>84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53"/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54"/>
      <c r="P101" s="350" t="s">
        <v>73</v>
      </c>
      <c r="Q101" s="351"/>
      <c r="R101" s="351"/>
      <c r="S101" s="351"/>
      <c r="T101" s="351"/>
      <c r="U101" s="351"/>
      <c r="V101" s="352"/>
      <c r="W101" s="37" t="s">
        <v>70</v>
      </c>
      <c r="X101" s="334">
        <f>IFERROR(SUM(X98:X100),"0")</f>
        <v>42</v>
      </c>
      <c r="Y101" s="334">
        <f>IFERROR(SUM(Y98:Y100),"0")</f>
        <v>42</v>
      </c>
      <c r="Z101" s="334">
        <f>IFERROR(IF(Z98="",0,Z98),"0")+IFERROR(IF(Z99="",0,Z99),"0")+IFERROR(IF(Z100="",0,Z100),"0")</f>
        <v>0.63168000000000002</v>
      </c>
      <c r="AA101" s="335"/>
      <c r="AB101" s="335"/>
      <c r="AC101" s="335"/>
    </row>
    <row r="102" spans="1:68" x14ac:dyDescent="0.2">
      <c r="A102" s="347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4"/>
      <c r="P102" s="350" t="s">
        <v>73</v>
      </c>
      <c r="Q102" s="351"/>
      <c r="R102" s="351"/>
      <c r="S102" s="351"/>
      <c r="T102" s="351"/>
      <c r="U102" s="351"/>
      <c r="V102" s="352"/>
      <c r="W102" s="37" t="s">
        <v>74</v>
      </c>
      <c r="X102" s="334">
        <f>IFERROR(SUMPRODUCT(X98:X100*H98:H100),"0")</f>
        <v>131.04</v>
      </c>
      <c r="Y102" s="334">
        <f>IFERROR(SUMPRODUCT(Y98:Y100*H98:H100),"0")</f>
        <v>131.04</v>
      </c>
      <c r="Z102" s="37"/>
      <c r="AA102" s="335"/>
      <c r="AB102" s="335"/>
      <c r="AC102" s="335"/>
    </row>
    <row r="103" spans="1:68" ht="16.5" customHeight="1" x14ac:dyDescent="0.25">
      <c r="A103" s="346" t="s">
        <v>201</v>
      </c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327"/>
      <c r="AB103" s="327"/>
      <c r="AC103" s="327"/>
    </row>
    <row r="104" spans="1:68" ht="14.25" customHeight="1" x14ac:dyDescent="0.25">
      <c r="A104" s="356" t="s">
        <v>64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28"/>
      <c r="AB104" s="328"/>
      <c r="AC104" s="328"/>
    </row>
    <row r="105" spans="1:68" ht="27" customHeight="1" x14ac:dyDescent="0.25">
      <c r="A105" s="54" t="s">
        <v>202</v>
      </c>
      <c r="B105" s="54" t="s">
        <v>203</v>
      </c>
      <c r="C105" s="31">
        <v>4301071051</v>
      </c>
      <c r="D105" s="336">
        <v>4607111039262</v>
      </c>
      <c r="E105" s="337"/>
      <c r="F105" s="331">
        <v>0.4</v>
      </c>
      <c r="G105" s="32">
        <v>16</v>
      </c>
      <c r="H105" s="331">
        <v>6.4</v>
      </c>
      <c r="I105" s="331">
        <v>6.7195999999999998</v>
      </c>
      <c r="J105" s="32">
        <v>84</v>
      </c>
      <c r="K105" s="32" t="s">
        <v>67</v>
      </c>
      <c r="L105" s="32" t="s">
        <v>123</v>
      </c>
      <c r="M105" s="33" t="s">
        <v>69</v>
      </c>
      <c r="N105" s="33"/>
      <c r="O105" s="32">
        <v>180</v>
      </c>
      <c r="P105" s="5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1"/>
      <c r="R105" s="341"/>
      <c r="S105" s="341"/>
      <c r="T105" s="342"/>
      <c r="U105" s="34"/>
      <c r="V105" s="34"/>
      <c r="W105" s="35" t="s">
        <v>70</v>
      </c>
      <c r="X105" s="332">
        <v>108</v>
      </c>
      <c r="Y105" s="333">
        <f t="shared" ref="Y105:Y110" si="12">IFERROR(IF(X105="","",X105),"")</f>
        <v>108</v>
      </c>
      <c r="Z105" s="36">
        <f t="shared" ref="Z105:Z110" si="13">IFERROR(IF(X105="","",X105*0.0155),"")</f>
        <v>1.6739999999999999</v>
      </c>
      <c r="AA105" s="56"/>
      <c r="AB105" s="57"/>
      <c r="AC105" s="144" t="s">
        <v>155</v>
      </c>
      <c r="AG105" s="67"/>
      <c r="AJ105" s="71" t="s">
        <v>124</v>
      </c>
      <c r="AK105" s="71">
        <v>12</v>
      </c>
      <c r="BB105" s="145" t="s">
        <v>1</v>
      </c>
      <c r="BM105" s="67">
        <f t="shared" ref="BM105:BM110" si="14">IFERROR(X105*I105,"0")</f>
        <v>725.71679999999992</v>
      </c>
      <c r="BN105" s="67">
        <f t="shared" ref="BN105:BN110" si="15">IFERROR(Y105*I105,"0")</f>
        <v>725.71679999999992</v>
      </c>
      <c r="BO105" s="67">
        <f t="shared" ref="BO105:BO110" si="16">IFERROR(X105/J105,"0")</f>
        <v>1.2857142857142858</v>
      </c>
      <c r="BP105" s="67">
        <f t="shared" ref="BP105:BP110" si="17">IFERROR(Y105/J105,"0")</f>
        <v>1.2857142857142858</v>
      </c>
    </row>
    <row r="106" spans="1:68" ht="27" customHeight="1" x14ac:dyDescent="0.25">
      <c r="A106" s="54" t="s">
        <v>204</v>
      </c>
      <c r="B106" s="54" t="s">
        <v>205</v>
      </c>
      <c r="C106" s="31">
        <v>4301071038</v>
      </c>
      <c r="D106" s="336">
        <v>4607111039248</v>
      </c>
      <c r="E106" s="337"/>
      <c r="F106" s="331">
        <v>0.7</v>
      </c>
      <c r="G106" s="32">
        <v>10</v>
      </c>
      <c r="H106" s="331">
        <v>7</v>
      </c>
      <c r="I106" s="331">
        <v>7.3</v>
      </c>
      <c r="J106" s="32">
        <v>84</v>
      </c>
      <c r="K106" s="32" t="s">
        <v>67</v>
      </c>
      <c r="L106" s="32" t="s">
        <v>123</v>
      </c>
      <c r="M106" s="33" t="s">
        <v>69</v>
      </c>
      <c r="N106" s="33"/>
      <c r="O106" s="32">
        <v>180</v>
      </c>
      <c r="P106" s="4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341"/>
      <c r="R106" s="341"/>
      <c r="S106" s="341"/>
      <c r="T106" s="342"/>
      <c r="U106" s="34"/>
      <c r="V106" s="34"/>
      <c r="W106" s="35" t="s">
        <v>70</v>
      </c>
      <c r="X106" s="332">
        <v>132</v>
      </c>
      <c r="Y106" s="333">
        <f t="shared" si="12"/>
        <v>132</v>
      </c>
      <c r="Z106" s="36">
        <f t="shared" si="13"/>
        <v>2.0459999999999998</v>
      </c>
      <c r="AA106" s="56"/>
      <c r="AB106" s="57"/>
      <c r="AC106" s="146" t="s">
        <v>155</v>
      </c>
      <c r="AG106" s="67"/>
      <c r="AJ106" s="71" t="s">
        <v>124</v>
      </c>
      <c r="AK106" s="71">
        <v>12</v>
      </c>
      <c r="BB106" s="147" t="s">
        <v>1</v>
      </c>
      <c r="BM106" s="67">
        <f t="shared" si="14"/>
        <v>963.6</v>
      </c>
      <c r="BN106" s="67">
        <f t="shared" si="15"/>
        <v>963.6</v>
      </c>
      <c r="BO106" s="67">
        <f t="shared" si="16"/>
        <v>1.5714285714285714</v>
      </c>
      <c r="BP106" s="67">
        <f t="shared" si="17"/>
        <v>1.5714285714285714</v>
      </c>
    </row>
    <row r="107" spans="1:68" ht="27" customHeight="1" x14ac:dyDescent="0.25">
      <c r="A107" s="54" t="s">
        <v>206</v>
      </c>
      <c r="B107" s="54" t="s">
        <v>207</v>
      </c>
      <c r="C107" s="31">
        <v>4301070976</v>
      </c>
      <c r="D107" s="336">
        <v>4607111034144</v>
      </c>
      <c r="E107" s="337"/>
      <c r="F107" s="331">
        <v>0.9</v>
      </c>
      <c r="G107" s="32">
        <v>8</v>
      </c>
      <c r="H107" s="331">
        <v>7.2</v>
      </c>
      <c r="I107" s="331">
        <v>7.4859999999999998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51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341"/>
      <c r="R107" s="341"/>
      <c r="S107" s="341"/>
      <c r="T107" s="342"/>
      <c r="U107" s="34"/>
      <c r="V107" s="34"/>
      <c r="W107" s="35" t="s">
        <v>70</v>
      </c>
      <c r="X107" s="332">
        <v>0</v>
      </c>
      <c r="Y107" s="333">
        <f t="shared" si="12"/>
        <v>0</v>
      </c>
      <c r="Z107" s="36">
        <f t="shared" si="13"/>
        <v>0</v>
      </c>
      <c r="AA107" s="56"/>
      <c r="AB107" s="57"/>
      <c r="AC107" s="148" t="s">
        <v>155</v>
      </c>
      <c r="AG107" s="67"/>
      <c r="AJ107" s="71" t="s">
        <v>178</v>
      </c>
      <c r="AK107" s="71">
        <v>84</v>
      </c>
      <c r="BB107" s="149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4301071049</v>
      </c>
      <c r="D108" s="336">
        <v>4607111039293</v>
      </c>
      <c r="E108" s="337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123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2">
        <v>48</v>
      </c>
      <c r="Y108" s="333">
        <f t="shared" si="12"/>
        <v>48</v>
      </c>
      <c r="Z108" s="36">
        <f t="shared" si="13"/>
        <v>0.74399999999999999</v>
      </c>
      <c r="AA108" s="56"/>
      <c r="AB108" s="57"/>
      <c r="AC108" s="150" t="s">
        <v>155</v>
      </c>
      <c r="AG108" s="67"/>
      <c r="AJ108" s="71" t="s">
        <v>124</v>
      </c>
      <c r="AK108" s="71">
        <v>12</v>
      </c>
      <c r="BB108" s="151" t="s">
        <v>1</v>
      </c>
      <c r="BM108" s="67">
        <f t="shared" si="14"/>
        <v>322.54079999999999</v>
      </c>
      <c r="BN108" s="67">
        <f t="shared" si="15"/>
        <v>322.54079999999999</v>
      </c>
      <c r="BO108" s="67">
        <f t="shared" si="16"/>
        <v>0.5714285714285714</v>
      </c>
      <c r="BP108" s="67">
        <f t="shared" si="17"/>
        <v>0.5714285714285714</v>
      </c>
    </row>
    <row r="109" spans="1:68" ht="27" customHeight="1" x14ac:dyDescent="0.25">
      <c r="A109" s="54" t="s">
        <v>210</v>
      </c>
      <c r="B109" s="54" t="s">
        <v>211</v>
      </c>
      <c r="C109" s="31">
        <v>4301071039</v>
      </c>
      <c r="D109" s="336">
        <v>4607111039279</v>
      </c>
      <c r="E109" s="337"/>
      <c r="F109" s="331">
        <v>0.7</v>
      </c>
      <c r="G109" s="32">
        <v>10</v>
      </c>
      <c r="H109" s="331">
        <v>7</v>
      </c>
      <c r="I109" s="331">
        <v>7.3</v>
      </c>
      <c r="J109" s="32">
        <v>84</v>
      </c>
      <c r="K109" s="32" t="s">
        <v>67</v>
      </c>
      <c r="L109" s="32" t="s">
        <v>123</v>
      </c>
      <c r="M109" s="33" t="s">
        <v>69</v>
      </c>
      <c r="N109" s="33"/>
      <c r="O109" s="32">
        <v>180</v>
      </c>
      <c r="P109" s="48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1"/>
      <c r="R109" s="341"/>
      <c r="S109" s="341"/>
      <c r="T109" s="342"/>
      <c r="U109" s="34"/>
      <c r="V109" s="34"/>
      <c r="W109" s="35" t="s">
        <v>70</v>
      </c>
      <c r="X109" s="332">
        <v>120</v>
      </c>
      <c r="Y109" s="333">
        <f t="shared" si="12"/>
        <v>120</v>
      </c>
      <c r="Z109" s="36">
        <f t="shared" si="13"/>
        <v>1.8599999999999999</v>
      </c>
      <c r="AA109" s="56"/>
      <c r="AB109" s="57"/>
      <c r="AC109" s="152" t="s">
        <v>155</v>
      </c>
      <c r="AG109" s="67"/>
      <c r="AJ109" s="71" t="s">
        <v>124</v>
      </c>
      <c r="AK109" s="71">
        <v>12</v>
      </c>
      <c r="BB109" s="153" t="s">
        <v>1</v>
      </c>
      <c r="BM109" s="67">
        <f t="shared" si="14"/>
        <v>876</v>
      </c>
      <c r="BN109" s="67">
        <f t="shared" si="15"/>
        <v>876</v>
      </c>
      <c r="BO109" s="67">
        <f t="shared" si="16"/>
        <v>1.4285714285714286</v>
      </c>
      <c r="BP109" s="67">
        <f t="shared" si="17"/>
        <v>1.4285714285714286</v>
      </c>
    </row>
    <row r="110" spans="1:68" ht="27" customHeight="1" x14ac:dyDescent="0.25">
      <c r="A110" s="54" t="s">
        <v>212</v>
      </c>
      <c r="B110" s="54" t="s">
        <v>213</v>
      </c>
      <c r="C110" s="31">
        <v>4301070958</v>
      </c>
      <c r="D110" s="336">
        <v>4607111038098</v>
      </c>
      <c r="E110" s="337"/>
      <c r="F110" s="331">
        <v>0.8</v>
      </c>
      <c r="G110" s="32">
        <v>8</v>
      </c>
      <c r="H110" s="331">
        <v>6.4</v>
      </c>
      <c r="I110" s="331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1"/>
      <c r="R110" s="341"/>
      <c r="S110" s="341"/>
      <c r="T110" s="342"/>
      <c r="U110" s="34"/>
      <c r="V110" s="34"/>
      <c r="W110" s="35" t="s">
        <v>70</v>
      </c>
      <c r="X110" s="332">
        <v>0</v>
      </c>
      <c r="Y110" s="333">
        <f t="shared" si="12"/>
        <v>0</v>
      </c>
      <c r="Z110" s="36">
        <f t="shared" si="13"/>
        <v>0</v>
      </c>
      <c r="AA110" s="56"/>
      <c r="AB110" s="57"/>
      <c r="AC110" s="154" t="s">
        <v>214</v>
      </c>
      <c r="AG110" s="67"/>
      <c r="AJ110" s="71" t="s">
        <v>72</v>
      </c>
      <c r="AK110" s="71">
        <v>1</v>
      </c>
      <c r="BB110" s="155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353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54"/>
      <c r="P111" s="350" t="s">
        <v>73</v>
      </c>
      <c r="Q111" s="351"/>
      <c r="R111" s="351"/>
      <c r="S111" s="351"/>
      <c r="T111" s="351"/>
      <c r="U111" s="351"/>
      <c r="V111" s="352"/>
      <c r="W111" s="37" t="s">
        <v>70</v>
      </c>
      <c r="X111" s="334">
        <f>IFERROR(SUM(X105:X110),"0")</f>
        <v>408</v>
      </c>
      <c r="Y111" s="334">
        <f>IFERROR(SUM(Y105:Y110),"0")</f>
        <v>408</v>
      </c>
      <c r="Z111" s="334">
        <f>IFERROR(IF(Z105="",0,Z105),"0")+IFERROR(IF(Z106="",0,Z106),"0")+IFERROR(IF(Z107="",0,Z107),"0")+IFERROR(IF(Z108="",0,Z108),"0")+IFERROR(IF(Z109="",0,Z109),"0")+IFERROR(IF(Z110="",0,Z110),"0")</f>
        <v>6.3239999999999998</v>
      </c>
      <c r="AA111" s="335"/>
      <c r="AB111" s="335"/>
      <c r="AC111" s="335"/>
    </row>
    <row r="112" spans="1:68" x14ac:dyDescent="0.2">
      <c r="A112" s="347"/>
      <c r="B112" s="347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54"/>
      <c r="P112" s="350" t="s">
        <v>73</v>
      </c>
      <c r="Q112" s="351"/>
      <c r="R112" s="351"/>
      <c r="S112" s="351"/>
      <c r="T112" s="351"/>
      <c r="U112" s="351"/>
      <c r="V112" s="352"/>
      <c r="W112" s="37" t="s">
        <v>74</v>
      </c>
      <c r="X112" s="334">
        <f>IFERROR(SUMPRODUCT(X105:X110*H105:H110),"0")</f>
        <v>2762.4</v>
      </c>
      <c r="Y112" s="334">
        <f>IFERROR(SUMPRODUCT(Y105:Y110*H105:H110),"0")</f>
        <v>2762.4</v>
      </c>
      <c r="Z112" s="37"/>
      <c r="AA112" s="335"/>
      <c r="AB112" s="335"/>
      <c r="AC112" s="335"/>
    </row>
    <row r="113" spans="1:68" ht="16.5" customHeight="1" x14ac:dyDescent="0.25">
      <c r="A113" s="346" t="s">
        <v>215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327"/>
      <c r="AB113" s="327"/>
      <c r="AC113" s="327"/>
    </row>
    <row r="114" spans="1:68" ht="14.25" customHeight="1" x14ac:dyDescent="0.25">
      <c r="A114" s="356" t="s">
        <v>139</v>
      </c>
      <c r="B114" s="347"/>
      <c r="C114" s="347"/>
      <c r="D114" s="347"/>
      <c r="E114" s="347"/>
      <c r="F114" s="347"/>
      <c r="G114" s="34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347"/>
      <c r="W114" s="347"/>
      <c r="X114" s="347"/>
      <c r="Y114" s="347"/>
      <c r="Z114" s="347"/>
      <c r="AA114" s="328"/>
      <c r="AB114" s="328"/>
      <c r="AC114" s="328"/>
    </row>
    <row r="115" spans="1:68" ht="27" customHeight="1" x14ac:dyDescent="0.25">
      <c r="A115" s="54" t="s">
        <v>216</v>
      </c>
      <c r="B115" s="54" t="s">
        <v>217</v>
      </c>
      <c r="C115" s="31">
        <v>4301135533</v>
      </c>
      <c r="D115" s="336">
        <v>4607111034014</v>
      </c>
      <c r="E115" s="337"/>
      <c r="F115" s="331">
        <v>0.25</v>
      </c>
      <c r="G115" s="32">
        <v>12</v>
      </c>
      <c r="H115" s="331">
        <v>3</v>
      </c>
      <c r="I115" s="331">
        <v>3.7035999999999998</v>
      </c>
      <c r="J115" s="32">
        <v>70</v>
      </c>
      <c r="K115" s="32" t="s">
        <v>80</v>
      </c>
      <c r="L115" s="32" t="s">
        <v>177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2">
        <v>70</v>
      </c>
      <c r="Y115" s="333">
        <f>IFERROR(IF(X115="","",X115),"")</f>
        <v>70</v>
      </c>
      <c r="Z115" s="36">
        <f>IFERROR(IF(X115="","",X115*0.01788),"")</f>
        <v>1.2516</v>
      </c>
      <c r="AA115" s="56"/>
      <c r="AB115" s="57"/>
      <c r="AC115" s="156" t="s">
        <v>218</v>
      </c>
      <c r="AG115" s="67"/>
      <c r="AJ115" s="71" t="s">
        <v>178</v>
      </c>
      <c r="AK115" s="71">
        <v>70</v>
      </c>
      <c r="BB115" s="157" t="s">
        <v>83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ht="27" customHeight="1" x14ac:dyDescent="0.25">
      <c r="A116" s="54" t="s">
        <v>219</v>
      </c>
      <c r="B116" s="54" t="s">
        <v>220</v>
      </c>
      <c r="C116" s="31">
        <v>4301135532</v>
      </c>
      <c r="D116" s="336">
        <v>4607111033994</v>
      </c>
      <c r="E116" s="337"/>
      <c r="F116" s="331">
        <v>0.25</v>
      </c>
      <c r="G116" s="32">
        <v>12</v>
      </c>
      <c r="H116" s="331">
        <v>3</v>
      </c>
      <c r="I116" s="331">
        <v>3.7035999999999998</v>
      </c>
      <c r="J116" s="32">
        <v>70</v>
      </c>
      <c r="K116" s="32" t="s">
        <v>80</v>
      </c>
      <c r="L116" s="32" t="s">
        <v>177</v>
      </c>
      <c r="M116" s="33" t="s">
        <v>69</v>
      </c>
      <c r="N116" s="33"/>
      <c r="O116" s="32">
        <v>180</v>
      </c>
      <c r="P116" s="3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2">
        <v>84</v>
      </c>
      <c r="Y116" s="333">
        <f>IFERROR(IF(X116="","",X116),"")</f>
        <v>84</v>
      </c>
      <c r="Z116" s="36">
        <f>IFERROR(IF(X116="","",X116*0.01788),"")</f>
        <v>1.5019199999999999</v>
      </c>
      <c r="AA116" s="56"/>
      <c r="AB116" s="57"/>
      <c r="AC116" s="158" t="s">
        <v>162</v>
      </c>
      <c r="AG116" s="67"/>
      <c r="AJ116" s="71" t="s">
        <v>178</v>
      </c>
      <c r="AK116" s="71">
        <v>70</v>
      </c>
      <c r="BB116" s="159" t="s">
        <v>83</v>
      </c>
      <c r="BM116" s="67">
        <f>IFERROR(X116*I116,"0")</f>
        <v>311.10239999999999</v>
      </c>
      <c r="BN116" s="67">
        <f>IFERROR(Y116*I116,"0")</f>
        <v>311.10239999999999</v>
      </c>
      <c r="BO116" s="67">
        <f>IFERROR(X116/J116,"0")</f>
        <v>1.2</v>
      </c>
      <c r="BP116" s="67">
        <f>IFERROR(Y116/J116,"0")</f>
        <v>1.2</v>
      </c>
    </row>
    <row r="117" spans="1:68" x14ac:dyDescent="0.2">
      <c r="A117" s="353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54"/>
      <c r="P117" s="350" t="s">
        <v>73</v>
      </c>
      <c r="Q117" s="351"/>
      <c r="R117" s="351"/>
      <c r="S117" s="351"/>
      <c r="T117" s="351"/>
      <c r="U117" s="351"/>
      <c r="V117" s="352"/>
      <c r="W117" s="37" t="s">
        <v>70</v>
      </c>
      <c r="X117" s="334">
        <f>IFERROR(SUM(X115:X116),"0")</f>
        <v>154</v>
      </c>
      <c r="Y117" s="334">
        <f>IFERROR(SUM(Y115:Y116),"0")</f>
        <v>154</v>
      </c>
      <c r="Z117" s="334">
        <f>IFERROR(IF(Z115="",0,Z115),"0")+IFERROR(IF(Z116="",0,Z116),"0")</f>
        <v>2.75352</v>
      </c>
      <c r="AA117" s="335"/>
      <c r="AB117" s="335"/>
      <c r="AC117" s="335"/>
    </row>
    <row r="118" spans="1:68" x14ac:dyDescent="0.2">
      <c r="A118" s="347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4"/>
      <c r="P118" s="350" t="s">
        <v>73</v>
      </c>
      <c r="Q118" s="351"/>
      <c r="R118" s="351"/>
      <c r="S118" s="351"/>
      <c r="T118" s="351"/>
      <c r="U118" s="351"/>
      <c r="V118" s="352"/>
      <c r="W118" s="37" t="s">
        <v>74</v>
      </c>
      <c r="X118" s="334">
        <f>IFERROR(SUMPRODUCT(X115:X116*H115:H116),"0")</f>
        <v>462</v>
      </c>
      <c r="Y118" s="334">
        <f>IFERROR(SUMPRODUCT(Y115:Y116*H115:H116),"0")</f>
        <v>462</v>
      </c>
      <c r="Z118" s="37"/>
      <c r="AA118" s="335"/>
      <c r="AB118" s="335"/>
      <c r="AC118" s="335"/>
    </row>
    <row r="119" spans="1:68" ht="16.5" customHeight="1" x14ac:dyDescent="0.25">
      <c r="A119" s="346" t="s">
        <v>221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27"/>
      <c r="AB119" s="327"/>
      <c r="AC119" s="327"/>
    </row>
    <row r="120" spans="1:68" ht="14.25" customHeight="1" x14ac:dyDescent="0.25">
      <c r="A120" s="356" t="s">
        <v>139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328"/>
      <c r="AB120" s="328"/>
      <c r="AC120" s="328"/>
    </row>
    <row r="121" spans="1:68" ht="27" customHeight="1" x14ac:dyDescent="0.25">
      <c r="A121" s="54" t="s">
        <v>222</v>
      </c>
      <c r="B121" s="54" t="s">
        <v>223</v>
      </c>
      <c r="C121" s="31">
        <v>4301135311</v>
      </c>
      <c r="D121" s="336">
        <v>4607111039095</v>
      </c>
      <c r="E121" s="337"/>
      <c r="F121" s="331">
        <v>0.25</v>
      </c>
      <c r="G121" s="32">
        <v>12</v>
      </c>
      <c r="H121" s="331">
        <v>3</v>
      </c>
      <c r="I121" s="331">
        <v>3.7480000000000002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1"/>
      <c r="R121" s="341"/>
      <c r="S121" s="341"/>
      <c r="T121" s="342"/>
      <c r="U121" s="34"/>
      <c r="V121" s="34"/>
      <c r="W121" s="35" t="s">
        <v>70</v>
      </c>
      <c r="X121" s="332">
        <v>28</v>
      </c>
      <c r="Y121" s="333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0" t="s">
        <v>224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16.5" customHeight="1" x14ac:dyDescent="0.25">
      <c r="A122" s="54" t="s">
        <v>225</v>
      </c>
      <c r="B122" s="54" t="s">
        <v>226</v>
      </c>
      <c r="C122" s="31">
        <v>4301135534</v>
      </c>
      <c r="D122" s="336">
        <v>4607111034199</v>
      </c>
      <c r="E122" s="337"/>
      <c r="F122" s="331">
        <v>0.25</v>
      </c>
      <c r="G122" s="32">
        <v>12</v>
      </c>
      <c r="H122" s="331">
        <v>3</v>
      </c>
      <c r="I122" s="331">
        <v>3.7035999999999998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1"/>
      <c r="R122" s="341"/>
      <c r="S122" s="341"/>
      <c r="T122" s="342"/>
      <c r="U122" s="34"/>
      <c r="V122" s="34"/>
      <c r="W122" s="35" t="s">
        <v>70</v>
      </c>
      <c r="X122" s="332">
        <v>56</v>
      </c>
      <c r="Y122" s="333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2" t="s">
        <v>227</v>
      </c>
      <c r="AG122" s="67"/>
      <c r="AJ122" s="71" t="s">
        <v>72</v>
      </c>
      <c r="AK122" s="71">
        <v>1</v>
      </c>
      <c r="BB122" s="163" t="s">
        <v>83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353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4"/>
      <c r="P123" s="350" t="s">
        <v>73</v>
      </c>
      <c r="Q123" s="351"/>
      <c r="R123" s="351"/>
      <c r="S123" s="351"/>
      <c r="T123" s="351"/>
      <c r="U123" s="351"/>
      <c r="V123" s="352"/>
      <c r="W123" s="37" t="s">
        <v>70</v>
      </c>
      <c r="X123" s="334">
        <f>IFERROR(SUM(X121:X122),"0")</f>
        <v>84</v>
      </c>
      <c r="Y123" s="334">
        <f>IFERROR(SUM(Y121:Y122),"0")</f>
        <v>84</v>
      </c>
      <c r="Z123" s="334">
        <f>IFERROR(IF(Z121="",0,Z121),"0")+IFERROR(IF(Z122="",0,Z122),"0")</f>
        <v>1.5019199999999999</v>
      </c>
      <c r="AA123" s="335"/>
      <c r="AB123" s="335"/>
      <c r="AC123" s="335"/>
    </row>
    <row r="124" spans="1:68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54"/>
      <c r="P124" s="350" t="s">
        <v>73</v>
      </c>
      <c r="Q124" s="351"/>
      <c r="R124" s="351"/>
      <c r="S124" s="351"/>
      <c r="T124" s="351"/>
      <c r="U124" s="351"/>
      <c r="V124" s="352"/>
      <c r="W124" s="37" t="s">
        <v>74</v>
      </c>
      <c r="X124" s="334">
        <f>IFERROR(SUMPRODUCT(X121:X122*H121:H122),"0")</f>
        <v>252</v>
      </c>
      <c r="Y124" s="334">
        <f>IFERROR(SUMPRODUCT(Y121:Y122*H121:H122),"0")</f>
        <v>252</v>
      </c>
      <c r="Z124" s="37"/>
      <c r="AA124" s="335"/>
      <c r="AB124" s="335"/>
      <c r="AC124" s="335"/>
    </row>
    <row r="125" spans="1:68" ht="16.5" customHeight="1" x14ac:dyDescent="0.25">
      <c r="A125" s="346" t="s">
        <v>228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27"/>
      <c r="AB125" s="327"/>
      <c r="AC125" s="327"/>
    </row>
    <row r="126" spans="1:68" ht="14.25" customHeight="1" x14ac:dyDescent="0.25">
      <c r="A126" s="356" t="s">
        <v>139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28"/>
      <c r="AB126" s="328"/>
      <c r="AC126" s="328"/>
    </row>
    <row r="127" spans="1:68" ht="27" customHeight="1" x14ac:dyDescent="0.25">
      <c r="A127" s="54" t="s">
        <v>229</v>
      </c>
      <c r="B127" s="54" t="s">
        <v>230</v>
      </c>
      <c r="C127" s="31">
        <v>4301135275</v>
      </c>
      <c r="D127" s="336">
        <v>4607111034380</v>
      </c>
      <c r="E127" s="337"/>
      <c r="F127" s="331">
        <v>0.25</v>
      </c>
      <c r="G127" s="32">
        <v>12</v>
      </c>
      <c r="H127" s="331">
        <v>3</v>
      </c>
      <c r="I127" s="331">
        <v>3.28</v>
      </c>
      <c r="J127" s="32">
        <v>70</v>
      </c>
      <c r="K127" s="32" t="s">
        <v>80</v>
      </c>
      <c r="L127" s="32" t="s">
        <v>123</v>
      </c>
      <c r="M127" s="33" t="s">
        <v>69</v>
      </c>
      <c r="N127" s="33"/>
      <c r="O127" s="32">
        <v>180</v>
      </c>
      <c r="P127" s="51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4"/>
      <c r="V127" s="34"/>
      <c r="W127" s="35" t="s">
        <v>70</v>
      </c>
      <c r="X127" s="332">
        <v>28</v>
      </c>
      <c r="Y127" s="33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231</v>
      </c>
      <c r="AG127" s="67"/>
      <c r="AJ127" s="71" t="s">
        <v>124</v>
      </c>
      <c r="AK127" s="71">
        <v>14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232</v>
      </c>
      <c r="B128" s="54" t="s">
        <v>233</v>
      </c>
      <c r="C128" s="31">
        <v>4301135277</v>
      </c>
      <c r="D128" s="336">
        <v>4607111034397</v>
      </c>
      <c r="E128" s="337"/>
      <c r="F128" s="331">
        <v>0.25</v>
      </c>
      <c r="G128" s="32">
        <v>12</v>
      </c>
      <c r="H128" s="331">
        <v>3</v>
      </c>
      <c r="I128" s="331">
        <v>3.28</v>
      </c>
      <c r="J128" s="32">
        <v>70</v>
      </c>
      <c r="K128" s="32" t="s">
        <v>80</v>
      </c>
      <c r="L128" s="32" t="s">
        <v>123</v>
      </c>
      <c r="M128" s="33" t="s">
        <v>69</v>
      </c>
      <c r="N128" s="33"/>
      <c r="O128" s="32">
        <v>180</v>
      </c>
      <c r="P128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4"/>
      <c r="V128" s="34"/>
      <c r="W128" s="35" t="s">
        <v>70</v>
      </c>
      <c r="X128" s="332">
        <v>28</v>
      </c>
      <c r="Y128" s="33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66" t="s">
        <v>218</v>
      </c>
      <c r="AG128" s="67"/>
      <c r="AJ128" s="71" t="s">
        <v>124</v>
      </c>
      <c r="AK128" s="71">
        <v>14</v>
      </c>
      <c r="BB128" s="167" t="s">
        <v>83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53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4"/>
      <c r="P129" s="350" t="s">
        <v>73</v>
      </c>
      <c r="Q129" s="351"/>
      <c r="R129" s="351"/>
      <c r="S129" s="351"/>
      <c r="T129" s="351"/>
      <c r="U129" s="351"/>
      <c r="V129" s="352"/>
      <c r="W129" s="37" t="s">
        <v>70</v>
      </c>
      <c r="X129" s="334">
        <f>IFERROR(SUM(X127:X128),"0")</f>
        <v>56</v>
      </c>
      <c r="Y129" s="334">
        <f>IFERROR(SUM(Y127:Y128),"0")</f>
        <v>56</v>
      </c>
      <c r="Z129" s="334">
        <f>IFERROR(IF(Z127="",0,Z127),"0")+IFERROR(IF(Z128="",0,Z128),"0")</f>
        <v>1.0012799999999999</v>
      </c>
      <c r="AA129" s="335"/>
      <c r="AB129" s="335"/>
      <c r="AC129" s="335"/>
    </row>
    <row r="130" spans="1:68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54"/>
      <c r="P130" s="350" t="s">
        <v>73</v>
      </c>
      <c r="Q130" s="351"/>
      <c r="R130" s="351"/>
      <c r="S130" s="351"/>
      <c r="T130" s="351"/>
      <c r="U130" s="351"/>
      <c r="V130" s="352"/>
      <c r="W130" s="37" t="s">
        <v>74</v>
      </c>
      <c r="X130" s="334">
        <f>IFERROR(SUMPRODUCT(X127:X128*H127:H128),"0")</f>
        <v>168</v>
      </c>
      <c r="Y130" s="334">
        <f>IFERROR(SUMPRODUCT(Y127:Y128*H127:H128),"0")</f>
        <v>168</v>
      </c>
      <c r="Z130" s="37"/>
      <c r="AA130" s="335"/>
      <c r="AB130" s="335"/>
      <c r="AC130" s="335"/>
    </row>
    <row r="131" spans="1:68" ht="16.5" customHeight="1" x14ac:dyDescent="0.25">
      <c r="A131" s="346" t="s">
        <v>234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27"/>
      <c r="AB131" s="327"/>
      <c r="AC131" s="327"/>
    </row>
    <row r="132" spans="1:68" ht="14.25" customHeight="1" x14ac:dyDescent="0.25">
      <c r="A132" s="356" t="s">
        <v>139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328"/>
      <c r="AB132" s="328"/>
      <c r="AC132" s="328"/>
    </row>
    <row r="133" spans="1:68" ht="27" customHeight="1" x14ac:dyDescent="0.25">
      <c r="A133" s="54" t="s">
        <v>235</v>
      </c>
      <c r="B133" s="54" t="s">
        <v>236</v>
      </c>
      <c r="C133" s="31">
        <v>4301135570</v>
      </c>
      <c r="D133" s="336">
        <v>4607111035806</v>
      </c>
      <c r="E133" s="337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5" t="s">
        <v>237</v>
      </c>
      <c r="Q133" s="341"/>
      <c r="R133" s="341"/>
      <c r="S133" s="341"/>
      <c r="T133" s="342"/>
      <c r="U133" s="34"/>
      <c r="V133" s="34"/>
      <c r="W133" s="35" t="s">
        <v>70</v>
      </c>
      <c r="X133" s="332">
        <v>14</v>
      </c>
      <c r="Y133" s="33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8" t="s">
        <v>238</v>
      </c>
      <c r="AG133" s="67"/>
      <c r="AJ133" s="71" t="s">
        <v>72</v>
      </c>
      <c r="AK133" s="71">
        <v>1</v>
      </c>
      <c r="BB133" s="169" t="s">
        <v>83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5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4"/>
      <c r="P134" s="350" t="s">
        <v>73</v>
      </c>
      <c r="Q134" s="351"/>
      <c r="R134" s="351"/>
      <c r="S134" s="351"/>
      <c r="T134" s="351"/>
      <c r="U134" s="351"/>
      <c r="V134" s="352"/>
      <c r="W134" s="37" t="s">
        <v>70</v>
      </c>
      <c r="X134" s="334">
        <f>IFERROR(SUM(X133:X133),"0")</f>
        <v>14</v>
      </c>
      <c r="Y134" s="334">
        <f>IFERROR(SUM(Y133:Y133),"0")</f>
        <v>14</v>
      </c>
      <c r="Z134" s="334">
        <f>IFERROR(IF(Z133="",0,Z133),"0")</f>
        <v>0.25031999999999999</v>
      </c>
      <c r="AA134" s="335"/>
      <c r="AB134" s="335"/>
      <c r="AC134" s="335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4"/>
      <c r="P135" s="350" t="s">
        <v>73</v>
      </c>
      <c r="Q135" s="351"/>
      <c r="R135" s="351"/>
      <c r="S135" s="351"/>
      <c r="T135" s="351"/>
      <c r="U135" s="351"/>
      <c r="V135" s="352"/>
      <c r="W135" s="37" t="s">
        <v>74</v>
      </c>
      <c r="X135" s="334">
        <f>IFERROR(SUMPRODUCT(X133:X133*H133:H133),"0")</f>
        <v>42</v>
      </c>
      <c r="Y135" s="334">
        <f>IFERROR(SUMPRODUCT(Y133:Y133*H133:H133),"0")</f>
        <v>42</v>
      </c>
      <c r="Z135" s="37"/>
      <c r="AA135" s="335"/>
      <c r="AB135" s="335"/>
      <c r="AC135" s="335"/>
    </row>
    <row r="136" spans="1:68" ht="16.5" customHeight="1" x14ac:dyDescent="0.25">
      <c r="A136" s="346" t="s">
        <v>239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27"/>
      <c r="AB136" s="327"/>
      <c r="AC136" s="327"/>
    </row>
    <row r="137" spans="1:68" ht="14.25" customHeight="1" x14ac:dyDescent="0.25">
      <c r="A137" s="356" t="s">
        <v>139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28"/>
      <c r="AB137" s="328"/>
      <c r="AC137" s="328"/>
    </row>
    <row r="138" spans="1:68" ht="16.5" customHeight="1" x14ac:dyDescent="0.25">
      <c r="A138" s="54" t="s">
        <v>240</v>
      </c>
      <c r="B138" s="54" t="s">
        <v>241</v>
      </c>
      <c r="C138" s="31">
        <v>4301135596</v>
      </c>
      <c r="D138" s="336">
        <v>4607111039613</v>
      </c>
      <c r="E138" s="337"/>
      <c r="F138" s="331">
        <v>0.09</v>
      </c>
      <c r="G138" s="32">
        <v>30</v>
      </c>
      <c r="H138" s="331">
        <v>2.7</v>
      </c>
      <c r="I138" s="331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1"/>
      <c r="R138" s="341"/>
      <c r="S138" s="341"/>
      <c r="T138" s="342"/>
      <c r="U138" s="34"/>
      <c r="V138" s="34"/>
      <c r="W138" s="35" t="s">
        <v>70</v>
      </c>
      <c r="X138" s="332">
        <v>28</v>
      </c>
      <c r="Y138" s="333">
        <f>IFERROR(IF(X138="","",X138),"")</f>
        <v>28</v>
      </c>
      <c r="Z138" s="36">
        <f>IFERROR(IF(X138="","",X138*0.00936),"")</f>
        <v>0.26207999999999998</v>
      </c>
      <c r="AA138" s="56"/>
      <c r="AB138" s="57"/>
      <c r="AC138" s="170" t="s">
        <v>224</v>
      </c>
      <c r="AG138" s="67"/>
      <c r="AJ138" s="71" t="s">
        <v>72</v>
      </c>
      <c r="AK138" s="71">
        <v>1</v>
      </c>
      <c r="BB138" s="171" t="s">
        <v>83</v>
      </c>
      <c r="BM138" s="67">
        <f>IFERROR(X138*I138,"0")</f>
        <v>86.52</v>
      </c>
      <c r="BN138" s="67">
        <f>IFERROR(Y138*I138,"0")</f>
        <v>86.52</v>
      </c>
      <c r="BO138" s="67">
        <f>IFERROR(X138/J138,"0")</f>
        <v>0.22222222222222221</v>
      </c>
      <c r="BP138" s="67">
        <f>IFERROR(Y138/J138,"0")</f>
        <v>0.22222222222222221</v>
      </c>
    </row>
    <row r="139" spans="1:68" x14ac:dyDescent="0.2">
      <c r="A139" s="35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54"/>
      <c r="P139" s="350" t="s">
        <v>73</v>
      </c>
      <c r="Q139" s="351"/>
      <c r="R139" s="351"/>
      <c r="S139" s="351"/>
      <c r="T139" s="351"/>
      <c r="U139" s="351"/>
      <c r="V139" s="352"/>
      <c r="W139" s="37" t="s">
        <v>70</v>
      </c>
      <c r="X139" s="334">
        <f>IFERROR(SUM(X138:X138),"0")</f>
        <v>28</v>
      </c>
      <c r="Y139" s="334">
        <f>IFERROR(SUM(Y138:Y138),"0")</f>
        <v>28</v>
      </c>
      <c r="Z139" s="334">
        <f>IFERROR(IF(Z138="",0,Z138),"0")</f>
        <v>0.26207999999999998</v>
      </c>
      <c r="AA139" s="335"/>
      <c r="AB139" s="335"/>
      <c r="AC139" s="335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4"/>
      <c r="P140" s="350" t="s">
        <v>73</v>
      </c>
      <c r="Q140" s="351"/>
      <c r="R140" s="351"/>
      <c r="S140" s="351"/>
      <c r="T140" s="351"/>
      <c r="U140" s="351"/>
      <c r="V140" s="352"/>
      <c r="W140" s="37" t="s">
        <v>74</v>
      </c>
      <c r="X140" s="334">
        <f>IFERROR(SUMPRODUCT(X138:X138*H138:H138),"0")</f>
        <v>75.600000000000009</v>
      </c>
      <c r="Y140" s="334">
        <f>IFERROR(SUMPRODUCT(Y138:Y138*H138:H138),"0")</f>
        <v>75.600000000000009</v>
      </c>
      <c r="Z140" s="37"/>
      <c r="AA140" s="335"/>
      <c r="AB140" s="335"/>
      <c r="AC140" s="335"/>
    </row>
    <row r="141" spans="1:68" ht="16.5" customHeight="1" x14ac:dyDescent="0.25">
      <c r="A141" s="346" t="s">
        <v>242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27"/>
      <c r="AB141" s="327"/>
      <c r="AC141" s="327"/>
    </row>
    <row r="142" spans="1:68" ht="14.25" customHeight="1" x14ac:dyDescent="0.25">
      <c r="A142" s="356" t="s">
        <v>243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28"/>
      <c r="AB142" s="328"/>
      <c r="AC142" s="328"/>
    </row>
    <row r="143" spans="1:68" ht="27" customHeight="1" x14ac:dyDescent="0.25">
      <c r="A143" s="54" t="s">
        <v>244</v>
      </c>
      <c r="B143" s="54" t="s">
        <v>245</v>
      </c>
      <c r="C143" s="31">
        <v>4301071054</v>
      </c>
      <c r="D143" s="336">
        <v>4607111035639</v>
      </c>
      <c r="E143" s="337"/>
      <c r="F143" s="331">
        <v>0.2</v>
      </c>
      <c r="G143" s="32">
        <v>8</v>
      </c>
      <c r="H143" s="331">
        <v>1.6</v>
      </c>
      <c r="I143" s="331">
        <v>2.12</v>
      </c>
      <c r="J143" s="32">
        <v>72</v>
      </c>
      <c r="K143" s="32" t="s">
        <v>246</v>
      </c>
      <c r="L143" s="32" t="s">
        <v>68</v>
      </c>
      <c r="M143" s="33" t="s">
        <v>69</v>
      </c>
      <c r="N143" s="33"/>
      <c r="O143" s="32">
        <v>180</v>
      </c>
      <c r="P143" s="4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4"/>
      <c r="V143" s="34"/>
      <c r="W143" s="35" t="s">
        <v>70</v>
      </c>
      <c r="X143" s="332">
        <v>12</v>
      </c>
      <c r="Y143" s="333">
        <f>IFERROR(IF(X143="","",X143),"")</f>
        <v>12</v>
      </c>
      <c r="Z143" s="36">
        <f>IFERROR(IF(X143="","",X143*0.01157),"")</f>
        <v>0.13884000000000002</v>
      </c>
      <c r="AA143" s="56"/>
      <c r="AB143" s="57"/>
      <c r="AC143" s="172" t="s">
        <v>247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25.44</v>
      </c>
      <c r="BN143" s="67">
        <f>IFERROR(Y143*I143,"0")</f>
        <v>25.44</v>
      </c>
      <c r="BO143" s="67">
        <f>IFERROR(X143/J143,"0")</f>
        <v>0.16666666666666666</v>
      </c>
      <c r="BP143" s="67">
        <f>IFERROR(Y143/J143,"0")</f>
        <v>0.16666666666666666</v>
      </c>
    </row>
    <row r="144" spans="1:68" ht="27" customHeight="1" x14ac:dyDescent="0.25">
      <c r="A144" s="54" t="s">
        <v>248</v>
      </c>
      <c r="B144" s="54" t="s">
        <v>249</v>
      </c>
      <c r="C144" s="31">
        <v>4301135540</v>
      </c>
      <c r="D144" s="336">
        <v>4607111035646</v>
      </c>
      <c r="E144" s="337"/>
      <c r="F144" s="331">
        <v>0.2</v>
      </c>
      <c r="G144" s="32">
        <v>8</v>
      </c>
      <c r="H144" s="331">
        <v>1.6</v>
      </c>
      <c r="I144" s="331">
        <v>2.12</v>
      </c>
      <c r="J144" s="32">
        <v>72</v>
      </c>
      <c r="K144" s="32" t="s">
        <v>246</v>
      </c>
      <c r="L144" s="32" t="s">
        <v>68</v>
      </c>
      <c r="M144" s="33" t="s">
        <v>69</v>
      </c>
      <c r="N144" s="33"/>
      <c r="O144" s="32">
        <v>180</v>
      </c>
      <c r="P144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4"/>
      <c r="V144" s="34"/>
      <c r="W144" s="35" t="s">
        <v>70</v>
      </c>
      <c r="X144" s="332">
        <v>12</v>
      </c>
      <c r="Y144" s="333">
        <f>IFERROR(IF(X144="","",X144),"")</f>
        <v>12</v>
      </c>
      <c r="Z144" s="36">
        <f>IFERROR(IF(X144="","",X144*0.01157),"")</f>
        <v>0.13884000000000002</v>
      </c>
      <c r="AA144" s="56"/>
      <c r="AB144" s="57"/>
      <c r="AC144" s="174" t="s">
        <v>247</v>
      </c>
      <c r="AG144" s="67"/>
      <c r="AJ144" s="71" t="s">
        <v>72</v>
      </c>
      <c r="AK144" s="71">
        <v>1</v>
      </c>
      <c r="BB144" s="175" t="s">
        <v>83</v>
      </c>
      <c r="BM144" s="67">
        <f>IFERROR(X144*I144,"0")</f>
        <v>25.44</v>
      </c>
      <c r="BN144" s="67">
        <f>IFERROR(Y144*I144,"0")</f>
        <v>25.44</v>
      </c>
      <c r="BO144" s="67">
        <f>IFERROR(X144/J144,"0")</f>
        <v>0.16666666666666666</v>
      </c>
      <c r="BP144" s="67">
        <f>IFERROR(Y144/J144,"0")</f>
        <v>0.16666666666666666</v>
      </c>
    </row>
    <row r="145" spans="1:68" x14ac:dyDescent="0.2">
      <c r="A145" s="353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4"/>
      <c r="P145" s="350" t="s">
        <v>73</v>
      </c>
      <c r="Q145" s="351"/>
      <c r="R145" s="351"/>
      <c r="S145" s="351"/>
      <c r="T145" s="351"/>
      <c r="U145" s="351"/>
      <c r="V145" s="352"/>
      <c r="W145" s="37" t="s">
        <v>70</v>
      </c>
      <c r="X145" s="334">
        <f>IFERROR(SUM(X143:X144),"0")</f>
        <v>24</v>
      </c>
      <c r="Y145" s="334">
        <f>IFERROR(SUM(Y143:Y144),"0")</f>
        <v>24</v>
      </c>
      <c r="Z145" s="334">
        <f>IFERROR(IF(Z143="",0,Z143),"0")+IFERROR(IF(Z144="",0,Z144),"0")</f>
        <v>0.27768000000000004</v>
      </c>
      <c r="AA145" s="335"/>
      <c r="AB145" s="335"/>
      <c r="AC145" s="335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4"/>
      <c r="P146" s="350" t="s">
        <v>73</v>
      </c>
      <c r="Q146" s="351"/>
      <c r="R146" s="351"/>
      <c r="S146" s="351"/>
      <c r="T146" s="351"/>
      <c r="U146" s="351"/>
      <c r="V146" s="352"/>
      <c r="W146" s="37" t="s">
        <v>74</v>
      </c>
      <c r="X146" s="334">
        <f>IFERROR(SUMPRODUCT(X143:X144*H143:H144),"0")</f>
        <v>38.400000000000006</v>
      </c>
      <c r="Y146" s="334">
        <f>IFERROR(SUMPRODUCT(Y143:Y144*H143:H144),"0")</f>
        <v>38.400000000000006</v>
      </c>
      <c r="Z146" s="37"/>
      <c r="AA146" s="335"/>
      <c r="AB146" s="335"/>
      <c r="AC146" s="335"/>
    </row>
    <row r="147" spans="1:68" ht="16.5" customHeight="1" x14ac:dyDescent="0.25">
      <c r="A147" s="346" t="s">
        <v>250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27"/>
      <c r="AB147" s="327"/>
      <c r="AC147" s="327"/>
    </row>
    <row r="148" spans="1:68" ht="14.25" customHeight="1" x14ac:dyDescent="0.25">
      <c r="A148" s="356" t="s">
        <v>139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28"/>
      <c r="AB148" s="328"/>
      <c r="AC148" s="328"/>
    </row>
    <row r="149" spans="1:68" ht="27" customHeight="1" x14ac:dyDescent="0.25">
      <c r="A149" s="54" t="s">
        <v>251</v>
      </c>
      <c r="B149" s="54" t="s">
        <v>252</v>
      </c>
      <c r="C149" s="31">
        <v>4301135281</v>
      </c>
      <c r="D149" s="336">
        <v>4607111036568</v>
      </c>
      <c r="E149" s="337"/>
      <c r="F149" s="331">
        <v>0.28000000000000003</v>
      </c>
      <c r="G149" s="32">
        <v>6</v>
      </c>
      <c r="H149" s="331">
        <v>1.68</v>
      </c>
      <c r="I149" s="331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4"/>
      <c r="V149" s="34"/>
      <c r="W149" s="35" t="s">
        <v>70</v>
      </c>
      <c r="X149" s="332">
        <v>0</v>
      </c>
      <c r="Y149" s="333">
        <f>IFERROR(IF(X149="","",X149),"")</f>
        <v>0</v>
      </c>
      <c r="Z149" s="36">
        <f>IFERROR(IF(X149="","",X149*0.00941),"")</f>
        <v>0</v>
      </c>
      <c r="AA149" s="56"/>
      <c r="AB149" s="57"/>
      <c r="AC149" s="176" t="s">
        <v>253</v>
      </c>
      <c r="AG149" s="67"/>
      <c r="AJ149" s="71" t="s">
        <v>72</v>
      </c>
      <c r="AK149" s="71">
        <v>1</v>
      </c>
      <c r="BB149" s="177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4"/>
      <c r="P150" s="350" t="s">
        <v>73</v>
      </c>
      <c r="Q150" s="351"/>
      <c r="R150" s="351"/>
      <c r="S150" s="351"/>
      <c r="T150" s="351"/>
      <c r="U150" s="351"/>
      <c r="V150" s="352"/>
      <c r="W150" s="37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4"/>
      <c r="P151" s="350" t="s">
        <v>73</v>
      </c>
      <c r="Q151" s="351"/>
      <c r="R151" s="351"/>
      <c r="S151" s="351"/>
      <c r="T151" s="351"/>
      <c r="U151" s="351"/>
      <c r="V151" s="352"/>
      <c r="W151" s="37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27.75" customHeight="1" x14ac:dyDescent="0.2">
      <c r="A152" s="380" t="s">
        <v>254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48"/>
      <c r="AB152" s="48"/>
      <c r="AC152" s="48"/>
    </row>
    <row r="153" spans="1:68" ht="16.5" customHeight="1" x14ac:dyDescent="0.25">
      <c r="A153" s="346" t="s">
        <v>255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27"/>
      <c r="AB153" s="327"/>
      <c r="AC153" s="327"/>
    </row>
    <row r="154" spans="1:68" ht="14.25" customHeight="1" x14ac:dyDescent="0.25">
      <c r="A154" s="356" t="s">
        <v>139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328"/>
      <c r="AB154" s="328"/>
      <c r="AC154" s="328"/>
    </row>
    <row r="155" spans="1:68" ht="27" customHeight="1" x14ac:dyDescent="0.25">
      <c r="A155" s="54" t="s">
        <v>256</v>
      </c>
      <c r="B155" s="54" t="s">
        <v>257</v>
      </c>
      <c r="C155" s="31">
        <v>4301135317</v>
      </c>
      <c r="D155" s="336">
        <v>4607111039057</v>
      </c>
      <c r="E155" s="337"/>
      <c r="F155" s="331">
        <v>1.8</v>
      </c>
      <c r="G155" s="32">
        <v>1</v>
      </c>
      <c r="H155" s="331">
        <v>1.8</v>
      </c>
      <c r="I155" s="331">
        <v>1.9</v>
      </c>
      <c r="J155" s="32">
        <v>234</v>
      </c>
      <c r="K155" s="32" t="s">
        <v>154</v>
      </c>
      <c r="L155" s="32" t="s">
        <v>68</v>
      </c>
      <c r="M155" s="33" t="s">
        <v>69</v>
      </c>
      <c r="N155" s="33"/>
      <c r="O155" s="32">
        <v>180</v>
      </c>
      <c r="P155" s="355" t="s">
        <v>258</v>
      </c>
      <c r="Q155" s="341"/>
      <c r="R155" s="341"/>
      <c r="S155" s="341"/>
      <c r="T155" s="342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IFERROR(IF(X155="","",X155*0.00502),"")</f>
        <v>0</v>
      </c>
      <c r="AA155" s="56"/>
      <c r="AB155" s="57"/>
      <c r="AC155" s="178" t="s">
        <v>224</v>
      </c>
      <c r="AG155" s="67"/>
      <c r="AJ155" s="71" t="s">
        <v>72</v>
      </c>
      <c r="AK155" s="71">
        <v>1</v>
      </c>
      <c r="BB155" s="179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3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4"/>
      <c r="P156" s="350" t="s">
        <v>73</v>
      </c>
      <c r="Q156" s="351"/>
      <c r="R156" s="351"/>
      <c r="S156" s="351"/>
      <c r="T156" s="351"/>
      <c r="U156" s="351"/>
      <c r="V156" s="352"/>
      <c r="W156" s="37" t="s">
        <v>70</v>
      </c>
      <c r="X156" s="334">
        <f>IFERROR(SUM(X155:X155),"0")</f>
        <v>0</v>
      </c>
      <c r="Y156" s="334">
        <f>IFERROR(SUM(Y155:Y155),"0")</f>
        <v>0</v>
      </c>
      <c r="Z156" s="334">
        <f>IFERROR(IF(Z155="",0,Z155),"0")</f>
        <v>0</v>
      </c>
      <c r="AA156" s="335"/>
      <c r="AB156" s="335"/>
      <c r="AC156" s="335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54"/>
      <c r="P157" s="350" t="s">
        <v>73</v>
      </c>
      <c r="Q157" s="351"/>
      <c r="R157" s="351"/>
      <c r="S157" s="351"/>
      <c r="T157" s="351"/>
      <c r="U157" s="351"/>
      <c r="V157" s="352"/>
      <c r="W157" s="37" t="s">
        <v>74</v>
      </c>
      <c r="X157" s="334">
        <f>IFERROR(SUMPRODUCT(X155:X155*H155:H155),"0")</f>
        <v>0</v>
      </c>
      <c r="Y157" s="334">
        <f>IFERROR(SUMPRODUCT(Y155:Y155*H155:H155),"0")</f>
        <v>0</v>
      </c>
      <c r="Z157" s="37"/>
      <c r="AA157" s="335"/>
      <c r="AB157" s="335"/>
      <c r="AC157" s="335"/>
    </row>
    <row r="158" spans="1:68" ht="16.5" customHeight="1" x14ac:dyDescent="0.25">
      <c r="A158" s="346" t="s">
        <v>259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27"/>
      <c r="AB158" s="327"/>
      <c r="AC158" s="327"/>
    </row>
    <row r="159" spans="1:68" ht="14.25" customHeight="1" x14ac:dyDescent="0.25">
      <c r="A159" s="356" t="s">
        <v>64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28"/>
      <c r="AB159" s="328"/>
      <c r="AC159" s="328"/>
    </row>
    <row r="160" spans="1:68" ht="16.5" customHeight="1" x14ac:dyDescent="0.25">
      <c r="A160" s="54" t="s">
        <v>260</v>
      </c>
      <c r="B160" s="54" t="s">
        <v>261</v>
      </c>
      <c r="C160" s="31">
        <v>4301071062</v>
      </c>
      <c r="D160" s="336">
        <v>4607111036384</v>
      </c>
      <c r="E160" s="337"/>
      <c r="F160" s="331">
        <v>5</v>
      </c>
      <c r="G160" s="32">
        <v>1</v>
      </c>
      <c r="H160" s="331">
        <v>5</v>
      </c>
      <c r="I160" s="331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73" t="s">
        <v>262</v>
      </c>
      <c r="Q160" s="341"/>
      <c r="R160" s="341"/>
      <c r="S160" s="341"/>
      <c r="T160" s="342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263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customHeight="1" x14ac:dyDescent="0.25">
      <c r="A161" s="54" t="s">
        <v>264</v>
      </c>
      <c r="B161" s="54" t="s">
        <v>265</v>
      </c>
      <c r="C161" s="31">
        <v>4301071056</v>
      </c>
      <c r="D161" s="336">
        <v>4640242180250</v>
      </c>
      <c r="E161" s="337"/>
      <c r="F161" s="331">
        <v>5</v>
      </c>
      <c r="G161" s="32">
        <v>1</v>
      </c>
      <c r="H161" s="331">
        <v>5</v>
      </c>
      <c r="I161" s="331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8" t="s">
        <v>266</v>
      </c>
      <c r="Q161" s="341"/>
      <c r="R161" s="341"/>
      <c r="S161" s="341"/>
      <c r="T161" s="342"/>
      <c r="U161" s="34"/>
      <c r="V161" s="34"/>
      <c r="W161" s="35" t="s">
        <v>70</v>
      </c>
      <c r="X161" s="332">
        <v>36</v>
      </c>
      <c r="Y161" s="333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2" t="s">
        <v>267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268</v>
      </c>
      <c r="B162" s="54" t="s">
        <v>269</v>
      </c>
      <c r="C162" s="31">
        <v>4301071050</v>
      </c>
      <c r="D162" s="336">
        <v>4607111036216</v>
      </c>
      <c r="E162" s="337"/>
      <c r="F162" s="331">
        <v>5</v>
      </c>
      <c r="G162" s="32">
        <v>1</v>
      </c>
      <c r="H162" s="331">
        <v>5</v>
      </c>
      <c r="I162" s="331">
        <v>5.2131999999999996</v>
      </c>
      <c r="J162" s="32">
        <v>144</v>
      </c>
      <c r="K162" s="32" t="s">
        <v>67</v>
      </c>
      <c r="L162" s="32" t="s">
        <v>123</v>
      </c>
      <c r="M162" s="33" t="s">
        <v>69</v>
      </c>
      <c r="N162" s="33"/>
      <c r="O162" s="32">
        <v>180</v>
      </c>
      <c r="P162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4"/>
      <c r="V162" s="34"/>
      <c r="W162" s="35" t="s">
        <v>70</v>
      </c>
      <c r="X162" s="332">
        <v>60</v>
      </c>
      <c r="Y162" s="333">
        <f>IFERROR(IF(X162="","",X162),"")</f>
        <v>60</v>
      </c>
      <c r="Z162" s="36">
        <f>IFERROR(IF(X162="","",X162*0.00866),"")</f>
        <v>0.51959999999999995</v>
      </c>
      <c r="AA162" s="56"/>
      <c r="AB162" s="57"/>
      <c r="AC162" s="184" t="s">
        <v>270</v>
      </c>
      <c r="AG162" s="67"/>
      <c r="AJ162" s="71" t="s">
        <v>124</v>
      </c>
      <c r="AK162" s="71">
        <v>12</v>
      </c>
      <c r="BB162" s="185" t="s">
        <v>1</v>
      </c>
      <c r="BM162" s="67">
        <f>IFERROR(X162*I162,"0")</f>
        <v>312.79199999999997</v>
      </c>
      <c r="BN162" s="67">
        <f>IFERROR(Y162*I162,"0")</f>
        <v>312.79199999999997</v>
      </c>
      <c r="BO162" s="67">
        <f>IFERROR(X162/J162,"0")</f>
        <v>0.41666666666666669</v>
      </c>
      <c r="BP162" s="67">
        <f>IFERROR(Y162/J162,"0")</f>
        <v>0.41666666666666669</v>
      </c>
    </row>
    <row r="163" spans="1:68" ht="27" customHeight="1" x14ac:dyDescent="0.25">
      <c r="A163" s="54" t="s">
        <v>271</v>
      </c>
      <c r="B163" s="54" t="s">
        <v>272</v>
      </c>
      <c r="C163" s="31">
        <v>4301071061</v>
      </c>
      <c r="D163" s="336">
        <v>4607111036278</v>
      </c>
      <c r="E163" s="337"/>
      <c r="F163" s="331">
        <v>5</v>
      </c>
      <c r="G163" s="32">
        <v>1</v>
      </c>
      <c r="H163" s="331">
        <v>5</v>
      </c>
      <c r="I163" s="331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3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IFERROR(IF(X163="","",X163*0.0155),"")</f>
        <v>0</v>
      </c>
      <c r="AA163" s="56"/>
      <c r="AB163" s="57"/>
      <c r="AC163" s="186" t="s">
        <v>273</v>
      </c>
      <c r="AG163" s="67"/>
      <c r="AJ163" s="71" t="s">
        <v>72</v>
      </c>
      <c r="AK163" s="71">
        <v>1</v>
      </c>
      <c r="BB163" s="187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3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54"/>
      <c r="P164" s="350" t="s">
        <v>73</v>
      </c>
      <c r="Q164" s="351"/>
      <c r="R164" s="351"/>
      <c r="S164" s="351"/>
      <c r="T164" s="351"/>
      <c r="U164" s="351"/>
      <c r="V164" s="352"/>
      <c r="W164" s="37" t="s">
        <v>70</v>
      </c>
      <c r="X164" s="334">
        <f>IFERROR(SUM(X160:X163),"0")</f>
        <v>96</v>
      </c>
      <c r="Y164" s="334">
        <f>IFERROR(SUM(Y160:Y163),"0")</f>
        <v>96</v>
      </c>
      <c r="Z164" s="334">
        <f>IFERROR(IF(Z160="",0,Z160),"0")+IFERROR(IF(Z161="",0,Z161),"0")+IFERROR(IF(Z162="",0,Z162),"0")+IFERROR(IF(Z163="",0,Z163),"0")</f>
        <v>0.83135999999999988</v>
      </c>
      <c r="AA164" s="335"/>
      <c r="AB164" s="335"/>
      <c r="AC164" s="335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54"/>
      <c r="P165" s="350" t="s">
        <v>73</v>
      </c>
      <c r="Q165" s="351"/>
      <c r="R165" s="351"/>
      <c r="S165" s="351"/>
      <c r="T165" s="351"/>
      <c r="U165" s="351"/>
      <c r="V165" s="352"/>
      <c r="W165" s="37" t="s">
        <v>74</v>
      </c>
      <c r="X165" s="334">
        <f>IFERROR(SUMPRODUCT(X160:X163*H160:H163),"0")</f>
        <v>480</v>
      </c>
      <c r="Y165" s="334">
        <f>IFERROR(SUMPRODUCT(Y160:Y163*H160:H163),"0")</f>
        <v>480</v>
      </c>
      <c r="Z165" s="37"/>
      <c r="AA165" s="335"/>
      <c r="AB165" s="335"/>
      <c r="AC165" s="335"/>
    </row>
    <row r="166" spans="1:68" ht="14.25" customHeight="1" x14ac:dyDescent="0.25">
      <c r="A166" s="356" t="s">
        <v>274</v>
      </c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328"/>
      <c r="AB166" s="328"/>
      <c r="AC166" s="328"/>
    </row>
    <row r="167" spans="1:68" ht="27" customHeight="1" x14ac:dyDescent="0.25">
      <c r="A167" s="54" t="s">
        <v>275</v>
      </c>
      <c r="B167" s="54" t="s">
        <v>276</v>
      </c>
      <c r="C167" s="31">
        <v>4301080153</v>
      </c>
      <c r="D167" s="336">
        <v>4607111036827</v>
      </c>
      <c r="E167" s="337"/>
      <c r="F167" s="331">
        <v>1</v>
      </c>
      <c r="G167" s="32">
        <v>5</v>
      </c>
      <c r="H167" s="331">
        <v>5</v>
      </c>
      <c r="I167" s="331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4"/>
      <c r="V167" s="34"/>
      <c r="W167" s="35" t="s">
        <v>70</v>
      </c>
      <c r="X167" s="332">
        <v>12</v>
      </c>
      <c r="Y167" s="333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277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62.400000000000006</v>
      </c>
      <c r="BN167" s="67">
        <f>IFERROR(Y167*I167,"0")</f>
        <v>62.400000000000006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ht="27" customHeight="1" x14ac:dyDescent="0.25">
      <c r="A168" s="54" t="s">
        <v>278</v>
      </c>
      <c r="B168" s="54" t="s">
        <v>279</v>
      </c>
      <c r="C168" s="31">
        <v>4301080154</v>
      </c>
      <c r="D168" s="336">
        <v>4607111036834</v>
      </c>
      <c r="E168" s="337"/>
      <c r="F168" s="331">
        <v>1</v>
      </c>
      <c r="G168" s="32">
        <v>5</v>
      </c>
      <c r="H168" s="331">
        <v>5</v>
      </c>
      <c r="I168" s="331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277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5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54"/>
      <c r="P169" s="350" t="s">
        <v>73</v>
      </c>
      <c r="Q169" s="351"/>
      <c r="R169" s="351"/>
      <c r="S169" s="351"/>
      <c r="T169" s="351"/>
      <c r="U169" s="351"/>
      <c r="V169" s="352"/>
      <c r="W169" s="37" t="s">
        <v>70</v>
      </c>
      <c r="X169" s="334">
        <f>IFERROR(SUM(X167:X168),"0")</f>
        <v>12</v>
      </c>
      <c r="Y169" s="334">
        <f>IFERROR(SUM(Y167:Y168),"0")</f>
        <v>12</v>
      </c>
      <c r="Z169" s="334">
        <f>IFERROR(IF(Z167="",0,Z167),"0")+IFERROR(IF(Z168="",0,Z168),"0")</f>
        <v>0.10391999999999998</v>
      </c>
      <c r="AA169" s="335"/>
      <c r="AB169" s="335"/>
      <c r="AC169" s="335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54"/>
      <c r="P170" s="350" t="s">
        <v>73</v>
      </c>
      <c r="Q170" s="351"/>
      <c r="R170" s="351"/>
      <c r="S170" s="351"/>
      <c r="T170" s="351"/>
      <c r="U170" s="351"/>
      <c r="V170" s="352"/>
      <c r="W170" s="37" t="s">
        <v>74</v>
      </c>
      <c r="X170" s="334">
        <f>IFERROR(SUMPRODUCT(X167:X168*H167:H168),"0")</f>
        <v>60</v>
      </c>
      <c r="Y170" s="334">
        <f>IFERROR(SUMPRODUCT(Y167:Y168*H167:H168),"0")</f>
        <v>60</v>
      </c>
      <c r="Z170" s="37"/>
      <c r="AA170" s="335"/>
      <c r="AB170" s="335"/>
      <c r="AC170" s="335"/>
    </row>
    <row r="171" spans="1:68" ht="27.75" customHeight="1" x14ac:dyDescent="0.2">
      <c r="A171" s="380" t="s">
        <v>280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  <c r="AA171" s="48"/>
      <c r="AB171" s="48"/>
      <c r="AC171" s="48"/>
    </row>
    <row r="172" spans="1:68" ht="16.5" customHeight="1" x14ac:dyDescent="0.25">
      <c r="A172" s="346" t="s">
        <v>281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327"/>
      <c r="AB172" s="327"/>
      <c r="AC172" s="327"/>
    </row>
    <row r="173" spans="1:68" ht="14.25" customHeight="1" x14ac:dyDescent="0.25">
      <c r="A173" s="356" t="s">
        <v>77</v>
      </c>
      <c r="B173" s="347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328"/>
      <c r="AB173" s="328"/>
      <c r="AC173" s="328"/>
    </row>
    <row r="174" spans="1:68" ht="27" customHeight="1" x14ac:dyDescent="0.25">
      <c r="A174" s="54" t="s">
        <v>282</v>
      </c>
      <c r="B174" s="54" t="s">
        <v>283</v>
      </c>
      <c r="C174" s="31">
        <v>4301132097</v>
      </c>
      <c r="D174" s="336">
        <v>4607111035721</v>
      </c>
      <c r="E174" s="337"/>
      <c r="F174" s="331">
        <v>0.25</v>
      </c>
      <c r="G174" s="32">
        <v>12</v>
      </c>
      <c r="H174" s="331">
        <v>3</v>
      </c>
      <c r="I174" s="331">
        <v>3.3879999999999999</v>
      </c>
      <c r="J174" s="32">
        <v>70</v>
      </c>
      <c r="K174" s="32" t="s">
        <v>80</v>
      </c>
      <c r="L174" s="32" t="s">
        <v>123</v>
      </c>
      <c r="M174" s="33" t="s">
        <v>69</v>
      </c>
      <c r="N174" s="33"/>
      <c r="O174" s="32">
        <v>365</v>
      </c>
      <c r="P174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4"/>
      <c r="V174" s="34"/>
      <c r="W174" s="35" t="s">
        <v>70</v>
      </c>
      <c r="X174" s="332">
        <v>28</v>
      </c>
      <c r="Y174" s="333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284</v>
      </c>
      <c r="AG174" s="67"/>
      <c r="AJ174" s="71" t="s">
        <v>124</v>
      </c>
      <c r="AK174" s="71">
        <v>14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285</v>
      </c>
      <c r="B175" s="54" t="s">
        <v>286</v>
      </c>
      <c r="C175" s="31">
        <v>4301132100</v>
      </c>
      <c r="D175" s="336">
        <v>4607111035691</v>
      </c>
      <c r="E175" s="337"/>
      <c r="F175" s="331">
        <v>0.25</v>
      </c>
      <c r="G175" s="32">
        <v>12</v>
      </c>
      <c r="H175" s="331">
        <v>3</v>
      </c>
      <c r="I175" s="331">
        <v>3.3879999999999999</v>
      </c>
      <c r="J175" s="32">
        <v>70</v>
      </c>
      <c r="K175" s="32" t="s">
        <v>80</v>
      </c>
      <c r="L175" s="32" t="s">
        <v>123</v>
      </c>
      <c r="M175" s="33" t="s">
        <v>69</v>
      </c>
      <c r="N175" s="33"/>
      <c r="O175" s="32">
        <v>365</v>
      </c>
      <c r="P175" s="49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4"/>
      <c r="V175" s="34"/>
      <c r="W175" s="35" t="s">
        <v>70</v>
      </c>
      <c r="X175" s="332">
        <v>28</v>
      </c>
      <c r="Y175" s="333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287</v>
      </c>
      <c r="AG175" s="67"/>
      <c r="AJ175" s="71" t="s">
        <v>124</v>
      </c>
      <c r="AK175" s="71">
        <v>14</v>
      </c>
      <c r="BB175" s="195" t="s">
        <v>83</v>
      </c>
      <c r="BM175" s="67">
        <f>IFERROR(X175*I175,"0")</f>
        <v>94.864000000000004</v>
      </c>
      <c r="BN175" s="67">
        <f>IFERROR(Y175*I175,"0")</f>
        <v>94.864000000000004</v>
      </c>
      <c r="BO175" s="67">
        <f>IFERROR(X175/J175,"0")</f>
        <v>0.4</v>
      </c>
      <c r="BP175" s="67">
        <f>IFERROR(Y175/J175,"0")</f>
        <v>0.4</v>
      </c>
    </row>
    <row r="176" spans="1:68" ht="27" customHeight="1" x14ac:dyDescent="0.25">
      <c r="A176" s="54" t="s">
        <v>288</v>
      </c>
      <c r="B176" s="54" t="s">
        <v>289</v>
      </c>
      <c r="C176" s="31">
        <v>4301132079</v>
      </c>
      <c r="D176" s="336">
        <v>4607111038487</v>
      </c>
      <c r="E176" s="337"/>
      <c r="F176" s="331">
        <v>0.25</v>
      </c>
      <c r="G176" s="32">
        <v>12</v>
      </c>
      <c r="H176" s="331">
        <v>3</v>
      </c>
      <c r="I176" s="331">
        <v>3.7360000000000002</v>
      </c>
      <c r="J176" s="32">
        <v>70</v>
      </c>
      <c r="K176" s="32" t="s">
        <v>80</v>
      </c>
      <c r="L176" s="32" t="s">
        <v>123</v>
      </c>
      <c r="M176" s="33" t="s">
        <v>69</v>
      </c>
      <c r="N176" s="33"/>
      <c r="O176" s="32">
        <v>180</v>
      </c>
      <c r="P176" s="50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4"/>
      <c r="V176" s="34"/>
      <c r="W176" s="35" t="s">
        <v>70</v>
      </c>
      <c r="X176" s="332">
        <v>70</v>
      </c>
      <c r="Y176" s="333">
        <f>IFERROR(IF(X176="","",X176),"")</f>
        <v>70</v>
      </c>
      <c r="Z176" s="36">
        <f>IFERROR(IF(X176="","",X176*0.01788),"")</f>
        <v>1.2516</v>
      </c>
      <c r="AA176" s="56"/>
      <c r="AB176" s="57"/>
      <c r="AC176" s="196" t="s">
        <v>290</v>
      </c>
      <c r="AG176" s="67"/>
      <c r="AJ176" s="71" t="s">
        <v>124</v>
      </c>
      <c r="AK176" s="71">
        <v>14</v>
      </c>
      <c r="BB176" s="197" t="s">
        <v>83</v>
      </c>
      <c r="BM176" s="67">
        <f>IFERROR(X176*I176,"0")</f>
        <v>261.52000000000004</v>
      </c>
      <c r="BN176" s="67">
        <f>IFERROR(Y176*I176,"0")</f>
        <v>261.52000000000004</v>
      </c>
      <c r="BO176" s="67">
        <f>IFERROR(X176/J176,"0")</f>
        <v>1</v>
      </c>
      <c r="BP176" s="67">
        <f>IFERROR(Y176/J176,"0")</f>
        <v>1</v>
      </c>
    </row>
    <row r="177" spans="1:68" x14ac:dyDescent="0.2">
      <c r="A177" s="353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54"/>
      <c r="P177" s="350" t="s">
        <v>73</v>
      </c>
      <c r="Q177" s="351"/>
      <c r="R177" s="351"/>
      <c r="S177" s="351"/>
      <c r="T177" s="351"/>
      <c r="U177" s="351"/>
      <c r="V177" s="352"/>
      <c r="W177" s="37" t="s">
        <v>70</v>
      </c>
      <c r="X177" s="334">
        <f>IFERROR(SUM(X174:X176),"0")</f>
        <v>126</v>
      </c>
      <c r="Y177" s="334">
        <f>IFERROR(SUM(Y174:Y176),"0")</f>
        <v>126</v>
      </c>
      <c r="Z177" s="334">
        <f>IFERROR(IF(Z174="",0,Z174),"0")+IFERROR(IF(Z175="",0,Z175),"0")+IFERROR(IF(Z176="",0,Z176),"0")</f>
        <v>2.2528800000000002</v>
      </c>
      <c r="AA177" s="335"/>
      <c r="AB177" s="335"/>
      <c r="AC177" s="335"/>
    </row>
    <row r="178" spans="1:68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54"/>
      <c r="P178" s="350" t="s">
        <v>73</v>
      </c>
      <c r="Q178" s="351"/>
      <c r="R178" s="351"/>
      <c r="S178" s="351"/>
      <c r="T178" s="351"/>
      <c r="U178" s="351"/>
      <c r="V178" s="352"/>
      <c r="W178" s="37" t="s">
        <v>74</v>
      </c>
      <c r="X178" s="334">
        <f>IFERROR(SUMPRODUCT(X174:X176*H174:H176),"0")</f>
        <v>378</v>
      </c>
      <c r="Y178" s="334">
        <f>IFERROR(SUMPRODUCT(Y174:Y176*H174:H176),"0")</f>
        <v>378</v>
      </c>
      <c r="Z178" s="37"/>
      <c r="AA178" s="335"/>
      <c r="AB178" s="335"/>
      <c r="AC178" s="335"/>
    </row>
    <row r="179" spans="1:68" ht="14.25" customHeight="1" x14ac:dyDescent="0.25">
      <c r="A179" s="356" t="s">
        <v>291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328"/>
      <c r="AB179" s="328"/>
      <c r="AC179" s="328"/>
    </row>
    <row r="180" spans="1:68" ht="27" customHeight="1" x14ac:dyDescent="0.25">
      <c r="A180" s="54" t="s">
        <v>292</v>
      </c>
      <c r="B180" s="54" t="s">
        <v>293</v>
      </c>
      <c r="C180" s="31">
        <v>4301051855</v>
      </c>
      <c r="D180" s="336">
        <v>4680115885875</v>
      </c>
      <c r="E180" s="337"/>
      <c r="F180" s="331">
        <v>1</v>
      </c>
      <c r="G180" s="32">
        <v>9</v>
      </c>
      <c r="H180" s="331">
        <v>9</v>
      </c>
      <c r="I180" s="331">
        <v>9.4350000000000005</v>
      </c>
      <c r="J180" s="32">
        <v>64</v>
      </c>
      <c r="K180" s="32" t="s">
        <v>294</v>
      </c>
      <c r="L180" s="32" t="s">
        <v>68</v>
      </c>
      <c r="M180" s="33" t="s">
        <v>295</v>
      </c>
      <c r="N180" s="33"/>
      <c r="O180" s="32">
        <v>365</v>
      </c>
      <c r="P180" s="415" t="s">
        <v>296</v>
      </c>
      <c r="Q180" s="341"/>
      <c r="R180" s="341"/>
      <c r="S180" s="341"/>
      <c r="T180" s="342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IFERROR(IF(X180="","",X180*0.01898),"")</f>
        <v>0</v>
      </c>
      <c r="AA180" s="56"/>
      <c r="AB180" s="57"/>
      <c r="AC180" s="198" t="s">
        <v>297</v>
      </c>
      <c r="AG180" s="67"/>
      <c r="AJ180" s="71" t="s">
        <v>72</v>
      </c>
      <c r="AK180" s="71">
        <v>1</v>
      </c>
      <c r="BB180" s="199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3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54"/>
      <c r="P181" s="350" t="s">
        <v>73</v>
      </c>
      <c r="Q181" s="351"/>
      <c r="R181" s="351"/>
      <c r="S181" s="351"/>
      <c r="T181" s="351"/>
      <c r="U181" s="351"/>
      <c r="V181" s="352"/>
      <c r="W181" s="37" t="s">
        <v>70</v>
      </c>
      <c r="X181" s="334">
        <f>IFERROR(SUM(X180:X180),"0")</f>
        <v>0</v>
      </c>
      <c r="Y181" s="334">
        <f>IFERROR(SUM(Y180:Y180),"0")</f>
        <v>0</v>
      </c>
      <c r="Z181" s="334">
        <f>IFERROR(IF(Z180="",0,Z180),"0")</f>
        <v>0</v>
      </c>
      <c r="AA181" s="335"/>
      <c r="AB181" s="335"/>
      <c r="AC181" s="335"/>
    </row>
    <row r="182" spans="1:68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54"/>
      <c r="P182" s="350" t="s">
        <v>73</v>
      </c>
      <c r="Q182" s="351"/>
      <c r="R182" s="351"/>
      <c r="S182" s="351"/>
      <c r="T182" s="351"/>
      <c r="U182" s="351"/>
      <c r="V182" s="352"/>
      <c r="W182" s="37" t="s">
        <v>74</v>
      </c>
      <c r="X182" s="334">
        <f>IFERROR(SUMPRODUCT(X180:X180*H180:H180),"0")</f>
        <v>0</v>
      </c>
      <c r="Y182" s="334">
        <f>IFERROR(SUMPRODUCT(Y180:Y180*H180:H180),"0")</f>
        <v>0</v>
      </c>
      <c r="Z182" s="37"/>
      <c r="AA182" s="335"/>
      <c r="AB182" s="335"/>
      <c r="AC182" s="335"/>
    </row>
    <row r="183" spans="1:68" ht="16.5" customHeight="1" x14ac:dyDescent="0.25">
      <c r="A183" s="346" t="s">
        <v>299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27"/>
      <c r="AB183" s="327"/>
      <c r="AC183" s="327"/>
    </row>
    <row r="184" spans="1:68" ht="14.25" customHeight="1" x14ac:dyDescent="0.25">
      <c r="A184" s="356" t="s">
        <v>299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28"/>
      <c r="AB184" s="328"/>
      <c r="AC184" s="328"/>
    </row>
    <row r="185" spans="1:68" ht="27" customHeight="1" x14ac:dyDescent="0.25">
      <c r="A185" s="54" t="s">
        <v>300</v>
      </c>
      <c r="B185" s="54" t="s">
        <v>301</v>
      </c>
      <c r="C185" s="31">
        <v>4301133002</v>
      </c>
      <c r="D185" s="336">
        <v>4607111035783</v>
      </c>
      <c r="E185" s="337"/>
      <c r="F185" s="331">
        <v>0.2</v>
      </c>
      <c r="G185" s="32">
        <v>8</v>
      </c>
      <c r="H185" s="331">
        <v>1.6</v>
      </c>
      <c r="I185" s="331">
        <v>2.12</v>
      </c>
      <c r="J185" s="32">
        <v>72</v>
      </c>
      <c r="K185" s="32" t="s">
        <v>246</v>
      </c>
      <c r="L185" s="32" t="s">
        <v>68</v>
      </c>
      <c r="M185" s="33" t="s">
        <v>69</v>
      </c>
      <c r="N185" s="33"/>
      <c r="O185" s="32">
        <v>180</v>
      </c>
      <c r="P185" s="43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1"/>
      <c r="R185" s="341"/>
      <c r="S185" s="341"/>
      <c r="T185" s="342"/>
      <c r="U185" s="34"/>
      <c r="V185" s="34"/>
      <c r="W185" s="35" t="s">
        <v>70</v>
      </c>
      <c r="X185" s="332">
        <v>0</v>
      </c>
      <c r="Y185" s="333">
        <f>IFERROR(IF(X185="","",X185),"")</f>
        <v>0</v>
      </c>
      <c r="Z185" s="36">
        <f>IFERROR(IF(X185="","",X185*0.01157),"")</f>
        <v>0</v>
      </c>
      <c r="AA185" s="56"/>
      <c r="AB185" s="57"/>
      <c r="AC185" s="200" t="s">
        <v>302</v>
      </c>
      <c r="AG185" s="67"/>
      <c r="AJ185" s="71" t="s">
        <v>72</v>
      </c>
      <c r="AK185" s="71">
        <v>1</v>
      </c>
      <c r="BB185" s="201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54"/>
      <c r="P186" s="350" t="s">
        <v>73</v>
      </c>
      <c r="Q186" s="351"/>
      <c r="R186" s="351"/>
      <c r="S186" s="351"/>
      <c r="T186" s="351"/>
      <c r="U186" s="351"/>
      <c r="V186" s="352"/>
      <c r="W186" s="37" t="s">
        <v>70</v>
      </c>
      <c r="X186" s="334">
        <f>IFERROR(SUM(X185:X185),"0")</f>
        <v>0</v>
      </c>
      <c r="Y186" s="334">
        <f>IFERROR(SUM(Y185:Y185),"0")</f>
        <v>0</v>
      </c>
      <c r="Z186" s="334">
        <f>IFERROR(IF(Z185="",0,Z185),"0")</f>
        <v>0</v>
      </c>
      <c r="AA186" s="335"/>
      <c r="AB186" s="335"/>
      <c r="AC186" s="335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4"/>
      <c r="P187" s="350" t="s">
        <v>73</v>
      </c>
      <c r="Q187" s="351"/>
      <c r="R187" s="351"/>
      <c r="S187" s="351"/>
      <c r="T187" s="351"/>
      <c r="U187" s="351"/>
      <c r="V187" s="352"/>
      <c r="W187" s="37" t="s">
        <v>74</v>
      </c>
      <c r="X187" s="334">
        <f>IFERROR(SUMPRODUCT(X185:X185*H185:H185),"0")</f>
        <v>0</v>
      </c>
      <c r="Y187" s="334">
        <f>IFERROR(SUMPRODUCT(Y185:Y185*H185:H185),"0")</f>
        <v>0</v>
      </c>
      <c r="Z187" s="37"/>
      <c r="AA187" s="335"/>
      <c r="AB187" s="335"/>
      <c r="AC187" s="335"/>
    </row>
    <row r="188" spans="1:68" ht="27.75" customHeight="1" x14ac:dyDescent="0.2">
      <c r="A188" s="380" t="s">
        <v>303</v>
      </c>
      <c r="B188" s="381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  <c r="R188" s="381"/>
      <c r="S188" s="381"/>
      <c r="T188" s="381"/>
      <c r="U188" s="381"/>
      <c r="V188" s="381"/>
      <c r="W188" s="381"/>
      <c r="X188" s="381"/>
      <c r="Y188" s="381"/>
      <c r="Z188" s="381"/>
      <c r="AA188" s="48"/>
      <c r="AB188" s="48"/>
      <c r="AC188" s="48"/>
    </row>
    <row r="189" spans="1:68" ht="16.5" customHeight="1" x14ac:dyDescent="0.25">
      <c r="A189" s="346" t="s">
        <v>304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27"/>
      <c r="AB189" s="327"/>
      <c r="AC189" s="327"/>
    </row>
    <row r="190" spans="1:68" ht="14.25" customHeight="1" x14ac:dyDescent="0.25">
      <c r="A190" s="356" t="s">
        <v>139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328"/>
      <c r="AB190" s="328"/>
      <c r="AC190" s="328"/>
    </row>
    <row r="191" spans="1:68" ht="27" customHeight="1" x14ac:dyDescent="0.25">
      <c r="A191" s="54" t="s">
        <v>305</v>
      </c>
      <c r="B191" s="54" t="s">
        <v>306</v>
      </c>
      <c r="C191" s="31">
        <v>4301135707</v>
      </c>
      <c r="D191" s="336">
        <v>4620207490198</v>
      </c>
      <c r="E191" s="337"/>
      <c r="F191" s="331">
        <v>0.2</v>
      </c>
      <c r="G191" s="32">
        <v>12</v>
      </c>
      <c r="H191" s="331">
        <v>2.4</v>
      </c>
      <c r="I191" s="33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1"/>
      <c r="R191" s="341"/>
      <c r="S191" s="341"/>
      <c r="T191" s="342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307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4301135719</v>
      </c>
      <c r="D192" s="336">
        <v>4620207490235</v>
      </c>
      <c r="E192" s="337"/>
      <c r="F192" s="331">
        <v>0.2</v>
      </c>
      <c r="G192" s="32">
        <v>12</v>
      </c>
      <c r="H192" s="331">
        <v>2.4</v>
      </c>
      <c r="I192" s="33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1"/>
      <c r="R192" s="341"/>
      <c r="S192" s="341"/>
      <c r="T192" s="342"/>
      <c r="U192" s="34"/>
      <c r="V192" s="34"/>
      <c r="W192" s="35" t="s">
        <v>70</v>
      </c>
      <c r="X192" s="332">
        <v>0</v>
      </c>
      <c r="Y192" s="333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310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4301135697</v>
      </c>
      <c r="D193" s="336">
        <v>4620207490259</v>
      </c>
      <c r="E193" s="337"/>
      <c r="F193" s="331">
        <v>0.2</v>
      </c>
      <c r="G193" s="32">
        <v>12</v>
      </c>
      <c r="H193" s="331">
        <v>2.4</v>
      </c>
      <c r="I193" s="33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1"/>
      <c r="R193" s="341"/>
      <c r="S193" s="341"/>
      <c r="T193" s="342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307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313</v>
      </c>
      <c r="B194" s="54" t="s">
        <v>314</v>
      </c>
      <c r="C194" s="31">
        <v>4301135681</v>
      </c>
      <c r="D194" s="336">
        <v>4620207490143</v>
      </c>
      <c r="E194" s="337"/>
      <c r="F194" s="331">
        <v>0.22</v>
      </c>
      <c r="G194" s="32">
        <v>12</v>
      </c>
      <c r="H194" s="331">
        <v>2.64</v>
      </c>
      <c r="I194" s="33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05" t="s">
        <v>315</v>
      </c>
      <c r="Q194" s="341"/>
      <c r="R194" s="341"/>
      <c r="S194" s="341"/>
      <c r="T194" s="342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8" t="s">
        <v>316</v>
      </c>
      <c r="AG194" s="67"/>
      <c r="AJ194" s="71" t="s">
        <v>72</v>
      </c>
      <c r="AK194" s="71">
        <v>1</v>
      </c>
      <c r="BB194" s="209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3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54"/>
      <c r="P195" s="350" t="s">
        <v>73</v>
      </c>
      <c r="Q195" s="351"/>
      <c r="R195" s="351"/>
      <c r="S195" s="351"/>
      <c r="T195" s="351"/>
      <c r="U195" s="351"/>
      <c r="V195" s="352"/>
      <c r="W195" s="37" t="s">
        <v>70</v>
      </c>
      <c r="X195" s="334">
        <f>IFERROR(SUM(X191:X194),"0")</f>
        <v>0</v>
      </c>
      <c r="Y195" s="334">
        <f>IFERROR(SUM(Y191:Y194),"0")</f>
        <v>0</v>
      </c>
      <c r="Z195" s="334">
        <f>IFERROR(IF(Z191="",0,Z191),"0")+IFERROR(IF(Z192="",0,Z192),"0")+IFERROR(IF(Z193="",0,Z193),"0")+IFERROR(IF(Z194="",0,Z194),"0")</f>
        <v>0</v>
      </c>
      <c r="AA195" s="335"/>
      <c r="AB195" s="335"/>
      <c r="AC195" s="335"/>
    </row>
    <row r="196" spans="1:68" x14ac:dyDescent="0.2">
      <c r="A196" s="347"/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54"/>
      <c r="P196" s="350" t="s">
        <v>73</v>
      </c>
      <c r="Q196" s="351"/>
      <c r="R196" s="351"/>
      <c r="S196" s="351"/>
      <c r="T196" s="351"/>
      <c r="U196" s="351"/>
      <c r="V196" s="352"/>
      <c r="W196" s="37" t="s">
        <v>74</v>
      </c>
      <c r="X196" s="334">
        <f>IFERROR(SUMPRODUCT(X191:X194*H191:H194),"0")</f>
        <v>0</v>
      </c>
      <c r="Y196" s="334">
        <f>IFERROR(SUMPRODUCT(Y191:Y194*H191:H194),"0")</f>
        <v>0</v>
      </c>
      <c r="Z196" s="37"/>
      <c r="AA196" s="335"/>
      <c r="AB196" s="335"/>
      <c r="AC196" s="335"/>
    </row>
    <row r="197" spans="1:68" ht="16.5" customHeight="1" x14ac:dyDescent="0.25">
      <c r="A197" s="346" t="s">
        <v>317</v>
      </c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7"/>
      <c r="P197" s="347"/>
      <c r="Q197" s="347"/>
      <c r="R197" s="347"/>
      <c r="S197" s="347"/>
      <c r="T197" s="347"/>
      <c r="U197" s="347"/>
      <c r="V197" s="347"/>
      <c r="W197" s="347"/>
      <c r="X197" s="347"/>
      <c r="Y197" s="347"/>
      <c r="Z197" s="347"/>
      <c r="AA197" s="327"/>
      <c r="AB197" s="327"/>
      <c r="AC197" s="327"/>
    </row>
    <row r="198" spans="1:68" ht="14.25" customHeight="1" x14ac:dyDescent="0.25">
      <c r="A198" s="356" t="s">
        <v>64</v>
      </c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328"/>
      <c r="AB198" s="328"/>
      <c r="AC198" s="328"/>
    </row>
    <row r="199" spans="1:68" ht="16.5" customHeight="1" x14ac:dyDescent="0.25">
      <c r="A199" s="54" t="s">
        <v>318</v>
      </c>
      <c r="B199" s="54" t="s">
        <v>319</v>
      </c>
      <c r="C199" s="31">
        <v>4301070948</v>
      </c>
      <c r="D199" s="336">
        <v>4607111037022</v>
      </c>
      <c r="E199" s="337"/>
      <c r="F199" s="331">
        <v>0.7</v>
      </c>
      <c r="G199" s="32">
        <v>8</v>
      </c>
      <c r="H199" s="331">
        <v>5.6</v>
      </c>
      <c r="I199" s="331">
        <v>5.87</v>
      </c>
      <c r="J199" s="32">
        <v>84</v>
      </c>
      <c r="K199" s="32" t="s">
        <v>67</v>
      </c>
      <c r="L199" s="32" t="s">
        <v>123</v>
      </c>
      <c r="M199" s="33" t="s">
        <v>69</v>
      </c>
      <c r="N199" s="33"/>
      <c r="O199" s="32">
        <v>180</v>
      </c>
      <c r="P199" s="5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1"/>
      <c r="R199" s="341"/>
      <c r="S199" s="341"/>
      <c r="T199" s="342"/>
      <c r="U199" s="34"/>
      <c r="V199" s="34"/>
      <c r="W199" s="35" t="s">
        <v>70</v>
      </c>
      <c r="X199" s="332">
        <v>12</v>
      </c>
      <c r="Y199" s="333">
        <f>IFERROR(IF(X199="","",X199),"")</f>
        <v>12</v>
      </c>
      <c r="Z199" s="36">
        <f>IFERROR(IF(X199="","",X199*0.0155),"")</f>
        <v>0.186</v>
      </c>
      <c r="AA199" s="56"/>
      <c r="AB199" s="57"/>
      <c r="AC199" s="210" t="s">
        <v>320</v>
      </c>
      <c r="AG199" s="67"/>
      <c r="AJ199" s="71" t="s">
        <v>124</v>
      </c>
      <c r="AK199" s="71">
        <v>12</v>
      </c>
      <c r="BB199" s="211" t="s">
        <v>1</v>
      </c>
      <c r="BM199" s="67">
        <f>IFERROR(X199*I199,"0")</f>
        <v>70.44</v>
      </c>
      <c r="BN199" s="67">
        <f>IFERROR(Y199*I199,"0")</f>
        <v>70.44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customHeight="1" x14ac:dyDescent="0.25">
      <c r="A200" s="54" t="s">
        <v>321</v>
      </c>
      <c r="B200" s="54" t="s">
        <v>322</v>
      </c>
      <c r="C200" s="31">
        <v>4301070990</v>
      </c>
      <c r="D200" s="336">
        <v>4607111038494</v>
      </c>
      <c r="E200" s="337"/>
      <c r="F200" s="331">
        <v>0.7</v>
      </c>
      <c r="G200" s="32">
        <v>8</v>
      </c>
      <c r="H200" s="331">
        <v>5.6</v>
      </c>
      <c r="I200" s="331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1"/>
      <c r="R200" s="341"/>
      <c r="S200" s="341"/>
      <c r="T200" s="342"/>
      <c r="U200" s="34"/>
      <c r="V200" s="34"/>
      <c r="W200" s="35" t="s">
        <v>70</v>
      </c>
      <c r="X200" s="332">
        <v>12</v>
      </c>
      <c r="Y200" s="333">
        <f>IFERROR(IF(X200="","",X200),"")</f>
        <v>12</v>
      </c>
      <c r="Z200" s="36">
        <f>IFERROR(IF(X200="","",X200*0.0155),"")</f>
        <v>0.186</v>
      </c>
      <c r="AA200" s="56"/>
      <c r="AB200" s="57"/>
      <c r="AC200" s="212" t="s">
        <v>323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70.44</v>
      </c>
      <c r="BN200" s="67">
        <f>IFERROR(Y200*I200,"0")</f>
        <v>70.44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customHeight="1" x14ac:dyDescent="0.25">
      <c r="A201" s="54" t="s">
        <v>324</v>
      </c>
      <c r="B201" s="54" t="s">
        <v>325</v>
      </c>
      <c r="C201" s="31">
        <v>4301070966</v>
      </c>
      <c r="D201" s="336">
        <v>4607111038135</v>
      </c>
      <c r="E201" s="337"/>
      <c r="F201" s="331">
        <v>0.7</v>
      </c>
      <c r="G201" s="32">
        <v>8</v>
      </c>
      <c r="H201" s="331">
        <v>5.6</v>
      </c>
      <c r="I201" s="331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5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1"/>
      <c r="R201" s="341"/>
      <c r="S201" s="341"/>
      <c r="T201" s="342"/>
      <c r="U201" s="34"/>
      <c r="V201" s="34"/>
      <c r="W201" s="35" t="s">
        <v>70</v>
      </c>
      <c r="X201" s="332">
        <v>12</v>
      </c>
      <c r="Y201" s="333">
        <f>IFERROR(IF(X201="","",X201),"")</f>
        <v>12</v>
      </c>
      <c r="Z201" s="36">
        <f>IFERROR(IF(X201="","",X201*0.0155),"")</f>
        <v>0.186</v>
      </c>
      <c r="AA201" s="56"/>
      <c r="AB201" s="57"/>
      <c r="AC201" s="214" t="s">
        <v>326</v>
      </c>
      <c r="AG201" s="67"/>
      <c r="AJ201" s="71" t="s">
        <v>72</v>
      </c>
      <c r="AK201" s="71">
        <v>1</v>
      </c>
      <c r="BB201" s="215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3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4"/>
      <c r="P202" s="350" t="s">
        <v>73</v>
      </c>
      <c r="Q202" s="351"/>
      <c r="R202" s="351"/>
      <c r="S202" s="351"/>
      <c r="T202" s="351"/>
      <c r="U202" s="351"/>
      <c r="V202" s="352"/>
      <c r="W202" s="37" t="s">
        <v>70</v>
      </c>
      <c r="X202" s="334">
        <f>IFERROR(SUM(X199:X201),"0")</f>
        <v>36</v>
      </c>
      <c r="Y202" s="334">
        <f>IFERROR(SUM(Y199:Y201),"0")</f>
        <v>36</v>
      </c>
      <c r="Z202" s="334">
        <f>IFERROR(IF(Z199="",0,Z199),"0")+IFERROR(IF(Z200="",0,Z200),"0")+IFERROR(IF(Z201="",0,Z201),"0")</f>
        <v>0.55800000000000005</v>
      </c>
      <c r="AA202" s="335"/>
      <c r="AB202" s="335"/>
      <c r="AC202" s="335"/>
    </row>
    <row r="203" spans="1:68" x14ac:dyDescent="0.2">
      <c r="A203" s="347"/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54"/>
      <c r="P203" s="350" t="s">
        <v>73</v>
      </c>
      <c r="Q203" s="351"/>
      <c r="R203" s="351"/>
      <c r="S203" s="351"/>
      <c r="T203" s="351"/>
      <c r="U203" s="351"/>
      <c r="V203" s="352"/>
      <c r="W203" s="37" t="s">
        <v>74</v>
      </c>
      <c r="X203" s="334">
        <f>IFERROR(SUMPRODUCT(X199:X201*H199:H201),"0")</f>
        <v>201.59999999999997</v>
      </c>
      <c r="Y203" s="334">
        <f>IFERROR(SUMPRODUCT(Y199:Y201*H199:H201),"0")</f>
        <v>201.59999999999997</v>
      </c>
      <c r="Z203" s="37"/>
      <c r="AA203" s="335"/>
      <c r="AB203" s="335"/>
      <c r="AC203" s="335"/>
    </row>
    <row r="204" spans="1:68" ht="16.5" customHeight="1" x14ac:dyDescent="0.25">
      <c r="A204" s="346" t="s">
        <v>327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327"/>
      <c r="AB204" s="327"/>
      <c r="AC204" s="327"/>
    </row>
    <row r="205" spans="1:68" ht="14.25" customHeight="1" x14ac:dyDescent="0.25">
      <c r="A205" s="356" t="s">
        <v>64</v>
      </c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47"/>
      <c r="P205" s="347"/>
      <c r="Q205" s="347"/>
      <c r="R205" s="347"/>
      <c r="S205" s="347"/>
      <c r="T205" s="347"/>
      <c r="U205" s="347"/>
      <c r="V205" s="347"/>
      <c r="W205" s="347"/>
      <c r="X205" s="347"/>
      <c r="Y205" s="347"/>
      <c r="Z205" s="347"/>
      <c r="AA205" s="328"/>
      <c r="AB205" s="328"/>
      <c r="AC205" s="328"/>
    </row>
    <row r="206" spans="1:68" ht="27" customHeight="1" x14ac:dyDescent="0.25">
      <c r="A206" s="54" t="s">
        <v>328</v>
      </c>
      <c r="B206" s="54" t="s">
        <v>329</v>
      </c>
      <c r="C206" s="31">
        <v>4301070996</v>
      </c>
      <c r="D206" s="336">
        <v>4607111038654</v>
      </c>
      <c r="E206" s="337"/>
      <c r="F206" s="331">
        <v>0.4</v>
      </c>
      <c r="G206" s="32">
        <v>16</v>
      </c>
      <c r="H206" s="331">
        <v>6.4</v>
      </c>
      <c r="I206" s="331">
        <v>6.63</v>
      </c>
      <c r="J206" s="32">
        <v>84</v>
      </c>
      <c r="K206" s="32" t="s">
        <v>67</v>
      </c>
      <c r="L206" s="32" t="s">
        <v>123</v>
      </c>
      <c r="M206" s="33" t="s">
        <v>69</v>
      </c>
      <c r="N206" s="33"/>
      <c r="O206" s="32">
        <v>180</v>
      </c>
      <c r="P206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2">
        <v>0</v>
      </c>
      <c r="Y206" s="333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16" t="s">
        <v>330</v>
      </c>
      <c r="AG206" s="67"/>
      <c r="AJ206" s="71" t="s">
        <v>124</v>
      </c>
      <c r="AK206" s="71">
        <v>12</v>
      </c>
      <c r="BB206" s="217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4301070997</v>
      </c>
      <c r="D207" s="336">
        <v>4607111038586</v>
      </c>
      <c r="E207" s="337"/>
      <c r="F207" s="331">
        <v>0.7</v>
      </c>
      <c r="G207" s="32">
        <v>8</v>
      </c>
      <c r="H207" s="331">
        <v>5.6</v>
      </c>
      <c r="I207" s="331">
        <v>5.83</v>
      </c>
      <c r="J207" s="32">
        <v>84</v>
      </c>
      <c r="K207" s="32" t="s">
        <v>67</v>
      </c>
      <c r="L207" s="32" t="s">
        <v>123</v>
      </c>
      <c r="M207" s="33" t="s">
        <v>69</v>
      </c>
      <c r="N207" s="33"/>
      <c r="O207" s="32">
        <v>180</v>
      </c>
      <c r="P207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1"/>
      <c r="R207" s="341"/>
      <c r="S207" s="341"/>
      <c r="T207" s="342"/>
      <c r="U207" s="34"/>
      <c r="V207" s="34"/>
      <c r="W207" s="35" t="s">
        <v>70</v>
      </c>
      <c r="X207" s="332">
        <v>0</v>
      </c>
      <c r="Y207" s="333">
        <f t="shared" si="18"/>
        <v>0</v>
      </c>
      <c r="Z207" s="36">
        <f t="shared" si="19"/>
        <v>0</v>
      </c>
      <c r="AA207" s="56"/>
      <c r="AB207" s="57"/>
      <c r="AC207" s="218" t="s">
        <v>330</v>
      </c>
      <c r="AG207" s="67"/>
      <c r="AJ207" s="71" t="s">
        <v>124</v>
      </c>
      <c r="AK207" s="71">
        <v>12</v>
      </c>
      <c r="BB207" s="219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4301070962</v>
      </c>
      <c r="D208" s="336">
        <v>4607111038609</v>
      </c>
      <c r="E208" s="337"/>
      <c r="F208" s="331">
        <v>0.4</v>
      </c>
      <c r="G208" s="32">
        <v>16</v>
      </c>
      <c r="H208" s="331">
        <v>6.4</v>
      </c>
      <c r="I208" s="33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1"/>
      <c r="R208" s="341"/>
      <c r="S208" s="341"/>
      <c r="T208" s="342"/>
      <c r="U208" s="34"/>
      <c r="V208" s="34"/>
      <c r="W208" s="35" t="s">
        <v>70</v>
      </c>
      <c r="X208" s="332">
        <v>12</v>
      </c>
      <c r="Y208" s="333">
        <f t="shared" si="18"/>
        <v>12</v>
      </c>
      <c r="Z208" s="36">
        <f t="shared" si="19"/>
        <v>0.186</v>
      </c>
      <c r="AA208" s="56"/>
      <c r="AB208" s="57"/>
      <c r="AC208" s="220" t="s">
        <v>335</v>
      </c>
      <c r="AG208" s="67"/>
      <c r="AJ208" s="71" t="s">
        <v>72</v>
      </c>
      <c r="AK208" s="71">
        <v>1</v>
      </c>
      <c r="BB208" s="221" t="s">
        <v>1</v>
      </c>
      <c r="BM208" s="67">
        <f t="shared" si="20"/>
        <v>80.52</v>
      </c>
      <c r="BN208" s="67">
        <f t="shared" si="21"/>
        <v>80.52</v>
      </c>
      <c r="BO208" s="67">
        <f t="shared" si="22"/>
        <v>0.14285714285714285</v>
      </c>
      <c r="BP208" s="67">
        <f t="shared" si="23"/>
        <v>0.14285714285714285</v>
      </c>
    </row>
    <row r="209" spans="1:68" ht="27" customHeight="1" x14ac:dyDescent="0.25">
      <c r="A209" s="54" t="s">
        <v>336</v>
      </c>
      <c r="B209" s="54" t="s">
        <v>337</v>
      </c>
      <c r="C209" s="31">
        <v>4301070963</v>
      </c>
      <c r="D209" s="336">
        <v>4607111038630</v>
      </c>
      <c r="E209" s="337"/>
      <c r="F209" s="331">
        <v>0.7</v>
      </c>
      <c r="G209" s="32">
        <v>8</v>
      </c>
      <c r="H209" s="331">
        <v>5.6</v>
      </c>
      <c r="I209" s="331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1"/>
      <c r="R209" s="341"/>
      <c r="S209" s="341"/>
      <c r="T209" s="342"/>
      <c r="U209" s="34"/>
      <c r="V209" s="34"/>
      <c r="W209" s="35" t="s">
        <v>70</v>
      </c>
      <c r="X209" s="332">
        <v>0</v>
      </c>
      <c r="Y209" s="333">
        <f t="shared" si="18"/>
        <v>0</v>
      </c>
      <c r="Z209" s="36">
        <f t="shared" si="19"/>
        <v>0</v>
      </c>
      <c r="AA209" s="56"/>
      <c r="AB209" s="57"/>
      <c r="AC209" s="222" t="s">
        <v>335</v>
      </c>
      <c r="AG209" s="67"/>
      <c r="AJ209" s="71" t="s">
        <v>72</v>
      </c>
      <c r="AK209" s="71">
        <v>1</v>
      </c>
      <c r="BB209" s="223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4301070959</v>
      </c>
      <c r="D210" s="336">
        <v>4607111038616</v>
      </c>
      <c r="E210" s="337"/>
      <c r="F210" s="331">
        <v>0.4</v>
      </c>
      <c r="G210" s="32">
        <v>16</v>
      </c>
      <c r="H210" s="331">
        <v>6.4</v>
      </c>
      <c r="I210" s="331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1"/>
      <c r="R210" s="341"/>
      <c r="S210" s="341"/>
      <c r="T210" s="342"/>
      <c r="U210" s="34"/>
      <c r="V210" s="34"/>
      <c r="W210" s="35" t="s">
        <v>70</v>
      </c>
      <c r="X210" s="332">
        <v>12</v>
      </c>
      <c r="Y210" s="333">
        <f t="shared" si="18"/>
        <v>12</v>
      </c>
      <c r="Z210" s="36">
        <f t="shared" si="19"/>
        <v>0.186</v>
      </c>
      <c r="AA210" s="56"/>
      <c r="AB210" s="57"/>
      <c r="AC210" s="224" t="s">
        <v>330</v>
      </c>
      <c r="AG210" s="67"/>
      <c r="AJ210" s="71" t="s">
        <v>72</v>
      </c>
      <c r="AK210" s="71">
        <v>1</v>
      </c>
      <c r="BB210" s="225" t="s">
        <v>1</v>
      </c>
      <c r="BM210" s="67">
        <f t="shared" si="20"/>
        <v>80.52</v>
      </c>
      <c r="BN210" s="67">
        <f t="shared" si="21"/>
        <v>80.52</v>
      </c>
      <c r="BO210" s="67">
        <f t="shared" si="22"/>
        <v>0.14285714285714285</v>
      </c>
      <c r="BP210" s="67">
        <f t="shared" si="23"/>
        <v>0.14285714285714285</v>
      </c>
    </row>
    <row r="211" spans="1:68" ht="27" customHeight="1" x14ac:dyDescent="0.25">
      <c r="A211" s="54" t="s">
        <v>340</v>
      </c>
      <c r="B211" s="54" t="s">
        <v>341</v>
      </c>
      <c r="C211" s="31">
        <v>4301070960</v>
      </c>
      <c r="D211" s="336">
        <v>4607111038623</v>
      </c>
      <c r="E211" s="337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123</v>
      </c>
      <c r="M211" s="33" t="s">
        <v>69</v>
      </c>
      <c r="N211" s="33"/>
      <c r="O211" s="32">
        <v>180</v>
      </c>
      <c r="P211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1"/>
      <c r="R211" s="341"/>
      <c r="S211" s="341"/>
      <c r="T211" s="342"/>
      <c r="U211" s="34"/>
      <c r="V211" s="34"/>
      <c r="W211" s="35" t="s">
        <v>70</v>
      </c>
      <c r="X211" s="332">
        <v>12</v>
      </c>
      <c r="Y211" s="333">
        <f t="shared" si="18"/>
        <v>12</v>
      </c>
      <c r="Z211" s="36">
        <f t="shared" si="19"/>
        <v>0.186</v>
      </c>
      <c r="AA211" s="56"/>
      <c r="AB211" s="57"/>
      <c r="AC211" s="226" t="s">
        <v>330</v>
      </c>
      <c r="AG211" s="67"/>
      <c r="AJ211" s="71" t="s">
        <v>124</v>
      </c>
      <c r="AK211" s="71">
        <v>12</v>
      </c>
      <c r="BB211" s="227" t="s">
        <v>1</v>
      </c>
      <c r="BM211" s="67">
        <f t="shared" si="20"/>
        <v>70.44</v>
      </c>
      <c r="BN211" s="67">
        <f t="shared" si="21"/>
        <v>70.44</v>
      </c>
      <c r="BO211" s="67">
        <f t="shared" si="22"/>
        <v>0.14285714285714285</v>
      </c>
      <c r="BP211" s="67">
        <f t="shared" si="23"/>
        <v>0.14285714285714285</v>
      </c>
    </row>
    <row r="212" spans="1:68" x14ac:dyDescent="0.2">
      <c r="A212" s="353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4"/>
      <c r="P212" s="350" t="s">
        <v>73</v>
      </c>
      <c r="Q212" s="351"/>
      <c r="R212" s="351"/>
      <c r="S212" s="351"/>
      <c r="T212" s="351"/>
      <c r="U212" s="351"/>
      <c r="V212" s="352"/>
      <c r="W212" s="37" t="s">
        <v>70</v>
      </c>
      <c r="X212" s="334">
        <f>IFERROR(SUM(X206:X211),"0")</f>
        <v>36</v>
      </c>
      <c r="Y212" s="334">
        <f>IFERROR(SUM(Y206:Y211),"0")</f>
        <v>36</v>
      </c>
      <c r="Z212" s="334">
        <f>IFERROR(IF(Z206="",0,Z206),"0")+IFERROR(IF(Z207="",0,Z207),"0")+IFERROR(IF(Z208="",0,Z208),"0")+IFERROR(IF(Z209="",0,Z209),"0")+IFERROR(IF(Z210="",0,Z210),"0")+IFERROR(IF(Z211="",0,Z211),"0")</f>
        <v>0.55800000000000005</v>
      </c>
      <c r="AA212" s="335"/>
      <c r="AB212" s="335"/>
      <c r="AC212" s="335"/>
    </row>
    <row r="213" spans="1:68" x14ac:dyDescent="0.2">
      <c r="A213" s="347"/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54"/>
      <c r="P213" s="350" t="s">
        <v>73</v>
      </c>
      <c r="Q213" s="351"/>
      <c r="R213" s="351"/>
      <c r="S213" s="351"/>
      <c r="T213" s="351"/>
      <c r="U213" s="351"/>
      <c r="V213" s="352"/>
      <c r="W213" s="37" t="s">
        <v>74</v>
      </c>
      <c r="X213" s="334">
        <f>IFERROR(SUMPRODUCT(X206:X211*H206:H211),"0")</f>
        <v>220.8</v>
      </c>
      <c r="Y213" s="334">
        <f>IFERROR(SUMPRODUCT(Y206:Y211*H206:H211),"0")</f>
        <v>220.8</v>
      </c>
      <c r="Z213" s="37"/>
      <c r="AA213" s="335"/>
      <c r="AB213" s="335"/>
      <c r="AC213" s="335"/>
    </row>
    <row r="214" spans="1:68" ht="16.5" customHeight="1" x14ac:dyDescent="0.25">
      <c r="A214" s="346" t="s">
        <v>342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327"/>
      <c r="AB214" s="327"/>
      <c r="AC214" s="327"/>
    </row>
    <row r="215" spans="1:68" ht="14.25" customHeight="1" x14ac:dyDescent="0.25">
      <c r="A215" s="356" t="s">
        <v>64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328"/>
      <c r="AB215" s="328"/>
      <c r="AC215" s="328"/>
    </row>
    <row r="216" spans="1:68" ht="27" customHeight="1" x14ac:dyDescent="0.25">
      <c r="A216" s="54" t="s">
        <v>343</v>
      </c>
      <c r="B216" s="54" t="s">
        <v>344</v>
      </c>
      <c r="C216" s="31">
        <v>4301070915</v>
      </c>
      <c r="D216" s="336">
        <v>4607111035882</v>
      </c>
      <c r="E216" s="337"/>
      <c r="F216" s="331">
        <v>0.43</v>
      </c>
      <c r="G216" s="32">
        <v>16</v>
      </c>
      <c r="H216" s="331">
        <v>6.88</v>
      </c>
      <c r="I216" s="331">
        <v>7.19</v>
      </c>
      <c r="J216" s="32">
        <v>84</v>
      </c>
      <c r="K216" s="32" t="s">
        <v>67</v>
      </c>
      <c r="L216" s="32" t="s">
        <v>123</v>
      </c>
      <c r="M216" s="33" t="s">
        <v>69</v>
      </c>
      <c r="N216" s="33"/>
      <c r="O216" s="32">
        <v>180</v>
      </c>
      <c r="P216" s="4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1"/>
      <c r="R216" s="341"/>
      <c r="S216" s="341"/>
      <c r="T216" s="342"/>
      <c r="U216" s="34"/>
      <c r="V216" s="34"/>
      <c r="W216" s="35" t="s">
        <v>70</v>
      </c>
      <c r="X216" s="332">
        <v>0</v>
      </c>
      <c r="Y216" s="333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345</v>
      </c>
      <c r="AG216" s="67"/>
      <c r="AJ216" s="71" t="s">
        <v>124</v>
      </c>
      <c r="AK216" s="71">
        <v>12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4301070921</v>
      </c>
      <c r="D217" s="336">
        <v>4607111035905</v>
      </c>
      <c r="E217" s="337"/>
      <c r="F217" s="331">
        <v>0.9</v>
      </c>
      <c r="G217" s="32">
        <v>8</v>
      </c>
      <c r="H217" s="331">
        <v>7.2</v>
      </c>
      <c r="I217" s="331">
        <v>7.47</v>
      </c>
      <c r="J217" s="32">
        <v>84</v>
      </c>
      <c r="K217" s="32" t="s">
        <v>67</v>
      </c>
      <c r="L217" s="32" t="s">
        <v>123</v>
      </c>
      <c r="M217" s="33" t="s">
        <v>69</v>
      </c>
      <c r="N217" s="33"/>
      <c r="O217" s="32">
        <v>180</v>
      </c>
      <c r="P217" s="4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1"/>
      <c r="R217" s="341"/>
      <c r="S217" s="341"/>
      <c r="T217" s="342"/>
      <c r="U217" s="34"/>
      <c r="V217" s="34"/>
      <c r="W217" s="35" t="s">
        <v>70</v>
      </c>
      <c r="X217" s="332">
        <v>12</v>
      </c>
      <c r="Y217" s="333">
        <f>IFERROR(IF(X217="","",X217),"")</f>
        <v>12</v>
      </c>
      <c r="Z217" s="36">
        <f>IFERROR(IF(X217="","",X217*0.0155),"")</f>
        <v>0.186</v>
      </c>
      <c r="AA217" s="56"/>
      <c r="AB217" s="57"/>
      <c r="AC217" s="230" t="s">
        <v>345</v>
      </c>
      <c r="AG217" s="67"/>
      <c r="AJ217" s="71" t="s">
        <v>124</v>
      </c>
      <c r="AK217" s="71">
        <v>12</v>
      </c>
      <c r="BB217" s="231" t="s">
        <v>1</v>
      </c>
      <c r="BM217" s="67">
        <f>IFERROR(X217*I217,"0")</f>
        <v>89.64</v>
      </c>
      <c r="BN217" s="67">
        <f>IFERROR(Y217*I217,"0")</f>
        <v>89.64</v>
      </c>
      <c r="BO217" s="67">
        <f>IFERROR(X217/J217,"0")</f>
        <v>0.14285714285714285</v>
      </c>
      <c r="BP217" s="67">
        <f>IFERROR(Y217/J217,"0")</f>
        <v>0.14285714285714285</v>
      </c>
    </row>
    <row r="218" spans="1:68" ht="27" customHeight="1" x14ac:dyDescent="0.25">
      <c r="A218" s="54" t="s">
        <v>348</v>
      </c>
      <c r="B218" s="54" t="s">
        <v>349</v>
      </c>
      <c r="C218" s="31">
        <v>4301070917</v>
      </c>
      <c r="D218" s="336">
        <v>4607111035912</v>
      </c>
      <c r="E218" s="337"/>
      <c r="F218" s="331">
        <v>0.43</v>
      </c>
      <c r="G218" s="32">
        <v>16</v>
      </c>
      <c r="H218" s="331">
        <v>6.88</v>
      </c>
      <c r="I218" s="331">
        <v>7.19</v>
      </c>
      <c r="J218" s="32">
        <v>84</v>
      </c>
      <c r="K218" s="32" t="s">
        <v>67</v>
      </c>
      <c r="L218" s="32" t="s">
        <v>123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1"/>
      <c r="R218" s="341"/>
      <c r="S218" s="341"/>
      <c r="T218" s="342"/>
      <c r="U218" s="34"/>
      <c r="V218" s="34"/>
      <c r="W218" s="35" t="s">
        <v>70</v>
      </c>
      <c r="X218" s="332">
        <v>12</v>
      </c>
      <c r="Y218" s="333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350</v>
      </c>
      <c r="AG218" s="67"/>
      <c r="AJ218" s="71" t="s">
        <v>124</v>
      </c>
      <c r="AK218" s="71">
        <v>12</v>
      </c>
      <c r="BB218" s="233" t="s">
        <v>1</v>
      </c>
      <c r="BM218" s="67">
        <f>IFERROR(X218*I218,"0")</f>
        <v>86.28</v>
      </c>
      <c r="BN218" s="67">
        <f>IFERROR(Y218*I218,"0")</f>
        <v>86.28</v>
      </c>
      <c r="BO218" s="67">
        <f>IFERROR(X218/J218,"0")</f>
        <v>0.14285714285714285</v>
      </c>
      <c r="BP218" s="67">
        <f>IFERROR(Y218/J218,"0")</f>
        <v>0.14285714285714285</v>
      </c>
    </row>
    <row r="219" spans="1:68" ht="27" customHeight="1" x14ac:dyDescent="0.25">
      <c r="A219" s="54" t="s">
        <v>351</v>
      </c>
      <c r="B219" s="54" t="s">
        <v>352</v>
      </c>
      <c r="C219" s="31">
        <v>4301070920</v>
      </c>
      <c r="D219" s="336">
        <v>4607111035929</v>
      </c>
      <c r="E219" s="337"/>
      <c r="F219" s="331">
        <v>0.9</v>
      </c>
      <c r="G219" s="32">
        <v>8</v>
      </c>
      <c r="H219" s="331">
        <v>7.2</v>
      </c>
      <c r="I219" s="331">
        <v>7.47</v>
      </c>
      <c r="J219" s="32">
        <v>84</v>
      </c>
      <c r="K219" s="32" t="s">
        <v>67</v>
      </c>
      <c r="L219" s="32" t="s">
        <v>123</v>
      </c>
      <c r="M219" s="33" t="s">
        <v>69</v>
      </c>
      <c r="N219" s="33"/>
      <c r="O219" s="32">
        <v>180</v>
      </c>
      <c r="P219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1"/>
      <c r="R219" s="341"/>
      <c r="S219" s="341"/>
      <c r="T219" s="342"/>
      <c r="U219" s="34"/>
      <c r="V219" s="34"/>
      <c r="W219" s="35" t="s">
        <v>70</v>
      </c>
      <c r="X219" s="332">
        <v>24</v>
      </c>
      <c r="Y219" s="333">
        <f>IFERROR(IF(X219="","",X219),"")</f>
        <v>24</v>
      </c>
      <c r="Z219" s="36">
        <f>IFERROR(IF(X219="","",X219*0.0155),"")</f>
        <v>0.372</v>
      </c>
      <c r="AA219" s="56"/>
      <c r="AB219" s="57"/>
      <c r="AC219" s="234" t="s">
        <v>350</v>
      </c>
      <c r="AG219" s="67"/>
      <c r="AJ219" s="71" t="s">
        <v>124</v>
      </c>
      <c r="AK219" s="71">
        <v>12</v>
      </c>
      <c r="BB219" s="235" t="s">
        <v>1</v>
      </c>
      <c r="BM219" s="67">
        <f>IFERROR(X219*I219,"0")</f>
        <v>179.28</v>
      </c>
      <c r="BN219" s="67">
        <f>IFERROR(Y219*I219,"0")</f>
        <v>179.28</v>
      </c>
      <c r="BO219" s="67">
        <f>IFERROR(X219/J219,"0")</f>
        <v>0.2857142857142857</v>
      </c>
      <c r="BP219" s="67">
        <f>IFERROR(Y219/J219,"0")</f>
        <v>0.2857142857142857</v>
      </c>
    </row>
    <row r="220" spans="1:68" x14ac:dyDescent="0.2">
      <c r="A220" s="353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54"/>
      <c r="P220" s="350" t="s">
        <v>73</v>
      </c>
      <c r="Q220" s="351"/>
      <c r="R220" s="351"/>
      <c r="S220" s="351"/>
      <c r="T220" s="351"/>
      <c r="U220" s="351"/>
      <c r="V220" s="352"/>
      <c r="W220" s="37" t="s">
        <v>70</v>
      </c>
      <c r="X220" s="334">
        <f>IFERROR(SUM(X216:X219),"0")</f>
        <v>48</v>
      </c>
      <c r="Y220" s="334">
        <f>IFERROR(SUM(Y216:Y219),"0")</f>
        <v>48</v>
      </c>
      <c r="Z220" s="334">
        <f>IFERROR(IF(Z216="",0,Z216),"0")+IFERROR(IF(Z217="",0,Z217),"0")+IFERROR(IF(Z218="",0,Z218),"0")+IFERROR(IF(Z219="",0,Z219),"0")</f>
        <v>0.74399999999999999</v>
      </c>
      <c r="AA220" s="335"/>
      <c r="AB220" s="335"/>
      <c r="AC220" s="335"/>
    </row>
    <row r="221" spans="1:68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4"/>
      <c r="P221" s="350" t="s">
        <v>73</v>
      </c>
      <c r="Q221" s="351"/>
      <c r="R221" s="351"/>
      <c r="S221" s="351"/>
      <c r="T221" s="351"/>
      <c r="U221" s="351"/>
      <c r="V221" s="352"/>
      <c r="W221" s="37" t="s">
        <v>74</v>
      </c>
      <c r="X221" s="334">
        <f>IFERROR(SUMPRODUCT(X216:X219*H216:H219),"0")</f>
        <v>341.76</v>
      </c>
      <c r="Y221" s="334">
        <f>IFERROR(SUMPRODUCT(Y216:Y219*H216:H219),"0")</f>
        <v>341.76</v>
      </c>
      <c r="Z221" s="37"/>
      <c r="AA221" s="335"/>
      <c r="AB221" s="335"/>
      <c r="AC221" s="335"/>
    </row>
    <row r="222" spans="1:68" ht="16.5" customHeight="1" x14ac:dyDescent="0.25">
      <c r="A222" s="346" t="s">
        <v>353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327"/>
      <c r="AB222" s="327"/>
      <c r="AC222" s="327"/>
    </row>
    <row r="223" spans="1:68" ht="14.25" customHeight="1" x14ac:dyDescent="0.25">
      <c r="A223" s="356" t="s">
        <v>64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328"/>
      <c r="AB223" s="328"/>
      <c r="AC223" s="328"/>
    </row>
    <row r="224" spans="1:68" ht="16.5" customHeight="1" x14ac:dyDescent="0.25">
      <c r="A224" s="54" t="s">
        <v>354</v>
      </c>
      <c r="B224" s="54" t="s">
        <v>355</v>
      </c>
      <c r="C224" s="31">
        <v>4301070912</v>
      </c>
      <c r="D224" s="336">
        <v>4607111037213</v>
      </c>
      <c r="E224" s="337"/>
      <c r="F224" s="331">
        <v>0.4</v>
      </c>
      <c r="G224" s="32">
        <v>8</v>
      </c>
      <c r="H224" s="331">
        <v>3.2</v>
      </c>
      <c r="I224" s="331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1"/>
      <c r="R224" s="341"/>
      <c r="S224" s="341"/>
      <c r="T224" s="342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IFERROR(IF(X224="","",X224*0.00866),"")</f>
        <v>0</v>
      </c>
      <c r="AA224" s="56"/>
      <c r="AB224" s="57"/>
      <c r="AC224" s="236" t="s">
        <v>356</v>
      </c>
      <c r="AG224" s="67"/>
      <c r="AJ224" s="71" t="s">
        <v>72</v>
      </c>
      <c r="AK224" s="71">
        <v>1</v>
      </c>
      <c r="BB224" s="237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54"/>
      <c r="P225" s="350" t="s">
        <v>73</v>
      </c>
      <c r="Q225" s="351"/>
      <c r="R225" s="351"/>
      <c r="S225" s="351"/>
      <c r="T225" s="351"/>
      <c r="U225" s="351"/>
      <c r="V225" s="352"/>
      <c r="W225" s="37" t="s">
        <v>70</v>
      </c>
      <c r="X225" s="334">
        <f>IFERROR(SUM(X224:X224),"0")</f>
        <v>0</v>
      </c>
      <c r="Y225" s="334">
        <f>IFERROR(SUM(Y224:Y224),"0")</f>
        <v>0</v>
      </c>
      <c r="Z225" s="334">
        <f>IFERROR(IF(Z224="",0,Z224),"0")</f>
        <v>0</v>
      </c>
      <c r="AA225" s="335"/>
      <c r="AB225" s="335"/>
      <c r="AC225" s="335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4"/>
      <c r="P226" s="350" t="s">
        <v>73</v>
      </c>
      <c r="Q226" s="351"/>
      <c r="R226" s="351"/>
      <c r="S226" s="351"/>
      <c r="T226" s="351"/>
      <c r="U226" s="351"/>
      <c r="V226" s="352"/>
      <c r="W226" s="37" t="s">
        <v>74</v>
      </c>
      <c r="X226" s="334">
        <f>IFERROR(SUMPRODUCT(X224:X224*H224:H224),"0")</f>
        <v>0</v>
      </c>
      <c r="Y226" s="334">
        <f>IFERROR(SUMPRODUCT(Y224:Y224*H224:H224),"0")</f>
        <v>0</v>
      </c>
      <c r="Z226" s="37"/>
      <c r="AA226" s="335"/>
      <c r="AB226" s="335"/>
      <c r="AC226" s="335"/>
    </row>
    <row r="227" spans="1:68" ht="16.5" customHeight="1" x14ac:dyDescent="0.25">
      <c r="A227" s="346" t="s">
        <v>357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27"/>
      <c r="AB227" s="327"/>
      <c r="AC227" s="327"/>
    </row>
    <row r="228" spans="1:68" ht="14.25" customHeight="1" x14ac:dyDescent="0.25">
      <c r="A228" s="356" t="s">
        <v>139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28"/>
      <c r="AB228" s="328"/>
      <c r="AC228" s="328"/>
    </row>
    <row r="229" spans="1:68" ht="27" customHeight="1" x14ac:dyDescent="0.25">
      <c r="A229" s="54" t="s">
        <v>358</v>
      </c>
      <c r="B229" s="54" t="s">
        <v>359</v>
      </c>
      <c r="C229" s="31">
        <v>4301135692</v>
      </c>
      <c r="D229" s="336">
        <v>4620207490570</v>
      </c>
      <c r="E229" s="337"/>
      <c r="F229" s="331">
        <v>0.2</v>
      </c>
      <c r="G229" s="32">
        <v>12</v>
      </c>
      <c r="H229" s="331">
        <v>2.4</v>
      </c>
      <c r="I229" s="331">
        <v>3.1036000000000001</v>
      </c>
      <c r="J229" s="32">
        <v>70</v>
      </c>
      <c r="K229" s="32" t="s">
        <v>80</v>
      </c>
      <c r="L229" s="32" t="s">
        <v>68</v>
      </c>
      <c r="M229" s="33" t="s">
        <v>69</v>
      </c>
      <c r="N229" s="33"/>
      <c r="O229" s="32">
        <v>180</v>
      </c>
      <c r="P229" s="457" t="s">
        <v>360</v>
      </c>
      <c r="Q229" s="341"/>
      <c r="R229" s="341"/>
      <c r="S229" s="341"/>
      <c r="T229" s="342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IFERROR(IF(X229="","",X229*0.01788),"")</f>
        <v>0</v>
      </c>
      <c r="AA229" s="56"/>
      <c r="AB229" s="57"/>
      <c r="AC229" s="238" t="s">
        <v>361</v>
      </c>
      <c r="AG229" s="67"/>
      <c r="AJ229" s="71" t="s">
        <v>72</v>
      </c>
      <c r="AK229" s="71">
        <v>1</v>
      </c>
      <c r="BB229" s="239" t="s">
        <v>83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362</v>
      </c>
      <c r="B230" s="54" t="s">
        <v>363</v>
      </c>
      <c r="C230" s="31">
        <v>4301135691</v>
      </c>
      <c r="D230" s="336">
        <v>4620207490549</v>
      </c>
      <c r="E230" s="337"/>
      <c r="F230" s="331">
        <v>0.2</v>
      </c>
      <c r="G230" s="32">
        <v>12</v>
      </c>
      <c r="H230" s="331">
        <v>2.4</v>
      </c>
      <c r="I230" s="33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95" t="s">
        <v>364</v>
      </c>
      <c r="Q230" s="341"/>
      <c r="R230" s="341"/>
      <c r="S230" s="341"/>
      <c r="T230" s="342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IFERROR(IF(X230="","",X230*0.01788),"")</f>
        <v>0</v>
      </c>
      <c r="AA230" s="56"/>
      <c r="AB230" s="57"/>
      <c r="AC230" s="240" t="s">
        <v>361</v>
      </c>
      <c r="AG230" s="67"/>
      <c r="AJ230" s="71" t="s">
        <v>72</v>
      </c>
      <c r="AK230" s="71">
        <v>1</v>
      </c>
      <c r="BB230" s="241" t="s">
        <v>83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4301135694</v>
      </c>
      <c r="D231" s="336">
        <v>4620207490501</v>
      </c>
      <c r="E231" s="337"/>
      <c r="F231" s="331">
        <v>0.2</v>
      </c>
      <c r="G231" s="32">
        <v>12</v>
      </c>
      <c r="H231" s="331">
        <v>2.4</v>
      </c>
      <c r="I231" s="33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44" t="s">
        <v>367</v>
      </c>
      <c r="Q231" s="341"/>
      <c r="R231" s="341"/>
      <c r="S231" s="341"/>
      <c r="T231" s="342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IFERROR(IF(X231="","",X231*0.01788),"")</f>
        <v>0</v>
      </c>
      <c r="AA231" s="56"/>
      <c r="AB231" s="57"/>
      <c r="AC231" s="242" t="s">
        <v>361</v>
      </c>
      <c r="AG231" s="67"/>
      <c r="AJ231" s="71" t="s">
        <v>72</v>
      </c>
      <c r="AK231" s="71">
        <v>1</v>
      </c>
      <c r="BB231" s="243" t="s">
        <v>83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53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54"/>
      <c r="P232" s="350" t="s">
        <v>73</v>
      </c>
      <c r="Q232" s="351"/>
      <c r="R232" s="351"/>
      <c r="S232" s="351"/>
      <c r="T232" s="351"/>
      <c r="U232" s="351"/>
      <c r="V232" s="352"/>
      <c r="W232" s="37" t="s">
        <v>70</v>
      </c>
      <c r="X232" s="334">
        <f>IFERROR(SUM(X229:X231),"0")</f>
        <v>0</v>
      </c>
      <c r="Y232" s="334">
        <f>IFERROR(SUM(Y229:Y231),"0")</f>
        <v>0</v>
      </c>
      <c r="Z232" s="334">
        <f>IFERROR(IF(Z229="",0,Z229),"0")+IFERROR(IF(Z230="",0,Z230),"0")+IFERROR(IF(Z231="",0,Z231),"0")</f>
        <v>0</v>
      </c>
      <c r="AA232" s="335"/>
      <c r="AB232" s="335"/>
      <c r="AC232" s="335"/>
    </row>
    <row r="233" spans="1:68" x14ac:dyDescent="0.2">
      <c r="A233" s="347"/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54"/>
      <c r="P233" s="350" t="s">
        <v>73</v>
      </c>
      <c r="Q233" s="351"/>
      <c r="R233" s="351"/>
      <c r="S233" s="351"/>
      <c r="T233" s="351"/>
      <c r="U233" s="351"/>
      <c r="V233" s="352"/>
      <c r="W233" s="37" t="s">
        <v>74</v>
      </c>
      <c r="X233" s="334">
        <f>IFERROR(SUMPRODUCT(X229:X231*H229:H231),"0")</f>
        <v>0</v>
      </c>
      <c r="Y233" s="334">
        <f>IFERROR(SUMPRODUCT(Y229:Y231*H229:H231),"0")</f>
        <v>0</v>
      </c>
      <c r="Z233" s="37"/>
      <c r="AA233" s="335"/>
      <c r="AB233" s="335"/>
      <c r="AC233" s="335"/>
    </row>
    <row r="234" spans="1:68" ht="16.5" customHeight="1" x14ac:dyDescent="0.25">
      <c r="A234" s="346" t="s">
        <v>368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327"/>
      <c r="AB234" s="327"/>
      <c r="AC234" s="327"/>
    </row>
    <row r="235" spans="1:68" ht="14.25" customHeight="1" x14ac:dyDescent="0.25">
      <c r="A235" s="356" t="s">
        <v>291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328"/>
      <c r="AB235" s="328"/>
      <c r="AC235" s="328"/>
    </row>
    <row r="236" spans="1:68" ht="27" customHeight="1" x14ac:dyDescent="0.25">
      <c r="A236" s="54" t="s">
        <v>369</v>
      </c>
      <c r="B236" s="54" t="s">
        <v>370</v>
      </c>
      <c r="C236" s="31">
        <v>4301051320</v>
      </c>
      <c r="D236" s="336">
        <v>4680115881334</v>
      </c>
      <c r="E236" s="337"/>
      <c r="F236" s="331">
        <v>0.33</v>
      </c>
      <c r="G236" s="32">
        <v>6</v>
      </c>
      <c r="H236" s="331">
        <v>1.98</v>
      </c>
      <c r="I236" s="331">
        <v>2.25</v>
      </c>
      <c r="J236" s="32">
        <v>182</v>
      </c>
      <c r="K236" s="32" t="s">
        <v>80</v>
      </c>
      <c r="L236" s="32" t="s">
        <v>68</v>
      </c>
      <c r="M236" s="33" t="s">
        <v>295</v>
      </c>
      <c r="N236" s="33"/>
      <c r="O236" s="32">
        <v>365</v>
      </c>
      <c r="P236" s="3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1"/>
      <c r="R236" s="341"/>
      <c r="S236" s="341"/>
      <c r="T236" s="342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IFERROR(IF(X236="","",X236*0.00651),"")</f>
        <v>0</v>
      </c>
      <c r="AA236" s="56"/>
      <c r="AB236" s="57"/>
      <c r="AC236" s="244" t="s">
        <v>371</v>
      </c>
      <c r="AG236" s="67"/>
      <c r="AJ236" s="71" t="s">
        <v>72</v>
      </c>
      <c r="AK236" s="71">
        <v>1</v>
      </c>
      <c r="BB236" s="245" t="s">
        <v>298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54"/>
      <c r="P237" s="350" t="s">
        <v>73</v>
      </c>
      <c r="Q237" s="351"/>
      <c r="R237" s="351"/>
      <c r="S237" s="351"/>
      <c r="T237" s="351"/>
      <c r="U237" s="351"/>
      <c r="V237" s="352"/>
      <c r="W237" s="37" t="s">
        <v>70</v>
      </c>
      <c r="X237" s="334">
        <f>IFERROR(SUM(X236:X236),"0")</f>
        <v>0</v>
      </c>
      <c r="Y237" s="334">
        <f>IFERROR(SUM(Y236:Y236),"0")</f>
        <v>0</v>
      </c>
      <c r="Z237" s="334">
        <f>IFERROR(IF(Z236="",0,Z236),"0")</f>
        <v>0</v>
      </c>
      <c r="AA237" s="335"/>
      <c r="AB237" s="335"/>
      <c r="AC237" s="335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4"/>
      <c r="P238" s="350" t="s">
        <v>73</v>
      </c>
      <c r="Q238" s="351"/>
      <c r="R238" s="351"/>
      <c r="S238" s="351"/>
      <c r="T238" s="351"/>
      <c r="U238" s="351"/>
      <c r="V238" s="352"/>
      <c r="W238" s="37" t="s">
        <v>74</v>
      </c>
      <c r="X238" s="334">
        <f>IFERROR(SUMPRODUCT(X236:X236*H236:H236),"0")</f>
        <v>0</v>
      </c>
      <c r="Y238" s="334">
        <f>IFERROR(SUMPRODUCT(Y236:Y236*H236:H236),"0")</f>
        <v>0</v>
      </c>
      <c r="Z238" s="37"/>
      <c r="AA238" s="335"/>
      <c r="AB238" s="335"/>
      <c r="AC238" s="335"/>
    </row>
    <row r="239" spans="1:68" ht="16.5" customHeight="1" x14ac:dyDescent="0.25">
      <c r="A239" s="346" t="s">
        <v>372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27"/>
      <c r="AB239" s="327"/>
      <c r="AC239" s="327"/>
    </row>
    <row r="240" spans="1:68" ht="14.25" customHeight="1" x14ac:dyDescent="0.25">
      <c r="A240" s="356" t="s">
        <v>64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28"/>
      <c r="AB240" s="328"/>
      <c r="AC240" s="328"/>
    </row>
    <row r="241" spans="1:68" ht="16.5" customHeight="1" x14ac:dyDescent="0.25">
      <c r="A241" s="54" t="s">
        <v>373</v>
      </c>
      <c r="B241" s="54" t="s">
        <v>374</v>
      </c>
      <c r="C241" s="31">
        <v>4301071063</v>
      </c>
      <c r="D241" s="336">
        <v>4607111039019</v>
      </c>
      <c r="E241" s="337"/>
      <c r="F241" s="331">
        <v>0.43</v>
      </c>
      <c r="G241" s="32">
        <v>16</v>
      </c>
      <c r="H241" s="331">
        <v>6.88</v>
      </c>
      <c r="I241" s="331">
        <v>7.2060000000000004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1"/>
      <c r="R241" s="341"/>
      <c r="S241" s="341"/>
      <c r="T241" s="342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375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16.5" customHeight="1" x14ac:dyDescent="0.25">
      <c r="A242" s="54" t="s">
        <v>376</v>
      </c>
      <c r="B242" s="54" t="s">
        <v>377</v>
      </c>
      <c r="C242" s="31">
        <v>4301071000</v>
      </c>
      <c r="D242" s="336">
        <v>4607111038708</v>
      </c>
      <c r="E242" s="337"/>
      <c r="F242" s="331">
        <v>0.8</v>
      </c>
      <c r="G242" s="32">
        <v>8</v>
      </c>
      <c r="H242" s="331">
        <v>6.4</v>
      </c>
      <c r="I242" s="33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1"/>
      <c r="R242" s="341"/>
      <c r="S242" s="341"/>
      <c r="T242" s="342"/>
      <c r="U242" s="34"/>
      <c r="V242" s="34"/>
      <c r="W242" s="35" t="s">
        <v>70</v>
      </c>
      <c r="X242" s="332">
        <v>0</v>
      </c>
      <c r="Y242" s="33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375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53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4"/>
      <c r="P243" s="350" t="s">
        <v>73</v>
      </c>
      <c r="Q243" s="351"/>
      <c r="R243" s="351"/>
      <c r="S243" s="351"/>
      <c r="T243" s="351"/>
      <c r="U243" s="351"/>
      <c r="V243" s="352"/>
      <c r="W243" s="37" t="s">
        <v>70</v>
      </c>
      <c r="X243" s="334">
        <f>IFERROR(SUM(X241:X242),"0")</f>
        <v>0</v>
      </c>
      <c r="Y243" s="334">
        <f>IFERROR(SUM(Y241:Y242),"0")</f>
        <v>0</v>
      </c>
      <c r="Z243" s="334">
        <f>IFERROR(IF(Z241="",0,Z241),"0")+IFERROR(IF(Z242="",0,Z242),"0")</f>
        <v>0</v>
      </c>
      <c r="AA243" s="335"/>
      <c r="AB243" s="335"/>
      <c r="AC243" s="335"/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54"/>
      <c r="P244" s="350" t="s">
        <v>73</v>
      </c>
      <c r="Q244" s="351"/>
      <c r="R244" s="351"/>
      <c r="S244" s="351"/>
      <c r="T244" s="351"/>
      <c r="U244" s="351"/>
      <c r="V244" s="352"/>
      <c r="W244" s="37" t="s">
        <v>74</v>
      </c>
      <c r="X244" s="334">
        <f>IFERROR(SUMPRODUCT(X241:X242*H241:H242),"0")</f>
        <v>0</v>
      </c>
      <c r="Y244" s="334">
        <f>IFERROR(SUMPRODUCT(Y241:Y242*H241:H242),"0")</f>
        <v>0</v>
      </c>
      <c r="Z244" s="37"/>
      <c r="AA244" s="335"/>
      <c r="AB244" s="335"/>
      <c r="AC244" s="335"/>
    </row>
    <row r="245" spans="1:68" ht="27.75" customHeight="1" x14ac:dyDescent="0.2">
      <c r="A245" s="380" t="s">
        <v>378</v>
      </c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48"/>
      <c r="AB245" s="48"/>
      <c r="AC245" s="48"/>
    </row>
    <row r="246" spans="1:68" ht="16.5" customHeight="1" x14ac:dyDescent="0.25">
      <c r="A246" s="346" t="s">
        <v>379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327"/>
      <c r="AB246" s="327"/>
      <c r="AC246" s="327"/>
    </row>
    <row r="247" spans="1:68" ht="14.25" customHeight="1" x14ac:dyDescent="0.25">
      <c r="A247" s="356" t="s">
        <v>64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328"/>
      <c r="AB247" s="328"/>
      <c r="AC247" s="328"/>
    </row>
    <row r="248" spans="1:68" ht="27" customHeight="1" x14ac:dyDescent="0.25">
      <c r="A248" s="54" t="s">
        <v>380</v>
      </c>
      <c r="B248" s="54" t="s">
        <v>381</v>
      </c>
      <c r="C248" s="31">
        <v>4301071036</v>
      </c>
      <c r="D248" s="336">
        <v>4607111036162</v>
      </c>
      <c r="E248" s="337"/>
      <c r="F248" s="331">
        <v>0.8</v>
      </c>
      <c r="G248" s="32">
        <v>8</v>
      </c>
      <c r="H248" s="331">
        <v>6.4</v>
      </c>
      <c r="I248" s="331">
        <v>6.6811999999999996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1"/>
      <c r="R248" s="341"/>
      <c r="S248" s="341"/>
      <c r="T248" s="342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50" t="s">
        <v>382</v>
      </c>
      <c r="AG248" s="67"/>
      <c r="AJ248" s="71" t="s">
        <v>72</v>
      </c>
      <c r="AK248" s="71">
        <v>1</v>
      </c>
      <c r="BB248" s="25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3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4"/>
      <c r="P249" s="350" t="s">
        <v>73</v>
      </c>
      <c r="Q249" s="351"/>
      <c r="R249" s="351"/>
      <c r="S249" s="351"/>
      <c r="T249" s="351"/>
      <c r="U249" s="351"/>
      <c r="V249" s="352"/>
      <c r="W249" s="37" t="s">
        <v>70</v>
      </c>
      <c r="X249" s="334">
        <f>IFERROR(SUM(X248:X248),"0")</f>
        <v>0</v>
      </c>
      <c r="Y249" s="334">
        <f>IFERROR(SUM(Y248:Y248),"0")</f>
        <v>0</v>
      </c>
      <c r="Z249" s="334">
        <f>IFERROR(IF(Z248="",0,Z248),"0")</f>
        <v>0</v>
      </c>
      <c r="AA249" s="335"/>
      <c r="AB249" s="335"/>
      <c r="AC249" s="335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54"/>
      <c r="P250" s="350" t="s">
        <v>73</v>
      </c>
      <c r="Q250" s="351"/>
      <c r="R250" s="351"/>
      <c r="S250" s="351"/>
      <c r="T250" s="351"/>
      <c r="U250" s="351"/>
      <c r="V250" s="352"/>
      <c r="W250" s="37" t="s">
        <v>74</v>
      </c>
      <c r="X250" s="334">
        <f>IFERROR(SUMPRODUCT(X248:X248*H248:H248),"0")</f>
        <v>0</v>
      </c>
      <c r="Y250" s="334">
        <f>IFERROR(SUMPRODUCT(Y248:Y248*H248:H248),"0")</f>
        <v>0</v>
      </c>
      <c r="Z250" s="37"/>
      <c r="AA250" s="335"/>
      <c r="AB250" s="335"/>
      <c r="AC250" s="335"/>
    </row>
    <row r="251" spans="1:68" ht="27.75" customHeight="1" x14ac:dyDescent="0.2">
      <c r="A251" s="380" t="s">
        <v>383</v>
      </c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48"/>
      <c r="AB251" s="48"/>
      <c r="AC251" s="48"/>
    </row>
    <row r="252" spans="1:68" ht="16.5" customHeight="1" x14ac:dyDescent="0.25">
      <c r="A252" s="346" t="s">
        <v>384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27"/>
      <c r="AB252" s="327"/>
      <c r="AC252" s="327"/>
    </row>
    <row r="253" spans="1:68" ht="14.25" customHeight="1" x14ac:dyDescent="0.25">
      <c r="A253" s="356" t="s">
        <v>64</v>
      </c>
      <c r="B253" s="347"/>
      <c r="C253" s="347"/>
      <c r="D253" s="347"/>
      <c r="E253" s="347"/>
      <c r="F253" s="347"/>
      <c r="G253" s="347"/>
      <c r="H253" s="347"/>
      <c r="I253" s="347"/>
      <c r="J253" s="347"/>
      <c r="K253" s="347"/>
      <c r="L253" s="347"/>
      <c r="M253" s="347"/>
      <c r="N253" s="347"/>
      <c r="O253" s="347"/>
      <c r="P253" s="347"/>
      <c r="Q253" s="347"/>
      <c r="R253" s="347"/>
      <c r="S253" s="347"/>
      <c r="T253" s="347"/>
      <c r="U253" s="347"/>
      <c r="V253" s="347"/>
      <c r="W253" s="347"/>
      <c r="X253" s="347"/>
      <c r="Y253" s="347"/>
      <c r="Z253" s="347"/>
      <c r="AA253" s="328"/>
      <c r="AB253" s="328"/>
      <c r="AC253" s="328"/>
    </row>
    <row r="254" spans="1:68" ht="27" customHeight="1" x14ac:dyDescent="0.25">
      <c r="A254" s="54" t="s">
        <v>385</v>
      </c>
      <c r="B254" s="54" t="s">
        <v>386</v>
      </c>
      <c r="C254" s="31">
        <v>4301071029</v>
      </c>
      <c r="D254" s="336">
        <v>4607111035899</v>
      </c>
      <c r="E254" s="337"/>
      <c r="F254" s="331">
        <v>1</v>
      </c>
      <c r="G254" s="32">
        <v>5</v>
      </c>
      <c r="H254" s="331">
        <v>5</v>
      </c>
      <c r="I254" s="331">
        <v>5.2619999999999996</v>
      </c>
      <c r="J254" s="32">
        <v>84</v>
      </c>
      <c r="K254" s="32" t="s">
        <v>67</v>
      </c>
      <c r="L254" s="32" t="s">
        <v>123</v>
      </c>
      <c r="M254" s="33" t="s">
        <v>69</v>
      </c>
      <c r="N254" s="33"/>
      <c r="O254" s="32">
        <v>180</v>
      </c>
      <c r="P254" s="4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1"/>
      <c r="R254" s="341"/>
      <c r="S254" s="341"/>
      <c r="T254" s="342"/>
      <c r="U254" s="34"/>
      <c r="V254" s="34"/>
      <c r="W254" s="35" t="s">
        <v>70</v>
      </c>
      <c r="X254" s="332">
        <v>108</v>
      </c>
      <c r="Y254" s="333">
        <f>IFERROR(IF(X254="","",X254),"")</f>
        <v>108</v>
      </c>
      <c r="Z254" s="36">
        <f>IFERROR(IF(X254="","",X254*0.0155),"")</f>
        <v>1.6739999999999999</v>
      </c>
      <c r="AA254" s="56"/>
      <c r="AB254" s="57"/>
      <c r="AC254" s="252" t="s">
        <v>270</v>
      </c>
      <c r="AG254" s="67"/>
      <c r="AJ254" s="71" t="s">
        <v>124</v>
      </c>
      <c r="AK254" s="71">
        <v>12</v>
      </c>
      <c r="BB254" s="253" t="s">
        <v>1</v>
      </c>
      <c r="BM254" s="67">
        <f>IFERROR(X254*I254,"0")</f>
        <v>568.29599999999994</v>
      </c>
      <c r="BN254" s="67">
        <f>IFERROR(Y254*I254,"0")</f>
        <v>568.29599999999994</v>
      </c>
      <c r="BO254" s="67">
        <f>IFERROR(X254/J254,"0")</f>
        <v>1.2857142857142858</v>
      </c>
      <c r="BP254" s="67">
        <f>IFERROR(Y254/J254,"0")</f>
        <v>1.2857142857142858</v>
      </c>
    </row>
    <row r="255" spans="1:68" ht="27" customHeight="1" x14ac:dyDescent="0.25">
      <c r="A255" s="54" t="s">
        <v>387</v>
      </c>
      <c r="B255" s="54" t="s">
        <v>388</v>
      </c>
      <c r="C255" s="31">
        <v>4301070991</v>
      </c>
      <c r="D255" s="336">
        <v>4607111038180</v>
      </c>
      <c r="E255" s="337"/>
      <c r="F255" s="331">
        <v>0.4</v>
      </c>
      <c r="G255" s="32">
        <v>16</v>
      </c>
      <c r="H255" s="331">
        <v>6.4</v>
      </c>
      <c r="I255" s="331">
        <v>6.71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9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1"/>
      <c r="R255" s="341"/>
      <c r="S255" s="341"/>
      <c r="T255" s="342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389</v>
      </c>
      <c r="AG255" s="67"/>
      <c r="AJ255" s="71" t="s">
        <v>72</v>
      </c>
      <c r="AK255" s="71">
        <v>1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54"/>
      <c r="P256" s="350" t="s">
        <v>73</v>
      </c>
      <c r="Q256" s="351"/>
      <c r="R256" s="351"/>
      <c r="S256" s="351"/>
      <c r="T256" s="351"/>
      <c r="U256" s="351"/>
      <c r="V256" s="352"/>
      <c r="W256" s="37" t="s">
        <v>70</v>
      </c>
      <c r="X256" s="334">
        <f>IFERROR(SUM(X254:X255),"0")</f>
        <v>108</v>
      </c>
      <c r="Y256" s="334">
        <f>IFERROR(SUM(Y254:Y255),"0")</f>
        <v>108</v>
      </c>
      <c r="Z256" s="334">
        <f>IFERROR(IF(Z254="",0,Z254),"0")+IFERROR(IF(Z255="",0,Z255),"0")</f>
        <v>1.6739999999999999</v>
      </c>
      <c r="AA256" s="335"/>
      <c r="AB256" s="335"/>
      <c r="AC256" s="335"/>
    </row>
    <row r="257" spans="1:68" x14ac:dyDescent="0.2">
      <c r="A257" s="347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4"/>
      <c r="P257" s="350" t="s">
        <v>73</v>
      </c>
      <c r="Q257" s="351"/>
      <c r="R257" s="351"/>
      <c r="S257" s="351"/>
      <c r="T257" s="351"/>
      <c r="U257" s="351"/>
      <c r="V257" s="352"/>
      <c r="W257" s="37" t="s">
        <v>74</v>
      </c>
      <c r="X257" s="334">
        <f>IFERROR(SUMPRODUCT(X254:X255*H254:H255),"0")</f>
        <v>540</v>
      </c>
      <c r="Y257" s="334">
        <f>IFERROR(SUMPRODUCT(Y254:Y255*H254:H255),"0")</f>
        <v>540</v>
      </c>
      <c r="Z257" s="37"/>
      <c r="AA257" s="335"/>
      <c r="AB257" s="335"/>
      <c r="AC257" s="335"/>
    </row>
    <row r="258" spans="1:68" ht="16.5" customHeight="1" x14ac:dyDescent="0.25">
      <c r="A258" s="346" t="s">
        <v>390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27"/>
      <c r="AB258" s="327"/>
      <c r="AC258" s="327"/>
    </row>
    <row r="259" spans="1:68" ht="14.25" customHeight="1" x14ac:dyDescent="0.25">
      <c r="A259" s="356" t="s">
        <v>64</v>
      </c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7"/>
      <c r="P259" s="347"/>
      <c r="Q259" s="347"/>
      <c r="R259" s="347"/>
      <c r="S259" s="347"/>
      <c r="T259" s="347"/>
      <c r="U259" s="347"/>
      <c r="V259" s="347"/>
      <c r="W259" s="347"/>
      <c r="X259" s="347"/>
      <c r="Y259" s="347"/>
      <c r="Z259" s="347"/>
      <c r="AA259" s="328"/>
      <c r="AB259" s="328"/>
      <c r="AC259" s="328"/>
    </row>
    <row r="260" spans="1:68" ht="27" customHeight="1" x14ac:dyDescent="0.25">
      <c r="A260" s="54" t="s">
        <v>391</v>
      </c>
      <c r="B260" s="54" t="s">
        <v>392</v>
      </c>
      <c r="C260" s="31">
        <v>4301070870</v>
      </c>
      <c r="D260" s="336">
        <v>4607111036711</v>
      </c>
      <c r="E260" s="337"/>
      <c r="F260" s="331">
        <v>0.8</v>
      </c>
      <c r="G260" s="32">
        <v>8</v>
      </c>
      <c r="H260" s="331">
        <v>6.4</v>
      </c>
      <c r="I260" s="331">
        <v>6.67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1"/>
      <c r="R260" s="341"/>
      <c r="S260" s="341"/>
      <c r="T260" s="342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356</v>
      </c>
      <c r="AG260" s="67"/>
      <c r="AJ260" s="71" t="s">
        <v>72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4"/>
      <c r="P261" s="350" t="s">
        <v>73</v>
      </c>
      <c r="Q261" s="351"/>
      <c r="R261" s="351"/>
      <c r="S261" s="351"/>
      <c r="T261" s="351"/>
      <c r="U261" s="351"/>
      <c r="V261" s="352"/>
      <c r="W261" s="37" t="s">
        <v>70</v>
      </c>
      <c r="X261" s="334">
        <f>IFERROR(SUM(X260:X260),"0")</f>
        <v>0</v>
      </c>
      <c r="Y261" s="334">
        <f>IFERROR(SUM(Y260:Y260),"0")</f>
        <v>0</v>
      </c>
      <c r="Z261" s="334">
        <f>IFERROR(IF(Z260="",0,Z260),"0")</f>
        <v>0</v>
      </c>
      <c r="AA261" s="335"/>
      <c r="AB261" s="335"/>
      <c r="AC261" s="335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4"/>
      <c r="P262" s="350" t="s">
        <v>73</v>
      </c>
      <c r="Q262" s="351"/>
      <c r="R262" s="351"/>
      <c r="S262" s="351"/>
      <c r="T262" s="351"/>
      <c r="U262" s="351"/>
      <c r="V262" s="352"/>
      <c r="W262" s="37" t="s">
        <v>74</v>
      </c>
      <c r="X262" s="334">
        <f>IFERROR(SUMPRODUCT(X260:X260*H260:H260),"0")</f>
        <v>0</v>
      </c>
      <c r="Y262" s="334">
        <f>IFERROR(SUMPRODUCT(Y260:Y260*H260:H260),"0")</f>
        <v>0</v>
      </c>
      <c r="Z262" s="37"/>
      <c r="AA262" s="335"/>
      <c r="AB262" s="335"/>
      <c r="AC262" s="335"/>
    </row>
    <row r="263" spans="1:68" ht="27.75" customHeight="1" x14ac:dyDescent="0.2">
      <c r="A263" s="380" t="s">
        <v>393</v>
      </c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  <c r="R263" s="381"/>
      <c r="S263" s="381"/>
      <c r="T263" s="381"/>
      <c r="U263" s="381"/>
      <c r="V263" s="381"/>
      <c r="W263" s="381"/>
      <c r="X263" s="381"/>
      <c r="Y263" s="381"/>
      <c r="Z263" s="381"/>
      <c r="AA263" s="48"/>
      <c r="AB263" s="48"/>
      <c r="AC263" s="48"/>
    </row>
    <row r="264" spans="1:68" ht="16.5" customHeight="1" x14ac:dyDescent="0.25">
      <c r="A264" s="346" t="s">
        <v>394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27"/>
      <c r="AB264" s="327"/>
      <c r="AC264" s="327"/>
    </row>
    <row r="265" spans="1:68" ht="14.25" customHeight="1" x14ac:dyDescent="0.25">
      <c r="A265" s="356" t="s">
        <v>299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328"/>
      <c r="AB265" s="328"/>
      <c r="AC265" s="328"/>
    </row>
    <row r="266" spans="1:68" ht="27" customHeight="1" x14ac:dyDescent="0.25">
      <c r="A266" s="54" t="s">
        <v>395</v>
      </c>
      <c r="B266" s="54" t="s">
        <v>396</v>
      </c>
      <c r="C266" s="31">
        <v>4301133004</v>
      </c>
      <c r="D266" s="336">
        <v>4607111039774</v>
      </c>
      <c r="E266" s="337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9" t="s">
        <v>397</v>
      </c>
      <c r="Q266" s="341"/>
      <c r="R266" s="341"/>
      <c r="S266" s="341"/>
      <c r="T266" s="342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398</v>
      </c>
      <c r="AG266" s="67"/>
      <c r="AJ266" s="71" t="s">
        <v>72</v>
      </c>
      <c r="AK266" s="71">
        <v>1</v>
      </c>
      <c r="BB266" s="259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3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54"/>
      <c r="P267" s="350" t="s">
        <v>73</v>
      </c>
      <c r="Q267" s="351"/>
      <c r="R267" s="351"/>
      <c r="S267" s="351"/>
      <c r="T267" s="351"/>
      <c r="U267" s="351"/>
      <c r="V267" s="352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4"/>
      <c r="P268" s="350" t="s">
        <v>73</v>
      </c>
      <c r="Q268" s="351"/>
      <c r="R268" s="351"/>
      <c r="S268" s="351"/>
      <c r="T268" s="351"/>
      <c r="U268" s="351"/>
      <c r="V268" s="352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56" t="s">
        <v>139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28"/>
      <c r="AB269" s="328"/>
      <c r="AC269" s="328"/>
    </row>
    <row r="270" spans="1:68" ht="37.5" customHeight="1" x14ac:dyDescent="0.25">
      <c r="A270" s="54" t="s">
        <v>399</v>
      </c>
      <c r="B270" s="54" t="s">
        <v>400</v>
      </c>
      <c r="C270" s="31">
        <v>4301135400</v>
      </c>
      <c r="D270" s="336">
        <v>4607111039361</v>
      </c>
      <c r="E270" s="337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1"/>
      <c r="R270" s="341"/>
      <c r="S270" s="341"/>
      <c r="T270" s="342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398</v>
      </c>
      <c r="AG270" s="67"/>
      <c r="AJ270" s="71" t="s">
        <v>72</v>
      </c>
      <c r="AK270" s="71">
        <v>1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3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4"/>
      <c r="P271" s="350" t="s">
        <v>73</v>
      </c>
      <c r="Q271" s="351"/>
      <c r="R271" s="351"/>
      <c r="S271" s="351"/>
      <c r="T271" s="351"/>
      <c r="U271" s="351"/>
      <c r="V271" s="352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54"/>
      <c r="P272" s="350" t="s">
        <v>73</v>
      </c>
      <c r="Q272" s="351"/>
      <c r="R272" s="351"/>
      <c r="S272" s="351"/>
      <c r="T272" s="351"/>
      <c r="U272" s="351"/>
      <c r="V272" s="352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80" t="s">
        <v>255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48"/>
      <c r="AB273" s="48"/>
      <c r="AC273" s="48"/>
    </row>
    <row r="274" spans="1:68" ht="16.5" customHeight="1" x14ac:dyDescent="0.25">
      <c r="A274" s="346" t="s">
        <v>255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27"/>
      <c r="AB274" s="327"/>
      <c r="AC274" s="327"/>
    </row>
    <row r="275" spans="1:68" ht="14.25" customHeight="1" x14ac:dyDescent="0.25">
      <c r="A275" s="356" t="s">
        <v>64</v>
      </c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7"/>
      <c r="P275" s="347"/>
      <c r="Q275" s="347"/>
      <c r="R275" s="347"/>
      <c r="S275" s="347"/>
      <c r="T275" s="347"/>
      <c r="U275" s="347"/>
      <c r="V275" s="347"/>
      <c r="W275" s="347"/>
      <c r="X275" s="347"/>
      <c r="Y275" s="347"/>
      <c r="Z275" s="347"/>
      <c r="AA275" s="328"/>
      <c r="AB275" s="328"/>
      <c r="AC275" s="328"/>
    </row>
    <row r="276" spans="1:68" ht="27" customHeight="1" x14ac:dyDescent="0.25">
      <c r="A276" s="54" t="s">
        <v>401</v>
      </c>
      <c r="B276" s="54" t="s">
        <v>402</v>
      </c>
      <c r="C276" s="31">
        <v>4301071014</v>
      </c>
      <c r="D276" s="336">
        <v>4640242181264</v>
      </c>
      <c r="E276" s="337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505" t="s">
        <v>403</v>
      </c>
      <c r="Q276" s="341"/>
      <c r="R276" s="341"/>
      <c r="S276" s="341"/>
      <c r="T276" s="342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404</v>
      </c>
      <c r="AG276" s="67"/>
      <c r="AJ276" s="71" t="s">
        <v>72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4301071021</v>
      </c>
      <c r="D277" s="336">
        <v>4640242181325</v>
      </c>
      <c r="E277" s="337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32" t="s">
        <v>407</v>
      </c>
      <c r="Q277" s="341"/>
      <c r="R277" s="341"/>
      <c r="S277" s="341"/>
      <c r="T277" s="342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404</v>
      </c>
      <c r="AG277" s="67"/>
      <c r="AJ277" s="71" t="s">
        <v>72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408</v>
      </c>
      <c r="B278" s="54" t="s">
        <v>409</v>
      </c>
      <c r="C278" s="31">
        <v>4301070993</v>
      </c>
      <c r="D278" s="336">
        <v>4640242180670</v>
      </c>
      <c r="E278" s="337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10" t="s">
        <v>410</v>
      </c>
      <c r="Q278" s="341"/>
      <c r="R278" s="341"/>
      <c r="S278" s="341"/>
      <c r="T278" s="342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411</v>
      </c>
      <c r="AG278" s="67"/>
      <c r="AJ278" s="71" t="s">
        <v>72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3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4"/>
      <c r="P279" s="350" t="s">
        <v>73</v>
      </c>
      <c r="Q279" s="351"/>
      <c r="R279" s="351"/>
      <c r="S279" s="351"/>
      <c r="T279" s="351"/>
      <c r="U279" s="351"/>
      <c r="V279" s="352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54"/>
      <c r="P280" s="350" t="s">
        <v>73</v>
      </c>
      <c r="Q280" s="351"/>
      <c r="R280" s="351"/>
      <c r="S280" s="351"/>
      <c r="T280" s="351"/>
      <c r="U280" s="351"/>
      <c r="V280" s="352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customHeight="1" x14ac:dyDescent="0.25">
      <c r="A281" s="356" t="s">
        <v>164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328"/>
      <c r="AB281" s="328"/>
      <c r="AC281" s="328"/>
    </row>
    <row r="282" spans="1:68" ht="27" customHeight="1" x14ac:dyDescent="0.25">
      <c r="A282" s="54" t="s">
        <v>412</v>
      </c>
      <c r="B282" s="54" t="s">
        <v>413</v>
      </c>
      <c r="C282" s="31">
        <v>4301131019</v>
      </c>
      <c r="D282" s="336">
        <v>4640242180427</v>
      </c>
      <c r="E282" s="337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154</v>
      </c>
      <c r="L282" s="32" t="s">
        <v>123</v>
      </c>
      <c r="M282" s="33" t="s">
        <v>69</v>
      </c>
      <c r="N282" s="33"/>
      <c r="O282" s="32">
        <v>180</v>
      </c>
      <c r="P282" s="498" t="s">
        <v>414</v>
      </c>
      <c r="Q282" s="341"/>
      <c r="R282" s="341"/>
      <c r="S282" s="341"/>
      <c r="T282" s="342"/>
      <c r="U282" s="34"/>
      <c r="V282" s="34"/>
      <c r="W282" s="35" t="s">
        <v>70</v>
      </c>
      <c r="X282" s="332">
        <v>54</v>
      </c>
      <c r="Y282" s="333">
        <f>IFERROR(IF(X282="","",X282),"")</f>
        <v>54</v>
      </c>
      <c r="Z282" s="36">
        <f>IFERROR(IF(X282="","",X282*0.00502),"")</f>
        <v>0.27107999999999999</v>
      </c>
      <c r="AA282" s="56"/>
      <c r="AB282" s="57"/>
      <c r="AC282" s="268" t="s">
        <v>415</v>
      </c>
      <c r="AG282" s="67"/>
      <c r="AJ282" s="71" t="s">
        <v>124</v>
      </c>
      <c r="AK282" s="71">
        <v>18</v>
      </c>
      <c r="BB282" s="269" t="s">
        <v>83</v>
      </c>
      <c r="BM282" s="67">
        <f>IFERROR(X282*I282,"0")</f>
        <v>103.41</v>
      </c>
      <c r="BN282" s="67">
        <f>IFERROR(Y282*I282,"0")</f>
        <v>103.41</v>
      </c>
      <c r="BO282" s="67">
        <f>IFERROR(X282/J282,"0")</f>
        <v>0.23076923076923078</v>
      </c>
      <c r="BP282" s="67">
        <f>IFERROR(Y282/J282,"0")</f>
        <v>0.23076923076923078</v>
      </c>
    </row>
    <row r="283" spans="1:68" x14ac:dyDescent="0.2">
      <c r="A283" s="353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4"/>
      <c r="P283" s="350" t="s">
        <v>73</v>
      </c>
      <c r="Q283" s="351"/>
      <c r="R283" s="351"/>
      <c r="S283" s="351"/>
      <c r="T283" s="351"/>
      <c r="U283" s="351"/>
      <c r="V283" s="352"/>
      <c r="W283" s="37" t="s">
        <v>70</v>
      </c>
      <c r="X283" s="334">
        <f>IFERROR(SUM(X282:X282),"0")</f>
        <v>54</v>
      </c>
      <c r="Y283" s="334">
        <f>IFERROR(SUM(Y282:Y282),"0")</f>
        <v>54</v>
      </c>
      <c r="Z283" s="334">
        <f>IFERROR(IF(Z282="",0,Z282),"0")</f>
        <v>0.27107999999999999</v>
      </c>
      <c r="AA283" s="335"/>
      <c r="AB283" s="335"/>
      <c r="AC283" s="335"/>
    </row>
    <row r="284" spans="1:68" x14ac:dyDescent="0.2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54"/>
      <c r="P284" s="350" t="s">
        <v>73</v>
      </c>
      <c r="Q284" s="351"/>
      <c r="R284" s="351"/>
      <c r="S284" s="351"/>
      <c r="T284" s="351"/>
      <c r="U284" s="351"/>
      <c r="V284" s="352"/>
      <c r="W284" s="37" t="s">
        <v>74</v>
      </c>
      <c r="X284" s="334">
        <f>IFERROR(SUMPRODUCT(X282:X282*H282:H282),"0")</f>
        <v>97.2</v>
      </c>
      <c r="Y284" s="334">
        <f>IFERROR(SUMPRODUCT(Y282:Y282*H282:H282),"0")</f>
        <v>97.2</v>
      </c>
      <c r="Z284" s="37"/>
      <c r="AA284" s="335"/>
      <c r="AB284" s="335"/>
      <c r="AC284" s="335"/>
    </row>
    <row r="285" spans="1:68" ht="14.25" customHeight="1" x14ac:dyDescent="0.25">
      <c r="A285" s="356" t="s">
        <v>77</v>
      </c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7"/>
      <c r="P285" s="347"/>
      <c r="Q285" s="347"/>
      <c r="R285" s="347"/>
      <c r="S285" s="347"/>
      <c r="T285" s="347"/>
      <c r="U285" s="347"/>
      <c r="V285" s="347"/>
      <c r="W285" s="347"/>
      <c r="X285" s="347"/>
      <c r="Y285" s="347"/>
      <c r="Z285" s="347"/>
      <c r="AA285" s="328"/>
      <c r="AB285" s="328"/>
      <c r="AC285" s="328"/>
    </row>
    <row r="286" spans="1:68" ht="27" customHeight="1" x14ac:dyDescent="0.25">
      <c r="A286" s="54" t="s">
        <v>416</v>
      </c>
      <c r="B286" s="54" t="s">
        <v>417</v>
      </c>
      <c r="C286" s="31">
        <v>4301132080</v>
      </c>
      <c r="D286" s="336">
        <v>4640242180397</v>
      </c>
      <c r="E286" s="337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123</v>
      </c>
      <c r="M286" s="33" t="s">
        <v>69</v>
      </c>
      <c r="N286" s="33"/>
      <c r="O286" s="32">
        <v>180</v>
      </c>
      <c r="P286" s="407" t="s">
        <v>418</v>
      </c>
      <c r="Q286" s="341"/>
      <c r="R286" s="341"/>
      <c r="S286" s="341"/>
      <c r="T286" s="342"/>
      <c r="U286" s="34"/>
      <c r="V286" s="34"/>
      <c r="W286" s="35" t="s">
        <v>70</v>
      </c>
      <c r="X286" s="332">
        <v>96</v>
      </c>
      <c r="Y286" s="333">
        <f>IFERROR(IF(X286="","",X286),"")</f>
        <v>96</v>
      </c>
      <c r="Z286" s="36">
        <f>IFERROR(IF(X286="","",X286*0.0155),"")</f>
        <v>1.488</v>
      </c>
      <c r="AA286" s="56"/>
      <c r="AB286" s="57"/>
      <c r="AC286" s="270" t="s">
        <v>419</v>
      </c>
      <c r="AG286" s="67"/>
      <c r="AJ286" s="71" t="s">
        <v>124</v>
      </c>
      <c r="AK286" s="71">
        <v>12</v>
      </c>
      <c r="BB286" s="271" t="s">
        <v>83</v>
      </c>
      <c r="BM286" s="67">
        <f>IFERROR(X286*I286,"0")</f>
        <v>600.96</v>
      </c>
      <c r="BN286" s="67">
        <f>IFERROR(Y286*I286,"0")</f>
        <v>600.96</v>
      </c>
      <c r="BO286" s="67">
        <f>IFERROR(X286/J286,"0")</f>
        <v>1.1428571428571428</v>
      </c>
      <c r="BP286" s="67">
        <f>IFERROR(Y286/J286,"0")</f>
        <v>1.1428571428571428</v>
      </c>
    </row>
    <row r="287" spans="1:68" ht="27" customHeight="1" x14ac:dyDescent="0.25">
      <c r="A287" s="54" t="s">
        <v>420</v>
      </c>
      <c r="B287" s="54" t="s">
        <v>421</v>
      </c>
      <c r="C287" s="31">
        <v>4301132104</v>
      </c>
      <c r="D287" s="336">
        <v>4640242181219</v>
      </c>
      <c r="E287" s="337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154</v>
      </c>
      <c r="L287" s="32" t="s">
        <v>68</v>
      </c>
      <c r="M287" s="33" t="s">
        <v>69</v>
      </c>
      <c r="N287" s="33"/>
      <c r="O287" s="32">
        <v>180</v>
      </c>
      <c r="P287" s="408" t="s">
        <v>422</v>
      </c>
      <c r="Q287" s="341"/>
      <c r="R287" s="341"/>
      <c r="S287" s="341"/>
      <c r="T287" s="342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419</v>
      </c>
      <c r="AG287" s="67"/>
      <c r="AJ287" s="71" t="s">
        <v>72</v>
      </c>
      <c r="AK287" s="71">
        <v>1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54"/>
      <c r="P288" s="350" t="s">
        <v>73</v>
      </c>
      <c r="Q288" s="351"/>
      <c r="R288" s="351"/>
      <c r="S288" s="351"/>
      <c r="T288" s="351"/>
      <c r="U288" s="351"/>
      <c r="V288" s="352"/>
      <c r="W288" s="37" t="s">
        <v>70</v>
      </c>
      <c r="X288" s="334">
        <f>IFERROR(SUM(X286:X287),"0")</f>
        <v>96</v>
      </c>
      <c r="Y288" s="334">
        <f>IFERROR(SUM(Y286:Y287),"0")</f>
        <v>96</v>
      </c>
      <c r="Z288" s="334">
        <f>IFERROR(IF(Z286="",0,Z286),"0")+IFERROR(IF(Z287="",0,Z287),"0")</f>
        <v>1.488</v>
      </c>
      <c r="AA288" s="335"/>
      <c r="AB288" s="335"/>
      <c r="AC288" s="335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54"/>
      <c r="P289" s="350" t="s">
        <v>73</v>
      </c>
      <c r="Q289" s="351"/>
      <c r="R289" s="351"/>
      <c r="S289" s="351"/>
      <c r="T289" s="351"/>
      <c r="U289" s="351"/>
      <c r="V289" s="352"/>
      <c r="W289" s="37" t="s">
        <v>74</v>
      </c>
      <c r="X289" s="334">
        <f>IFERROR(SUMPRODUCT(X286:X287*H286:H287),"0")</f>
        <v>576</v>
      </c>
      <c r="Y289" s="334">
        <f>IFERROR(SUMPRODUCT(Y286:Y287*H286:H287),"0")</f>
        <v>576</v>
      </c>
      <c r="Z289" s="37"/>
      <c r="AA289" s="335"/>
      <c r="AB289" s="335"/>
      <c r="AC289" s="335"/>
    </row>
    <row r="290" spans="1:68" ht="14.25" customHeight="1" x14ac:dyDescent="0.25">
      <c r="A290" s="356" t="s">
        <v>191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28"/>
      <c r="AB290" s="328"/>
      <c r="AC290" s="328"/>
    </row>
    <row r="291" spans="1:68" ht="27" customHeight="1" x14ac:dyDescent="0.25">
      <c r="A291" s="54" t="s">
        <v>423</v>
      </c>
      <c r="B291" s="54" t="s">
        <v>424</v>
      </c>
      <c r="C291" s="31">
        <v>4301136028</v>
      </c>
      <c r="D291" s="336">
        <v>4640242180304</v>
      </c>
      <c r="E291" s="337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123</v>
      </c>
      <c r="M291" s="33" t="s">
        <v>69</v>
      </c>
      <c r="N291" s="33"/>
      <c r="O291" s="32">
        <v>180</v>
      </c>
      <c r="P291" s="536" t="s">
        <v>425</v>
      </c>
      <c r="Q291" s="341"/>
      <c r="R291" s="341"/>
      <c r="S291" s="341"/>
      <c r="T291" s="342"/>
      <c r="U291" s="34"/>
      <c r="V291" s="34"/>
      <c r="W291" s="35" t="s">
        <v>70</v>
      </c>
      <c r="X291" s="332">
        <v>70</v>
      </c>
      <c r="Y291" s="333">
        <f>IFERROR(IF(X291="","",X291),"")</f>
        <v>70</v>
      </c>
      <c r="Z291" s="36">
        <f>IFERROR(IF(X291="","",X291*0.00936),"")</f>
        <v>0.6552</v>
      </c>
      <c r="AA291" s="56"/>
      <c r="AB291" s="57"/>
      <c r="AC291" s="274" t="s">
        <v>426</v>
      </c>
      <c r="AG291" s="67"/>
      <c r="AJ291" s="71" t="s">
        <v>124</v>
      </c>
      <c r="AK291" s="71">
        <v>14</v>
      </c>
      <c r="BB291" s="275" t="s">
        <v>83</v>
      </c>
      <c r="BM291" s="67">
        <f>IFERROR(X291*I291,"0")</f>
        <v>202.34200000000001</v>
      </c>
      <c r="BN291" s="67">
        <f>IFERROR(Y291*I291,"0")</f>
        <v>202.34200000000001</v>
      </c>
      <c r="BO291" s="67">
        <f>IFERROR(X291/J291,"0")</f>
        <v>0.55555555555555558</v>
      </c>
      <c r="BP291" s="67">
        <f>IFERROR(Y291/J291,"0")</f>
        <v>0.55555555555555558</v>
      </c>
    </row>
    <row r="292" spans="1:68" ht="27" customHeight="1" x14ac:dyDescent="0.25">
      <c r="A292" s="54" t="s">
        <v>427</v>
      </c>
      <c r="B292" s="54" t="s">
        <v>428</v>
      </c>
      <c r="C292" s="31">
        <v>4301136026</v>
      </c>
      <c r="D292" s="336">
        <v>4640242180236</v>
      </c>
      <c r="E292" s="337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123</v>
      </c>
      <c r="M292" s="33" t="s">
        <v>69</v>
      </c>
      <c r="N292" s="33"/>
      <c r="O292" s="32">
        <v>180</v>
      </c>
      <c r="P292" s="541" t="s">
        <v>429</v>
      </c>
      <c r="Q292" s="341"/>
      <c r="R292" s="341"/>
      <c r="S292" s="341"/>
      <c r="T292" s="342"/>
      <c r="U292" s="34"/>
      <c r="V292" s="34"/>
      <c r="W292" s="35" t="s">
        <v>70</v>
      </c>
      <c r="X292" s="332">
        <v>108</v>
      </c>
      <c r="Y292" s="333">
        <f>IFERROR(IF(X292="","",X292),"")</f>
        <v>108</v>
      </c>
      <c r="Z292" s="36">
        <f>IFERROR(IF(X292="","",X292*0.0155),"")</f>
        <v>1.6739999999999999</v>
      </c>
      <c r="AA292" s="56"/>
      <c r="AB292" s="57"/>
      <c r="AC292" s="276" t="s">
        <v>426</v>
      </c>
      <c r="AG292" s="67"/>
      <c r="AJ292" s="71" t="s">
        <v>124</v>
      </c>
      <c r="AK292" s="71">
        <v>12</v>
      </c>
      <c r="BB292" s="277" t="s">
        <v>83</v>
      </c>
      <c r="BM292" s="67">
        <f>IFERROR(X292*I292,"0")</f>
        <v>565.38</v>
      </c>
      <c r="BN292" s="67">
        <f>IFERROR(Y292*I292,"0")</f>
        <v>565.38</v>
      </c>
      <c r="BO292" s="67">
        <f>IFERROR(X292/J292,"0")</f>
        <v>1.2857142857142858</v>
      </c>
      <c r="BP292" s="67">
        <f>IFERROR(Y292/J292,"0")</f>
        <v>1.2857142857142858</v>
      </c>
    </row>
    <row r="293" spans="1:68" ht="27" customHeight="1" x14ac:dyDescent="0.25">
      <c r="A293" s="54" t="s">
        <v>430</v>
      </c>
      <c r="B293" s="54" t="s">
        <v>431</v>
      </c>
      <c r="C293" s="31">
        <v>4301136029</v>
      </c>
      <c r="D293" s="336">
        <v>4640242180410</v>
      </c>
      <c r="E293" s="337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1"/>
      <c r="R293" s="341"/>
      <c r="S293" s="341"/>
      <c r="T293" s="342"/>
      <c r="U293" s="34"/>
      <c r="V293" s="34"/>
      <c r="W293" s="35" t="s">
        <v>70</v>
      </c>
      <c r="X293" s="332">
        <v>84</v>
      </c>
      <c r="Y293" s="333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8" t="s">
        <v>426</v>
      </c>
      <c r="AG293" s="67"/>
      <c r="AJ293" s="71" t="s">
        <v>72</v>
      </c>
      <c r="AK293" s="71">
        <v>1</v>
      </c>
      <c r="BB293" s="279" t="s">
        <v>83</v>
      </c>
      <c r="BM293" s="67">
        <f>IFERROR(X293*I293,"0")</f>
        <v>204.28799999999998</v>
      </c>
      <c r="BN293" s="67">
        <f>IFERROR(Y293*I293,"0")</f>
        <v>204.28799999999998</v>
      </c>
      <c r="BO293" s="67">
        <f>IFERROR(X293/J293,"0")</f>
        <v>0.66666666666666663</v>
      </c>
      <c r="BP293" s="67">
        <f>IFERROR(Y293/J293,"0")</f>
        <v>0.66666666666666663</v>
      </c>
    </row>
    <row r="294" spans="1:68" x14ac:dyDescent="0.2">
      <c r="A294" s="353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54"/>
      <c r="P294" s="350" t="s">
        <v>73</v>
      </c>
      <c r="Q294" s="351"/>
      <c r="R294" s="351"/>
      <c r="S294" s="351"/>
      <c r="T294" s="351"/>
      <c r="U294" s="351"/>
      <c r="V294" s="352"/>
      <c r="W294" s="37" t="s">
        <v>70</v>
      </c>
      <c r="X294" s="334">
        <f>IFERROR(SUM(X291:X293),"0")</f>
        <v>262</v>
      </c>
      <c r="Y294" s="334">
        <f>IFERROR(SUM(Y291:Y293),"0")</f>
        <v>262</v>
      </c>
      <c r="Z294" s="334">
        <f>IFERROR(IF(Z291="",0,Z291),"0")+IFERROR(IF(Z292="",0,Z292),"0")+IFERROR(IF(Z293="",0,Z293),"0")</f>
        <v>3.1154400000000004</v>
      </c>
      <c r="AA294" s="335"/>
      <c r="AB294" s="335"/>
      <c r="AC294" s="335"/>
    </row>
    <row r="295" spans="1:68" x14ac:dyDescent="0.2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4"/>
      <c r="P295" s="350" t="s">
        <v>73</v>
      </c>
      <c r="Q295" s="351"/>
      <c r="R295" s="351"/>
      <c r="S295" s="351"/>
      <c r="T295" s="351"/>
      <c r="U295" s="351"/>
      <c r="V295" s="352"/>
      <c r="W295" s="37" t="s">
        <v>74</v>
      </c>
      <c r="X295" s="334">
        <f>IFERROR(SUMPRODUCT(X291:X293*H291:H293),"0")</f>
        <v>917.16000000000008</v>
      </c>
      <c r="Y295" s="334">
        <f>IFERROR(SUMPRODUCT(Y291:Y293*H291:H293),"0")</f>
        <v>917.16000000000008</v>
      </c>
      <c r="Z295" s="37"/>
      <c r="AA295" s="335"/>
      <c r="AB295" s="335"/>
      <c r="AC295" s="335"/>
    </row>
    <row r="296" spans="1:68" ht="14.25" customHeight="1" x14ac:dyDescent="0.25">
      <c r="A296" s="356" t="s">
        <v>139</v>
      </c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7"/>
      <c r="P296" s="347"/>
      <c r="Q296" s="347"/>
      <c r="R296" s="347"/>
      <c r="S296" s="347"/>
      <c r="T296" s="347"/>
      <c r="U296" s="347"/>
      <c r="V296" s="347"/>
      <c r="W296" s="347"/>
      <c r="X296" s="347"/>
      <c r="Y296" s="347"/>
      <c r="Z296" s="347"/>
      <c r="AA296" s="328"/>
      <c r="AB296" s="328"/>
      <c r="AC296" s="328"/>
    </row>
    <row r="297" spans="1:68" ht="37.5" customHeight="1" x14ac:dyDescent="0.25">
      <c r="A297" s="54" t="s">
        <v>432</v>
      </c>
      <c r="B297" s="54" t="s">
        <v>433</v>
      </c>
      <c r="C297" s="31">
        <v>4301135504</v>
      </c>
      <c r="D297" s="336">
        <v>4640242181554</v>
      </c>
      <c r="E297" s="337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5" t="s">
        <v>434</v>
      </c>
      <c r="Q297" s="341"/>
      <c r="R297" s="341"/>
      <c r="S297" s="341"/>
      <c r="T297" s="342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435</v>
      </c>
      <c r="AG297" s="67"/>
      <c r="AJ297" s="71" t="s">
        <v>72</v>
      </c>
      <c r="AK297" s="71">
        <v>1</v>
      </c>
      <c r="BB297" s="281" t="s">
        <v>83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436</v>
      </c>
      <c r="B298" s="54" t="s">
        <v>437</v>
      </c>
      <c r="C298" s="31">
        <v>4301135394</v>
      </c>
      <c r="D298" s="336">
        <v>4640242181561</v>
      </c>
      <c r="E298" s="337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123</v>
      </c>
      <c r="M298" s="33" t="s">
        <v>69</v>
      </c>
      <c r="N298" s="33"/>
      <c r="O298" s="32">
        <v>180</v>
      </c>
      <c r="P298" s="516" t="s">
        <v>438</v>
      </c>
      <c r="Q298" s="341"/>
      <c r="R298" s="341"/>
      <c r="S298" s="341"/>
      <c r="T298" s="342"/>
      <c r="U298" s="34"/>
      <c r="V298" s="34"/>
      <c r="W298" s="35" t="s">
        <v>70</v>
      </c>
      <c r="X298" s="332">
        <v>56</v>
      </c>
      <c r="Y298" s="333">
        <f t="shared" si="24"/>
        <v>56</v>
      </c>
      <c r="Z298" s="36">
        <f>IFERROR(IF(X298="","",X298*0.00936),"")</f>
        <v>0.52415999999999996</v>
      </c>
      <c r="AA298" s="56"/>
      <c r="AB298" s="57"/>
      <c r="AC298" s="282" t="s">
        <v>439</v>
      </c>
      <c r="AG298" s="67"/>
      <c r="AJ298" s="71" t="s">
        <v>124</v>
      </c>
      <c r="AK298" s="71">
        <v>14</v>
      </c>
      <c r="BB298" s="283" t="s">
        <v>83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customHeight="1" x14ac:dyDescent="0.25">
      <c r="A299" s="54" t="s">
        <v>440</v>
      </c>
      <c r="B299" s="54" t="s">
        <v>441</v>
      </c>
      <c r="C299" s="31">
        <v>4301135374</v>
      </c>
      <c r="D299" s="336">
        <v>4640242181424</v>
      </c>
      <c r="E299" s="337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66" t="s">
        <v>442</v>
      </c>
      <c r="Q299" s="341"/>
      <c r="R299" s="341"/>
      <c r="S299" s="341"/>
      <c r="T299" s="342"/>
      <c r="U299" s="34"/>
      <c r="V299" s="34"/>
      <c r="W299" s="35" t="s">
        <v>70</v>
      </c>
      <c r="X299" s="332">
        <v>36</v>
      </c>
      <c r="Y299" s="333">
        <f t="shared" si="24"/>
        <v>36</v>
      </c>
      <c r="Z299" s="36">
        <f>IFERROR(IF(X299="","",X299*0.0155),"")</f>
        <v>0.55800000000000005</v>
      </c>
      <c r="AA299" s="56"/>
      <c r="AB299" s="57"/>
      <c r="AC299" s="284" t="s">
        <v>435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206.46</v>
      </c>
      <c r="BN299" s="67">
        <f t="shared" si="26"/>
        <v>206.46</v>
      </c>
      <c r="BO299" s="67">
        <f t="shared" si="27"/>
        <v>0.42857142857142855</v>
      </c>
      <c r="BP299" s="67">
        <f t="shared" si="28"/>
        <v>0.42857142857142855</v>
      </c>
    </row>
    <row r="300" spans="1:68" ht="27" customHeight="1" x14ac:dyDescent="0.25">
      <c r="A300" s="54" t="s">
        <v>443</v>
      </c>
      <c r="B300" s="54" t="s">
        <v>444</v>
      </c>
      <c r="C300" s="31">
        <v>4301135320</v>
      </c>
      <c r="D300" s="336">
        <v>4640242181592</v>
      </c>
      <c r="E300" s="337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8" t="s">
        <v>445</v>
      </c>
      <c r="Q300" s="341"/>
      <c r="R300" s="341"/>
      <c r="S300" s="341"/>
      <c r="T300" s="342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446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447</v>
      </c>
      <c r="B301" s="54" t="s">
        <v>448</v>
      </c>
      <c r="C301" s="31">
        <v>4301135552</v>
      </c>
      <c r="D301" s="336">
        <v>4640242181431</v>
      </c>
      <c r="E301" s="337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4" t="s">
        <v>449</v>
      </c>
      <c r="Q301" s="341"/>
      <c r="R301" s="341"/>
      <c r="S301" s="341"/>
      <c r="T301" s="342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450</v>
      </c>
      <c r="AG301" s="67"/>
      <c r="AJ301" s="71" t="s">
        <v>72</v>
      </c>
      <c r="AK301" s="71">
        <v>1</v>
      </c>
      <c r="BB301" s="28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451</v>
      </c>
      <c r="B302" s="54" t="s">
        <v>452</v>
      </c>
      <c r="C302" s="31">
        <v>4301135405</v>
      </c>
      <c r="D302" s="336">
        <v>4640242181523</v>
      </c>
      <c r="E302" s="337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453</v>
      </c>
      <c r="Q302" s="341"/>
      <c r="R302" s="341"/>
      <c r="S302" s="341"/>
      <c r="T302" s="342"/>
      <c r="U302" s="34"/>
      <c r="V302" s="34"/>
      <c r="W302" s="35" t="s">
        <v>70</v>
      </c>
      <c r="X302" s="332">
        <v>42</v>
      </c>
      <c r="Y302" s="333">
        <f t="shared" si="24"/>
        <v>42</v>
      </c>
      <c r="Z302" s="36">
        <f t="shared" si="29"/>
        <v>0.39312000000000002</v>
      </c>
      <c r="AA302" s="56"/>
      <c r="AB302" s="57"/>
      <c r="AC302" s="290" t="s">
        <v>439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134.06400000000002</v>
      </c>
      <c r="BN302" s="67">
        <f t="shared" si="26"/>
        <v>134.06400000000002</v>
      </c>
      <c r="BO302" s="67">
        <f t="shared" si="27"/>
        <v>0.33333333333333331</v>
      </c>
      <c r="BP302" s="67">
        <f t="shared" si="28"/>
        <v>0.33333333333333331</v>
      </c>
    </row>
    <row r="303" spans="1:68" ht="37.5" customHeight="1" x14ac:dyDescent="0.25">
      <c r="A303" s="54" t="s">
        <v>454</v>
      </c>
      <c r="B303" s="54" t="s">
        <v>455</v>
      </c>
      <c r="C303" s="31">
        <v>4301135404</v>
      </c>
      <c r="D303" s="336">
        <v>4640242181516</v>
      </c>
      <c r="E303" s="337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3" t="s">
        <v>456</v>
      </c>
      <c r="Q303" s="341"/>
      <c r="R303" s="341"/>
      <c r="S303" s="341"/>
      <c r="T303" s="342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450</v>
      </c>
      <c r="AG303" s="67"/>
      <c r="AJ303" s="71" t="s">
        <v>72</v>
      </c>
      <c r="AK303" s="71">
        <v>1</v>
      </c>
      <c r="BB303" s="293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457</v>
      </c>
      <c r="B304" s="54" t="s">
        <v>458</v>
      </c>
      <c r="C304" s="31">
        <v>4301135375</v>
      </c>
      <c r="D304" s="336">
        <v>4640242181486</v>
      </c>
      <c r="E304" s="337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123</v>
      </c>
      <c r="M304" s="33" t="s">
        <v>69</v>
      </c>
      <c r="N304" s="33"/>
      <c r="O304" s="32">
        <v>180</v>
      </c>
      <c r="P304" s="461" t="s">
        <v>459</v>
      </c>
      <c r="Q304" s="341"/>
      <c r="R304" s="341"/>
      <c r="S304" s="341"/>
      <c r="T304" s="342"/>
      <c r="U304" s="34"/>
      <c r="V304" s="34"/>
      <c r="W304" s="35" t="s">
        <v>70</v>
      </c>
      <c r="X304" s="332">
        <v>112</v>
      </c>
      <c r="Y304" s="333">
        <f t="shared" si="24"/>
        <v>112</v>
      </c>
      <c r="Z304" s="36">
        <f t="shared" si="29"/>
        <v>1.0483199999999999</v>
      </c>
      <c r="AA304" s="56"/>
      <c r="AB304" s="57"/>
      <c r="AC304" s="294" t="s">
        <v>435</v>
      </c>
      <c r="AG304" s="67"/>
      <c r="AJ304" s="71" t="s">
        <v>124</v>
      </c>
      <c r="AK304" s="71">
        <v>14</v>
      </c>
      <c r="BB304" s="295" t="s">
        <v>83</v>
      </c>
      <c r="BM304" s="67">
        <f t="shared" si="25"/>
        <v>435.904</v>
      </c>
      <c r="BN304" s="67">
        <f t="shared" si="26"/>
        <v>435.904</v>
      </c>
      <c r="BO304" s="67">
        <f t="shared" si="27"/>
        <v>0.88888888888888884</v>
      </c>
      <c r="BP304" s="67">
        <f t="shared" si="28"/>
        <v>0.88888888888888884</v>
      </c>
    </row>
    <row r="305" spans="1:68" ht="37.5" customHeight="1" x14ac:dyDescent="0.25">
      <c r="A305" s="54" t="s">
        <v>460</v>
      </c>
      <c r="B305" s="54" t="s">
        <v>461</v>
      </c>
      <c r="C305" s="31">
        <v>4301135402</v>
      </c>
      <c r="D305" s="336">
        <v>4640242181493</v>
      </c>
      <c r="E305" s="337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4" t="s">
        <v>462</v>
      </c>
      <c r="Q305" s="341"/>
      <c r="R305" s="341"/>
      <c r="S305" s="341"/>
      <c r="T305" s="342"/>
      <c r="U305" s="34"/>
      <c r="V305" s="34"/>
      <c r="W305" s="35" t="s">
        <v>70</v>
      </c>
      <c r="X305" s="332">
        <v>28</v>
      </c>
      <c r="Y305" s="333">
        <f t="shared" si="24"/>
        <v>28</v>
      </c>
      <c r="Z305" s="36">
        <f t="shared" si="29"/>
        <v>0.26207999999999998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83</v>
      </c>
      <c r="BM305" s="67">
        <f t="shared" si="25"/>
        <v>108.976</v>
      </c>
      <c r="BN305" s="67">
        <f t="shared" si="26"/>
        <v>108.976</v>
      </c>
      <c r="BO305" s="67">
        <f t="shared" si="27"/>
        <v>0.22222222222222221</v>
      </c>
      <c r="BP305" s="67">
        <f t="shared" si="28"/>
        <v>0.22222222222222221</v>
      </c>
    </row>
    <row r="306" spans="1:68" ht="37.5" customHeight="1" x14ac:dyDescent="0.25">
      <c r="A306" s="54" t="s">
        <v>463</v>
      </c>
      <c r="B306" s="54" t="s">
        <v>464</v>
      </c>
      <c r="C306" s="31">
        <v>4301135403</v>
      </c>
      <c r="D306" s="336">
        <v>4640242181509</v>
      </c>
      <c r="E306" s="337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465</v>
      </c>
      <c r="Q306" s="341"/>
      <c r="R306" s="341"/>
      <c r="S306" s="341"/>
      <c r="T306" s="342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435</v>
      </c>
      <c r="AG306" s="67"/>
      <c r="AJ306" s="71" t="s">
        <v>72</v>
      </c>
      <c r="AK306" s="71">
        <v>1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466</v>
      </c>
      <c r="B307" s="54" t="s">
        <v>467</v>
      </c>
      <c r="C307" s="31">
        <v>4301135304</v>
      </c>
      <c r="D307" s="336">
        <v>4640242181240</v>
      </c>
      <c r="E307" s="337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468</v>
      </c>
      <c r="Q307" s="341"/>
      <c r="R307" s="341"/>
      <c r="S307" s="341"/>
      <c r="T307" s="342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469</v>
      </c>
      <c r="B308" s="54" t="s">
        <v>470</v>
      </c>
      <c r="C308" s="31">
        <v>4301135310</v>
      </c>
      <c r="D308" s="336">
        <v>4640242181318</v>
      </c>
      <c r="E308" s="337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0" t="s">
        <v>471</v>
      </c>
      <c r="Q308" s="341"/>
      <c r="R308" s="341"/>
      <c r="S308" s="341"/>
      <c r="T308" s="342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439</v>
      </c>
      <c r="AG308" s="67"/>
      <c r="AJ308" s="71" t="s">
        <v>72</v>
      </c>
      <c r="AK308" s="71">
        <v>1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472</v>
      </c>
      <c r="B309" s="54" t="s">
        <v>473</v>
      </c>
      <c r="C309" s="31">
        <v>4301135306</v>
      </c>
      <c r="D309" s="336">
        <v>4640242181578</v>
      </c>
      <c r="E309" s="337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452" t="s">
        <v>474</v>
      </c>
      <c r="Q309" s="341"/>
      <c r="R309" s="341"/>
      <c r="S309" s="341"/>
      <c r="T309" s="342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435</v>
      </c>
      <c r="AG309" s="67"/>
      <c r="AJ309" s="71" t="s">
        <v>72</v>
      </c>
      <c r="AK309" s="71">
        <v>1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475</v>
      </c>
      <c r="B310" s="54" t="s">
        <v>476</v>
      </c>
      <c r="C310" s="31">
        <v>4301135305</v>
      </c>
      <c r="D310" s="336">
        <v>4640242181394</v>
      </c>
      <c r="E310" s="337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154</v>
      </c>
      <c r="L310" s="32" t="s">
        <v>68</v>
      </c>
      <c r="M310" s="33" t="s">
        <v>69</v>
      </c>
      <c r="N310" s="33"/>
      <c r="O310" s="32">
        <v>180</v>
      </c>
      <c r="P310" s="436" t="s">
        <v>477</v>
      </c>
      <c r="Q310" s="341"/>
      <c r="R310" s="341"/>
      <c r="S310" s="341"/>
      <c r="T310" s="342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435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478</v>
      </c>
      <c r="B311" s="54" t="s">
        <v>479</v>
      </c>
      <c r="C311" s="31">
        <v>4301135309</v>
      </c>
      <c r="D311" s="336">
        <v>4640242181332</v>
      </c>
      <c r="E311" s="337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42" t="s">
        <v>480</v>
      </c>
      <c r="Q311" s="341"/>
      <c r="R311" s="341"/>
      <c r="S311" s="341"/>
      <c r="T311" s="342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435</v>
      </c>
      <c r="AG311" s="67"/>
      <c r="AJ311" s="71" t="s">
        <v>72</v>
      </c>
      <c r="AK311" s="71">
        <v>1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481</v>
      </c>
      <c r="B312" s="54" t="s">
        <v>482</v>
      </c>
      <c r="C312" s="31">
        <v>4301135308</v>
      </c>
      <c r="D312" s="336">
        <v>4640242181349</v>
      </c>
      <c r="E312" s="337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154</v>
      </c>
      <c r="L312" s="32" t="s">
        <v>68</v>
      </c>
      <c r="M312" s="33" t="s">
        <v>69</v>
      </c>
      <c r="N312" s="33"/>
      <c r="O312" s="32">
        <v>180</v>
      </c>
      <c r="P312" s="411" t="s">
        <v>483</v>
      </c>
      <c r="Q312" s="341"/>
      <c r="R312" s="341"/>
      <c r="S312" s="341"/>
      <c r="T312" s="342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435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484</v>
      </c>
      <c r="B313" s="54" t="s">
        <v>485</v>
      </c>
      <c r="C313" s="31">
        <v>4301135307</v>
      </c>
      <c r="D313" s="336">
        <v>4640242181370</v>
      </c>
      <c r="E313" s="337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154</v>
      </c>
      <c r="L313" s="32" t="s">
        <v>68</v>
      </c>
      <c r="M313" s="33" t="s">
        <v>69</v>
      </c>
      <c r="N313" s="33"/>
      <c r="O313" s="32">
        <v>180</v>
      </c>
      <c r="P313" s="552" t="s">
        <v>486</v>
      </c>
      <c r="Q313" s="341"/>
      <c r="R313" s="341"/>
      <c r="S313" s="341"/>
      <c r="T313" s="342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487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488</v>
      </c>
      <c r="B314" s="54" t="s">
        <v>489</v>
      </c>
      <c r="C314" s="31">
        <v>4301135318</v>
      </c>
      <c r="D314" s="336">
        <v>4607111037480</v>
      </c>
      <c r="E314" s="337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6" t="s">
        <v>490</v>
      </c>
      <c r="Q314" s="341"/>
      <c r="R314" s="341"/>
      <c r="S314" s="341"/>
      <c r="T314" s="342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491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492</v>
      </c>
      <c r="B315" s="54" t="s">
        <v>493</v>
      </c>
      <c r="C315" s="31">
        <v>4301135319</v>
      </c>
      <c r="D315" s="336">
        <v>4607111037473</v>
      </c>
      <c r="E315" s="337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40" t="s">
        <v>494</v>
      </c>
      <c r="Q315" s="341"/>
      <c r="R315" s="341"/>
      <c r="S315" s="341"/>
      <c r="T315" s="342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495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4301135198</v>
      </c>
      <c r="D316" s="336">
        <v>4640242180663</v>
      </c>
      <c r="E316" s="337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69" t="s">
        <v>498</v>
      </c>
      <c r="Q316" s="341"/>
      <c r="R316" s="341"/>
      <c r="S316" s="341"/>
      <c r="T316" s="342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499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500</v>
      </c>
      <c r="B317" s="54" t="s">
        <v>501</v>
      </c>
      <c r="C317" s="31">
        <v>4301135723</v>
      </c>
      <c r="D317" s="336">
        <v>4640242181783</v>
      </c>
      <c r="E317" s="337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9" t="s">
        <v>502</v>
      </c>
      <c r="Q317" s="341"/>
      <c r="R317" s="341"/>
      <c r="S317" s="341"/>
      <c r="T317" s="342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503</v>
      </c>
      <c r="AG317" s="67"/>
      <c r="AJ317" s="71" t="s">
        <v>72</v>
      </c>
      <c r="AK317" s="71">
        <v>1</v>
      </c>
      <c r="BB317" s="32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3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54"/>
      <c r="P318" s="350" t="s">
        <v>73</v>
      </c>
      <c r="Q318" s="351"/>
      <c r="R318" s="351"/>
      <c r="S318" s="351"/>
      <c r="T318" s="351"/>
      <c r="U318" s="351"/>
      <c r="V318" s="352"/>
      <c r="W318" s="37" t="s">
        <v>70</v>
      </c>
      <c r="X318" s="334">
        <f>IFERROR(SUM(X297:X317),"0")</f>
        <v>274</v>
      </c>
      <c r="Y318" s="334">
        <f>IFERROR(SUM(Y297:Y317),"0")</f>
        <v>274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2.7856800000000002</v>
      </c>
      <c r="AA318" s="335"/>
      <c r="AB318" s="335"/>
      <c r="AC318" s="335"/>
    </row>
    <row r="319" spans="1:68" x14ac:dyDescent="0.2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4"/>
      <c r="P319" s="350" t="s">
        <v>73</v>
      </c>
      <c r="Q319" s="351"/>
      <c r="R319" s="351"/>
      <c r="S319" s="351"/>
      <c r="T319" s="351"/>
      <c r="U319" s="351"/>
      <c r="V319" s="352"/>
      <c r="W319" s="37" t="s">
        <v>74</v>
      </c>
      <c r="X319" s="334">
        <f>IFERROR(SUMPRODUCT(X297:X317*H297:H317),"0")</f>
        <v>1049.2</v>
      </c>
      <c r="Y319" s="334">
        <f>IFERROR(SUMPRODUCT(Y297:Y317*H297:H317),"0")</f>
        <v>1049.2</v>
      </c>
      <c r="Z319" s="37"/>
      <c r="AA319" s="335"/>
      <c r="AB319" s="335"/>
      <c r="AC319" s="335"/>
    </row>
    <row r="320" spans="1:68" ht="16.5" customHeight="1" x14ac:dyDescent="0.25">
      <c r="A320" s="346" t="s">
        <v>504</v>
      </c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7"/>
      <c r="P320" s="347"/>
      <c r="Q320" s="347"/>
      <c r="R320" s="347"/>
      <c r="S320" s="347"/>
      <c r="T320" s="347"/>
      <c r="U320" s="347"/>
      <c r="V320" s="347"/>
      <c r="W320" s="347"/>
      <c r="X320" s="347"/>
      <c r="Y320" s="347"/>
      <c r="Z320" s="347"/>
      <c r="AA320" s="327"/>
      <c r="AB320" s="327"/>
      <c r="AC320" s="327"/>
    </row>
    <row r="321" spans="1:68" ht="14.25" customHeight="1" x14ac:dyDescent="0.25">
      <c r="A321" s="356" t="s">
        <v>139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328"/>
      <c r="AB321" s="328"/>
      <c r="AC321" s="328"/>
    </row>
    <row r="322" spans="1:68" ht="27" customHeight="1" x14ac:dyDescent="0.25">
      <c r="A322" s="54" t="s">
        <v>505</v>
      </c>
      <c r="B322" s="54" t="s">
        <v>506</v>
      </c>
      <c r="C322" s="31">
        <v>4301135268</v>
      </c>
      <c r="D322" s="336">
        <v>4640242181134</v>
      </c>
      <c r="E322" s="337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48" t="s">
        <v>507</v>
      </c>
      <c r="Q322" s="341"/>
      <c r="R322" s="341"/>
      <c r="S322" s="341"/>
      <c r="T322" s="342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508</v>
      </c>
      <c r="AG322" s="67"/>
      <c r="AJ322" s="71" t="s">
        <v>72</v>
      </c>
      <c r="AK322" s="71">
        <v>1</v>
      </c>
      <c r="BB322" s="323" t="s">
        <v>83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4"/>
      <c r="P323" s="350" t="s">
        <v>73</v>
      </c>
      <c r="Q323" s="351"/>
      <c r="R323" s="351"/>
      <c r="S323" s="351"/>
      <c r="T323" s="351"/>
      <c r="U323" s="351"/>
      <c r="V323" s="352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4"/>
      <c r="P324" s="350" t="s">
        <v>73</v>
      </c>
      <c r="Q324" s="351"/>
      <c r="R324" s="351"/>
      <c r="S324" s="351"/>
      <c r="T324" s="351"/>
      <c r="U324" s="351"/>
      <c r="V324" s="352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28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440"/>
      <c r="P325" s="370" t="s">
        <v>509</v>
      </c>
      <c r="Q325" s="371"/>
      <c r="R325" s="371"/>
      <c r="S325" s="371"/>
      <c r="T325" s="371"/>
      <c r="U325" s="371"/>
      <c r="V325" s="372"/>
      <c r="W325" s="37" t="s">
        <v>74</v>
      </c>
      <c r="X325" s="334">
        <f>IFERROR(X24+X33+X40+X53+X58+X62+X68+X74+X79+X85+X95+X102+X112+X118+X124+X130+X135+X140+X146+X151+X157+X165+X170+X178+X182+X187+X196+X203+X213+X221+X226+X233+X238+X244+X250+X257+X262+X268+X272+X280+X284+X289+X295+X319+X324,"0")</f>
        <v>12010.480000000001</v>
      </c>
      <c r="Y325" s="334">
        <f>IFERROR(Y24+Y33+Y40+Y53+Y58+Y62+Y68+Y74+Y79+Y85+Y95+Y102+Y112+Y118+Y124+Y130+Y135+Y140+Y146+Y151+Y157+Y165+Y170+Y178+Y182+Y187+Y196+Y203+Y213+Y221+Y226+Y233+Y238+Y244+Y250+Y257+Y262+Y268+Y272+Y280+Y284+Y289+Y295+Y319+Y324,"0")</f>
        <v>12010.480000000001</v>
      </c>
      <c r="Z325" s="37"/>
      <c r="AA325" s="335"/>
      <c r="AB325" s="335"/>
      <c r="AC325" s="335"/>
    </row>
    <row r="326" spans="1:68" x14ac:dyDescent="0.2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40"/>
      <c r="P326" s="370" t="s">
        <v>510</v>
      </c>
      <c r="Q326" s="371"/>
      <c r="R326" s="371"/>
      <c r="S326" s="371"/>
      <c r="T326" s="371"/>
      <c r="U326" s="371"/>
      <c r="V326" s="372"/>
      <c r="W326" s="37" t="s">
        <v>74</v>
      </c>
      <c r="X326" s="334">
        <f>IFERROR(SUM(BM22:BM322),"0")</f>
        <v>13056.113600000002</v>
      </c>
      <c r="Y326" s="334">
        <f>IFERROR(SUM(BN22:BN322),"0")</f>
        <v>13056.113600000002</v>
      </c>
      <c r="Z326" s="37"/>
      <c r="AA326" s="335"/>
      <c r="AB326" s="335"/>
      <c r="AC326" s="335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40"/>
      <c r="P327" s="370" t="s">
        <v>511</v>
      </c>
      <c r="Q327" s="371"/>
      <c r="R327" s="371"/>
      <c r="S327" s="371"/>
      <c r="T327" s="371"/>
      <c r="U327" s="371"/>
      <c r="V327" s="372"/>
      <c r="W327" s="37" t="s">
        <v>512</v>
      </c>
      <c r="X327" s="38">
        <f>ROUNDUP(SUM(BO22:BO322),0)</f>
        <v>31</v>
      </c>
      <c r="Y327" s="38">
        <f>ROUNDUP(SUM(BP22:BP322),0)</f>
        <v>31</v>
      </c>
      <c r="Z327" s="37"/>
      <c r="AA327" s="335"/>
      <c r="AB327" s="335"/>
      <c r="AC327" s="335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40"/>
      <c r="P328" s="370" t="s">
        <v>513</v>
      </c>
      <c r="Q328" s="371"/>
      <c r="R328" s="371"/>
      <c r="S328" s="371"/>
      <c r="T328" s="371"/>
      <c r="U328" s="371"/>
      <c r="V328" s="372"/>
      <c r="W328" s="37" t="s">
        <v>74</v>
      </c>
      <c r="X328" s="334">
        <f>GrossWeightTotal+PalletQtyTotal*25</f>
        <v>13831.113600000002</v>
      </c>
      <c r="Y328" s="334">
        <f>GrossWeightTotalR+PalletQtyTotalR*25</f>
        <v>13831.113600000002</v>
      </c>
      <c r="Z328" s="37"/>
      <c r="AA328" s="335"/>
      <c r="AB328" s="335"/>
      <c r="AC328" s="335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40"/>
      <c r="P329" s="370" t="s">
        <v>514</v>
      </c>
      <c r="Q329" s="371"/>
      <c r="R329" s="371"/>
      <c r="S329" s="371"/>
      <c r="T329" s="371"/>
      <c r="U329" s="371"/>
      <c r="V329" s="372"/>
      <c r="W329" s="37" t="s">
        <v>512</v>
      </c>
      <c r="X329" s="334">
        <f>IFERROR(X23+X32+X39+X52+X57+X61+X67+X73+X78+X84+X94+X101+X111+X117+X123+X129+X134+X139+X145+X150+X156+X164+X169+X177+X181+X186+X195+X202+X212+X220+X225+X232+X237+X243+X249+X256+X261+X267+X271+X279+X283+X288+X294+X318+X323,"0")</f>
        <v>2866</v>
      </c>
      <c r="Y329" s="334">
        <f>IFERROR(Y23+Y32+Y39+Y52+Y57+Y61+Y67+Y73+Y78+Y84+Y94+Y101+Y111+Y117+Y123+Y129+Y134+Y139+Y145+Y150+Y156+Y164+Y169+Y177+Y181+Y186+Y195+Y202+Y212+Y220+Y225+Y232+Y237+Y243+Y249+Y256+Y261+Y267+Y271+Y279+Y283+Y288+Y294+Y318+Y323,"0")</f>
        <v>2866</v>
      </c>
      <c r="Z329" s="37"/>
      <c r="AA329" s="335"/>
      <c r="AB329" s="335"/>
      <c r="AC329" s="335"/>
    </row>
    <row r="330" spans="1:68" ht="14.25" customHeight="1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0"/>
      <c r="P330" s="370" t="s">
        <v>515</v>
      </c>
      <c r="Q330" s="371"/>
      <c r="R330" s="371"/>
      <c r="S330" s="371"/>
      <c r="T330" s="371"/>
      <c r="U330" s="371"/>
      <c r="V330" s="372"/>
      <c r="W330" s="39" t="s">
        <v>516</v>
      </c>
      <c r="X330" s="37"/>
      <c r="Y330" s="37"/>
      <c r="Z330" s="37">
        <f>IFERROR(Z23+Z32+Z39+Z52+Z57+Z61+Z67+Z73+Z78+Z84+Z94+Z101+Z111+Z117+Z123+Z129+Z134+Z139+Z145+Z150+Z156+Z164+Z169+Z177+Z181+Z186+Z195+Z202+Z212+Z220+Z225+Z232+Z237+Z243+Z249+Z256+Z261+Z267+Z271+Z279+Z283+Z288+Z294+Z318+Z323,"0")</f>
        <v>38.421840000000003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517</v>
      </c>
      <c r="B332" s="329" t="s">
        <v>63</v>
      </c>
      <c r="C332" s="338" t="s">
        <v>75</v>
      </c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1"/>
      <c r="U332" s="338" t="s">
        <v>254</v>
      </c>
      <c r="V332" s="361"/>
      <c r="W332" s="338" t="s">
        <v>280</v>
      </c>
      <c r="X332" s="361"/>
      <c r="Y332" s="338" t="s">
        <v>303</v>
      </c>
      <c r="Z332" s="364"/>
      <c r="AA332" s="364"/>
      <c r="AB332" s="364"/>
      <c r="AC332" s="364"/>
      <c r="AD332" s="364"/>
      <c r="AE332" s="364"/>
      <c r="AF332" s="361"/>
      <c r="AG332" s="329" t="s">
        <v>378</v>
      </c>
      <c r="AH332" s="338" t="s">
        <v>383</v>
      </c>
      <c r="AI332" s="361"/>
      <c r="AJ332" s="329" t="s">
        <v>393</v>
      </c>
      <c r="AK332" s="338" t="s">
        <v>255</v>
      </c>
      <c r="AL332" s="361"/>
    </row>
    <row r="333" spans="1:68" ht="14.25" customHeight="1" thickTop="1" x14ac:dyDescent="0.2">
      <c r="A333" s="512" t="s">
        <v>518</v>
      </c>
      <c r="B333" s="338" t="s">
        <v>63</v>
      </c>
      <c r="C333" s="338" t="s">
        <v>76</v>
      </c>
      <c r="D333" s="338" t="s">
        <v>93</v>
      </c>
      <c r="E333" s="338" t="s">
        <v>106</v>
      </c>
      <c r="F333" s="338" t="s">
        <v>129</v>
      </c>
      <c r="G333" s="338" t="s">
        <v>151</v>
      </c>
      <c r="H333" s="338" t="s">
        <v>158</v>
      </c>
      <c r="I333" s="338" t="s">
        <v>163</v>
      </c>
      <c r="J333" s="338" t="s">
        <v>171</v>
      </c>
      <c r="K333" s="338" t="s">
        <v>190</v>
      </c>
      <c r="L333" s="338" t="s">
        <v>201</v>
      </c>
      <c r="M333" s="338" t="s">
        <v>215</v>
      </c>
      <c r="N333" s="330"/>
      <c r="O333" s="338" t="s">
        <v>221</v>
      </c>
      <c r="P333" s="338" t="s">
        <v>228</v>
      </c>
      <c r="Q333" s="338" t="s">
        <v>234</v>
      </c>
      <c r="R333" s="338" t="s">
        <v>239</v>
      </c>
      <c r="S333" s="338" t="s">
        <v>242</v>
      </c>
      <c r="T333" s="338" t="s">
        <v>250</v>
      </c>
      <c r="U333" s="338" t="s">
        <v>255</v>
      </c>
      <c r="V333" s="338" t="s">
        <v>259</v>
      </c>
      <c r="W333" s="338" t="s">
        <v>281</v>
      </c>
      <c r="X333" s="338" t="s">
        <v>299</v>
      </c>
      <c r="Y333" s="338" t="s">
        <v>304</v>
      </c>
      <c r="Z333" s="338" t="s">
        <v>317</v>
      </c>
      <c r="AA333" s="338" t="s">
        <v>327</v>
      </c>
      <c r="AB333" s="338" t="s">
        <v>342</v>
      </c>
      <c r="AC333" s="338" t="s">
        <v>353</v>
      </c>
      <c r="AD333" s="338" t="s">
        <v>357</v>
      </c>
      <c r="AE333" s="338" t="s">
        <v>368</v>
      </c>
      <c r="AF333" s="338" t="s">
        <v>372</v>
      </c>
      <c r="AG333" s="338" t="s">
        <v>379</v>
      </c>
      <c r="AH333" s="338" t="s">
        <v>384</v>
      </c>
      <c r="AI333" s="338" t="s">
        <v>390</v>
      </c>
      <c r="AJ333" s="338" t="s">
        <v>394</v>
      </c>
      <c r="AK333" s="338" t="s">
        <v>255</v>
      </c>
      <c r="AL333" s="338" t="s">
        <v>504</v>
      </c>
    </row>
    <row r="334" spans="1:68" ht="13.5" customHeight="1" thickBot="1" x14ac:dyDescent="0.25">
      <c r="A334" s="513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0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  <c r="AL334" s="339"/>
    </row>
    <row r="335" spans="1:68" ht="18" customHeight="1" thickTop="1" thickBot="1" x14ac:dyDescent="0.25">
      <c r="A335" s="40" t="s">
        <v>519</v>
      </c>
      <c r="B335" s="46">
        <f>IFERROR(X22*H22,"0")</f>
        <v>0</v>
      </c>
      <c r="C335" s="46">
        <f>IFERROR(X28*H28,"0")+IFERROR(X29*H29,"0")+IFERROR(X30*H30,"0")+IFERROR(X31*H31,"0")</f>
        <v>252</v>
      </c>
      <c r="D335" s="46">
        <f>IFERROR(X36*H36,"0")+IFERROR(X37*H37,"0")+IFERROR(X38*H38,"0")</f>
        <v>0</v>
      </c>
      <c r="E335" s="46">
        <f>IFERROR(X43*H43,"0")+IFERROR(X44*H44,"0")+IFERROR(X45*H45,"0")+IFERROR(X46*H46,"0")+IFERROR(X47*H47,"0")+IFERROR(X48*H48,"0")+IFERROR(X49*H49,"0")+IFERROR(X50*H50,"0")+IFERROR(X51*H51,"0")</f>
        <v>412.8</v>
      </c>
      <c r="F335" s="46">
        <f>IFERROR(X56*H56,"0")+IFERROR(X60*H60,"0")+IFERROR(X64*H64,"0")+IFERROR(X65*H65,"0")+IFERROR(X66*H66,"0")</f>
        <v>0</v>
      </c>
      <c r="G335" s="46">
        <f>IFERROR(X71*H71,"0")+IFERROR(X72*H72,"0")</f>
        <v>1277.4000000000001</v>
      </c>
      <c r="H335" s="46">
        <f>IFERROR(X77*H77,"0")</f>
        <v>50.4</v>
      </c>
      <c r="I335" s="46">
        <f>IFERROR(X82*H82,"0")+IFERROR(X83*H83,"0")</f>
        <v>252</v>
      </c>
      <c r="J335" s="46">
        <f>IFERROR(X88*H88,"0")+IFERROR(X89*H89,"0")+IFERROR(X90*H90,"0")+IFERROR(X91*H91,"0")+IFERROR(X92*H92,"0")+IFERROR(X93*H93,"0")</f>
        <v>972.71999999999991</v>
      </c>
      <c r="K335" s="46">
        <f>IFERROR(X98*H98,"0")+IFERROR(X99*H99,"0")+IFERROR(X100*H100,"0")</f>
        <v>131.04</v>
      </c>
      <c r="L335" s="46">
        <f>IFERROR(X105*H105,"0")+IFERROR(X106*H106,"0")+IFERROR(X107*H107,"0")+IFERROR(X108*H108,"0")+IFERROR(X109*H109,"0")+IFERROR(X110*H110,"0")</f>
        <v>2762.4</v>
      </c>
      <c r="M335" s="46">
        <f>IFERROR(X115*H115,"0")+IFERROR(X116*H116,"0")</f>
        <v>462</v>
      </c>
      <c r="N335" s="330"/>
      <c r="O335" s="46">
        <f>IFERROR(X121*H121,"0")+IFERROR(X122*H122,"0")</f>
        <v>252</v>
      </c>
      <c r="P335" s="46">
        <f>IFERROR(X127*H127,"0")+IFERROR(X128*H128,"0")</f>
        <v>168</v>
      </c>
      <c r="Q335" s="46">
        <f>IFERROR(X133*H133,"0")</f>
        <v>42</v>
      </c>
      <c r="R335" s="46">
        <f>IFERROR(X138*H138,"0")</f>
        <v>75.600000000000009</v>
      </c>
      <c r="S335" s="46">
        <f>IFERROR(X143*H143,"0")+IFERROR(X144*H144,"0")</f>
        <v>38.400000000000006</v>
      </c>
      <c r="T335" s="46">
        <f>IFERROR(X149*H149,"0")</f>
        <v>0</v>
      </c>
      <c r="U335" s="46">
        <f>IFERROR(X155*H155,"0")</f>
        <v>0</v>
      </c>
      <c r="V335" s="46">
        <f>IFERROR(X160*H160,"0")+IFERROR(X161*H161,"0")+IFERROR(X162*H162,"0")+IFERROR(X163*H163,"0")+IFERROR(X167*H167,"0")+IFERROR(X168*H168,"0")</f>
        <v>540</v>
      </c>
      <c r="W335" s="46">
        <f>IFERROR(X174*H174,"0")+IFERROR(X175*H175,"0")+IFERROR(X176*H176,"0")+IFERROR(X180*H180,"0")</f>
        <v>378</v>
      </c>
      <c r="X335" s="46">
        <f>IFERROR(X185*H185,"0")</f>
        <v>0</v>
      </c>
      <c r="Y335" s="46">
        <f>IFERROR(X191*H191,"0")+IFERROR(X192*H192,"0")+IFERROR(X193*H193,"0")+IFERROR(X194*H194,"0")</f>
        <v>0</v>
      </c>
      <c r="Z335" s="46">
        <f>IFERROR(X199*H199,"0")+IFERROR(X200*H200,"0")+IFERROR(X201*H201,"0")</f>
        <v>201.59999999999997</v>
      </c>
      <c r="AA335" s="46">
        <f>IFERROR(X206*H206,"0")+IFERROR(X207*H207,"0")+IFERROR(X208*H208,"0")+IFERROR(X209*H209,"0")+IFERROR(X210*H210,"0")+IFERROR(X211*H211,"0")</f>
        <v>220.8</v>
      </c>
      <c r="AB335" s="46">
        <f>IFERROR(X216*H216,"0")+IFERROR(X217*H217,"0")+IFERROR(X218*H218,"0")+IFERROR(X219*H219,"0")</f>
        <v>341.76</v>
      </c>
      <c r="AC335" s="46">
        <f>IFERROR(X224*H224,"0")</f>
        <v>0</v>
      </c>
      <c r="AD335" s="46">
        <f>IFERROR(X229*H229,"0")+IFERROR(X230*H230,"0")+IFERROR(X231*H231,"0")</f>
        <v>0</v>
      </c>
      <c r="AE335" s="46">
        <f>IFERROR(X236*H236,"0")</f>
        <v>0</v>
      </c>
      <c r="AF335" s="46">
        <f>IFERROR(X241*H241,"0")+IFERROR(X242*H242,"0")</f>
        <v>0</v>
      </c>
      <c r="AG335" s="46">
        <f>IFERROR(X248*H248,"0")</f>
        <v>0</v>
      </c>
      <c r="AH335" s="46">
        <f>IFERROR(X254*H254,"0")+IFERROR(X255*H255,"0")</f>
        <v>540</v>
      </c>
      <c r="AI335" s="46">
        <f>IFERROR(X260*H260,"0")</f>
        <v>0</v>
      </c>
      <c r="AJ335" s="46">
        <f>IFERROR(X266*H266,"0")+IFERROR(X270*H270,"0")</f>
        <v>0</v>
      </c>
      <c r="AK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2639.5600000000004</v>
      </c>
      <c r="AL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520</v>
      </c>
      <c r="B337" s="58" t="s">
        <v>521</v>
      </c>
      <c r="C337" s="58" t="s">
        <v>522</v>
      </c>
    </row>
    <row r="338" spans="1:3" x14ac:dyDescent="0.2">
      <c r="A338" s="59">
        <f>SUMPRODUCT(--(BB:BB="ЗПФ"),--(W:W="кор"),H:H,Y:Y)+SUMPRODUCT(--(BB:BB="ЗПФ"),--(W:W="кг"),Y:Y)</f>
        <v>6296.76</v>
      </c>
      <c r="B338" s="60">
        <f>SUMPRODUCT(--(BB:BB="ПГП"),--(W:W="кор"),H:H,Y:Y)+SUMPRODUCT(--(BB:BB="ПГП"),--(W:W="кг"),Y:Y)</f>
        <v>5713.7199999999984</v>
      </c>
      <c r="C338" s="60">
        <f>SUMPRODUCT(--(BB:BB="КИЗ"),--(W:W="кор"),H:H,Y:Y)+SUMPRODUCT(--(BB:BB="КИЗ"),--(W:W="кг"),Y:Y)</f>
        <v>0</v>
      </c>
    </row>
  </sheetData>
  <sheetProtection algorithmName="SHA-512" hashValue="vE/BBGcMUgv6nFRYGhbwbuMEm86G9VFYYDT04BU1lvT79bXgpZ5CQd6S2Ht784hs0tPog820RaDqeevWZowM7g==" saltValue="BOCBoa3iKkle0tXoPYK9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D286:E286"/>
    <mergeCell ref="AL333:AL334"/>
    <mergeCell ref="P145:V145"/>
    <mergeCell ref="P23:V23"/>
    <mergeCell ref="P272:V272"/>
    <mergeCell ref="D133:E133"/>
    <mergeCell ref="A35:Z35"/>
    <mergeCell ref="P283:V283"/>
    <mergeCell ref="P83:T83"/>
    <mergeCell ref="V12:W12"/>
    <mergeCell ref="D191:E191"/>
    <mergeCell ref="A245:Z245"/>
    <mergeCell ref="A202:O203"/>
    <mergeCell ref="S333:S334"/>
    <mergeCell ref="P60:T60"/>
    <mergeCell ref="D291:E291"/>
    <mergeCell ref="A103:Z103"/>
    <mergeCell ref="A279:O280"/>
    <mergeCell ref="D266:E266"/>
    <mergeCell ref="P174:T174"/>
    <mergeCell ref="P149:T149"/>
    <mergeCell ref="A73:O74"/>
    <mergeCell ref="P74:V74"/>
    <mergeCell ref="Y17:Y18"/>
    <mergeCell ref="U17:V17"/>
    <mergeCell ref="N17:N18"/>
    <mergeCell ref="D242:E242"/>
    <mergeCell ref="P199:T199"/>
    <mergeCell ref="F17:F18"/>
    <mergeCell ref="Q5:R5"/>
    <mergeCell ref="P297:T297"/>
    <mergeCell ref="D278:E278"/>
    <mergeCell ref="P291:T291"/>
    <mergeCell ref="D163:E163"/>
    <mergeCell ref="D107:E107"/>
    <mergeCell ref="P65:T65"/>
    <mergeCell ref="P293:T293"/>
    <mergeCell ref="Q6:R6"/>
    <mergeCell ref="P200:T200"/>
    <mergeCell ref="P292:T292"/>
    <mergeCell ref="A204:Z204"/>
    <mergeCell ref="A269:Z269"/>
    <mergeCell ref="A8:C8"/>
    <mergeCell ref="D293:E293"/>
    <mergeCell ref="A153:Z153"/>
    <mergeCell ref="A10:C10"/>
    <mergeCell ref="P218:T218"/>
    <mergeCell ref="P140:V140"/>
    <mergeCell ref="A136:Z136"/>
    <mergeCell ref="A20:Z20"/>
    <mergeCell ref="P110:T110"/>
    <mergeCell ref="D218:E218"/>
    <mergeCell ref="P53:V53"/>
    <mergeCell ref="A320:Z320"/>
    <mergeCell ref="P289:V289"/>
    <mergeCell ref="A114:Z114"/>
    <mergeCell ref="P68:V68"/>
    <mergeCell ref="A101:O102"/>
    <mergeCell ref="D276:E276"/>
    <mergeCell ref="D105:E105"/>
    <mergeCell ref="P72:T72"/>
    <mergeCell ref="D49:E49"/>
    <mergeCell ref="A21:Z21"/>
    <mergeCell ref="D121:E121"/>
    <mergeCell ref="D192:E192"/>
    <mergeCell ref="A52:O53"/>
    <mergeCell ref="D310:E310"/>
    <mergeCell ref="AD17:AF18"/>
    <mergeCell ref="A39:O40"/>
    <mergeCell ref="AD333:AD334"/>
    <mergeCell ref="A132:Z132"/>
    <mergeCell ref="P117:V117"/>
    <mergeCell ref="F5:G5"/>
    <mergeCell ref="A172:Z172"/>
    <mergeCell ref="P169:V169"/>
    <mergeCell ref="A25:Z25"/>
    <mergeCell ref="D175:E175"/>
    <mergeCell ref="P82:T82"/>
    <mergeCell ref="A223:Z223"/>
    <mergeCell ref="V11:W11"/>
    <mergeCell ref="I333:I334"/>
    <mergeCell ref="A325:O330"/>
    <mergeCell ref="P317:T317"/>
    <mergeCell ref="P121:T121"/>
    <mergeCell ref="D29:E29"/>
    <mergeCell ref="D216:E216"/>
    <mergeCell ref="P195:V195"/>
    <mergeCell ref="A134:O135"/>
    <mergeCell ref="A125:Z125"/>
    <mergeCell ref="O17:O18"/>
    <mergeCell ref="P187:V187"/>
    <mergeCell ref="P52:V52"/>
    <mergeCell ref="A104:Z104"/>
    <mergeCell ref="A235:Z235"/>
    <mergeCell ref="G333:G334"/>
    <mergeCell ref="A247:Z247"/>
    <mergeCell ref="A333:A334"/>
    <mergeCell ref="P2:W3"/>
    <mergeCell ref="P133:T133"/>
    <mergeCell ref="P298:T298"/>
    <mergeCell ref="P127:T127"/>
    <mergeCell ref="D241:E241"/>
    <mergeCell ref="A57:O58"/>
    <mergeCell ref="A23:O24"/>
    <mergeCell ref="P64:T64"/>
    <mergeCell ref="D10:E10"/>
    <mergeCell ref="F10:G10"/>
    <mergeCell ref="P191:T191"/>
    <mergeCell ref="D305:E305"/>
    <mergeCell ref="A181:O182"/>
    <mergeCell ref="D270:E270"/>
    <mergeCell ref="D99:E99"/>
    <mergeCell ref="P78:V78"/>
    <mergeCell ref="AE333:AE334"/>
    <mergeCell ref="P48:T48"/>
    <mergeCell ref="D292:E292"/>
    <mergeCell ref="A243:O244"/>
    <mergeCell ref="P262:V262"/>
    <mergeCell ref="A9:C9"/>
    <mergeCell ref="A179:Z179"/>
    <mergeCell ref="D231:E231"/>
    <mergeCell ref="P39:V39"/>
    <mergeCell ref="P32:V32"/>
    <mergeCell ref="P134:V134"/>
    <mergeCell ref="P268:V268"/>
    <mergeCell ref="Q13:R13"/>
    <mergeCell ref="P201:T201"/>
    <mergeCell ref="A318:O319"/>
    <mergeCell ref="P176:T176"/>
    <mergeCell ref="AB333:AB334"/>
    <mergeCell ref="P241:T241"/>
    <mergeCell ref="D155:E155"/>
    <mergeCell ref="D22:E22"/>
    <mergeCell ref="D149:E149"/>
    <mergeCell ref="A222:Z222"/>
    <mergeCell ref="P301:T301"/>
    <mergeCell ref="P276:T276"/>
    <mergeCell ref="H5:M5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A294:O295"/>
    <mergeCell ref="D207:E207"/>
    <mergeCell ref="A150:O151"/>
    <mergeCell ref="D299:E299"/>
    <mergeCell ref="P57:V57"/>
    <mergeCell ref="G17:G18"/>
    <mergeCell ref="A323:O324"/>
    <mergeCell ref="V6:W9"/>
    <mergeCell ref="D199:E199"/>
    <mergeCell ref="P38:T38"/>
    <mergeCell ref="P109:T109"/>
    <mergeCell ref="A59:Z59"/>
    <mergeCell ref="D217:E217"/>
    <mergeCell ref="P193:T193"/>
    <mergeCell ref="D65:E65"/>
    <mergeCell ref="P22:T22"/>
    <mergeCell ref="D194:E194"/>
    <mergeCell ref="Z17:Z18"/>
    <mergeCell ref="A54:Z54"/>
    <mergeCell ref="P94:V94"/>
    <mergeCell ref="A41:Z41"/>
    <mergeCell ref="P123:V123"/>
    <mergeCell ref="P46:T46"/>
    <mergeCell ref="D200:E200"/>
    <mergeCell ref="P105:T105"/>
    <mergeCell ref="P49:T49"/>
    <mergeCell ref="P36:T36"/>
    <mergeCell ref="P107:T107"/>
    <mergeCell ref="P129:V129"/>
    <mergeCell ref="A75:Z75"/>
    <mergeCell ref="M17:M18"/>
    <mergeCell ref="AA17:AA18"/>
    <mergeCell ref="H10:M10"/>
    <mergeCell ref="AC17:AC18"/>
    <mergeCell ref="P101:V101"/>
    <mergeCell ref="P108:T108"/>
    <mergeCell ref="D89:E89"/>
    <mergeCell ref="P254:T254"/>
    <mergeCell ref="P45:T45"/>
    <mergeCell ref="O333:O334"/>
    <mergeCell ref="D128:E128"/>
    <mergeCell ref="P314:T314"/>
    <mergeCell ref="AB17:AB18"/>
    <mergeCell ref="P271:V271"/>
    <mergeCell ref="P237:V237"/>
    <mergeCell ref="H333:H334"/>
    <mergeCell ref="J333:J334"/>
    <mergeCell ref="D314:E314"/>
    <mergeCell ref="A296:Z296"/>
    <mergeCell ref="P282:T282"/>
    <mergeCell ref="A227:Z227"/>
    <mergeCell ref="AC333:AC334"/>
    <mergeCell ref="A273:Z273"/>
    <mergeCell ref="P270:T270"/>
    <mergeCell ref="P284:V284"/>
    <mergeCell ref="A78:O79"/>
    <mergeCell ref="D206:E206"/>
    <mergeCell ref="A271:O272"/>
    <mergeCell ref="D298:E298"/>
    <mergeCell ref="A158:Z158"/>
    <mergeCell ref="P91:T91"/>
    <mergeCell ref="W333:W334"/>
    <mergeCell ref="P170:V170"/>
    <mergeCell ref="A141:Z141"/>
    <mergeCell ref="B333:B334"/>
    <mergeCell ref="P278:T278"/>
    <mergeCell ref="P250:V250"/>
    <mergeCell ref="A246:Z246"/>
    <mergeCell ref="P128:T128"/>
    <mergeCell ref="Q333:Q334"/>
    <mergeCell ref="J9:M9"/>
    <mergeCell ref="A283:O284"/>
    <mergeCell ref="D56:E56"/>
    <mergeCell ref="D193:E193"/>
    <mergeCell ref="P206:T206"/>
    <mergeCell ref="D127:E127"/>
    <mergeCell ref="P37:T37"/>
    <mergeCell ref="P304:T304"/>
    <mergeCell ref="D176:E176"/>
    <mergeCell ref="P220:V220"/>
    <mergeCell ref="P143:T143"/>
    <mergeCell ref="P248:T248"/>
    <mergeCell ref="A129:O130"/>
    <mergeCell ref="D64:E64"/>
    <mergeCell ref="D51:E51"/>
    <mergeCell ref="P213:V213"/>
    <mergeCell ref="P157:V157"/>
    <mergeCell ref="A147:Z147"/>
    <mergeCell ref="A274:Z274"/>
    <mergeCell ref="P249:V249"/>
    <mergeCell ref="P207:T207"/>
    <mergeCell ref="P299:T299"/>
    <mergeCell ref="P150:V150"/>
    <mergeCell ref="P221:V221"/>
    <mergeCell ref="A13:M13"/>
    <mergeCell ref="A119:Z119"/>
    <mergeCell ref="P79:V79"/>
    <mergeCell ref="P244:V244"/>
    <mergeCell ref="P73:V73"/>
    <mergeCell ref="A69:Z69"/>
    <mergeCell ref="P115:T115"/>
    <mergeCell ref="D254:E254"/>
    <mergeCell ref="A15:M15"/>
    <mergeCell ref="A232:O233"/>
    <mergeCell ref="A183:Z183"/>
    <mergeCell ref="A61:O62"/>
    <mergeCell ref="D48:E48"/>
    <mergeCell ref="P229:T229"/>
    <mergeCell ref="P77:T77"/>
    <mergeCell ref="A198:Z198"/>
    <mergeCell ref="D138:E138"/>
    <mergeCell ref="P165:V165"/>
    <mergeCell ref="H17:H18"/>
    <mergeCell ref="A220:O221"/>
    <mergeCell ref="P90:T90"/>
    <mergeCell ref="P161:T161"/>
    <mergeCell ref="P217:T217"/>
    <mergeCell ref="A252:Z252"/>
    <mergeCell ref="T5:U5"/>
    <mergeCell ref="V5:W5"/>
    <mergeCell ref="D46:E46"/>
    <mergeCell ref="P294:V294"/>
    <mergeCell ref="D282:E282"/>
    <mergeCell ref="P212:V212"/>
    <mergeCell ref="A142:Z142"/>
    <mergeCell ref="Q8:R8"/>
    <mergeCell ref="K333:K334"/>
    <mergeCell ref="P311:T311"/>
    <mergeCell ref="C333:C334"/>
    <mergeCell ref="A186:O187"/>
    <mergeCell ref="E333:E334"/>
    <mergeCell ref="D248:E248"/>
    <mergeCell ref="A288:O289"/>
    <mergeCell ref="D219:E219"/>
    <mergeCell ref="T6:U9"/>
    <mergeCell ref="P319:V319"/>
    <mergeCell ref="Q10:R10"/>
    <mergeCell ref="D185:E185"/>
    <mergeCell ref="P318:V318"/>
    <mergeCell ref="D277:E277"/>
    <mergeCell ref="P256:V256"/>
    <mergeCell ref="P85:V85"/>
    <mergeCell ref="A12:M12"/>
    <mergeCell ref="A240:Z240"/>
    <mergeCell ref="P243:V243"/>
    <mergeCell ref="A190:Z190"/>
    <mergeCell ref="A19:Z19"/>
    <mergeCell ref="P310:T310"/>
    <mergeCell ref="A14:M14"/>
    <mergeCell ref="D109:E109"/>
    <mergeCell ref="P163:T163"/>
    <mergeCell ref="P138:T138"/>
    <mergeCell ref="A137:Z137"/>
    <mergeCell ref="P84:V84"/>
    <mergeCell ref="D43:E43"/>
    <mergeCell ref="P216:T216"/>
    <mergeCell ref="P124:V124"/>
    <mergeCell ref="P151:V151"/>
    <mergeCell ref="D201:E201"/>
    <mergeCell ref="P224:T224"/>
    <mergeCell ref="P211:T211"/>
    <mergeCell ref="P89:T89"/>
    <mergeCell ref="P260:T260"/>
    <mergeCell ref="P309:T309"/>
    <mergeCell ref="A63:Z63"/>
    <mergeCell ref="P225:V225"/>
    <mergeCell ref="A5:C5"/>
    <mergeCell ref="P135:V135"/>
    <mergeCell ref="L333:L334"/>
    <mergeCell ref="A17:A18"/>
    <mergeCell ref="F333:F334"/>
    <mergeCell ref="U332:V332"/>
    <mergeCell ref="P300:T300"/>
    <mergeCell ref="A189:Z189"/>
    <mergeCell ref="W332:X332"/>
    <mergeCell ref="C17:C18"/>
    <mergeCell ref="D37:E37"/>
    <mergeCell ref="K17:K18"/>
    <mergeCell ref="D230:E230"/>
    <mergeCell ref="D168:E168"/>
    <mergeCell ref="P66:T66"/>
    <mergeCell ref="D180:E180"/>
    <mergeCell ref="D9:E9"/>
    <mergeCell ref="F9:G9"/>
    <mergeCell ref="D167:E167"/>
    <mergeCell ref="D161:E161"/>
    <mergeCell ref="A263:Z263"/>
    <mergeCell ref="P238:V238"/>
    <mergeCell ref="P67:V67"/>
    <mergeCell ref="P186:V186"/>
    <mergeCell ref="A6:C6"/>
    <mergeCell ref="D309:E309"/>
    <mergeCell ref="P180:T180"/>
    <mergeCell ref="A96:Z96"/>
    <mergeCell ref="P167:T167"/>
    <mergeCell ref="D88:E88"/>
    <mergeCell ref="D311:E311"/>
    <mergeCell ref="D115:E115"/>
    <mergeCell ref="P102:V102"/>
    <mergeCell ref="Q12:R12"/>
    <mergeCell ref="D90:E90"/>
    <mergeCell ref="P196:V196"/>
    <mergeCell ref="A261:O262"/>
    <mergeCell ref="P62:V62"/>
    <mergeCell ref="D38:E38"/>
    <mergeCell ref="A265:Z265"/>
    <mergeCell ref="P303:T303"/>
    <mergeCell ref="A249:O250"/>
    <mergeCell ref="P146:V146"/>
    <mergeCell ref="P181:V181"/>
    <mergeCell ref="P305:T305"/>
    <mergeCell ref="A67:O68"/>
    <mergeCell ref="P208:T208"/>
    <mergeCell ref="P15:T16"/>
    <mergeCell ref="Q9:R9"/>
    <mergeCell ref="P267:V267"/>
    <mergeCell ref="P312:T312"/>
    <mergeCell ref="D255:E255"/>
    <mergeCell ref="A113:Z113"/>
    <mergeCell ref="A159:Z159"/>
    <mergeCell ref="A97:Z97"/>
    <mergeCell ref="D322:E322"/>
    <mergeCell ref="A290:Z290"/>
    <mergeCell ref="D260:E260"/>
    <mergeCell ref="A195:O196"/>
    <mergeCell ref="Q11:R11"/>
    <mergeCell ref="D116:E116"/>
    <mergeCell ref="P219:T219"/>
    <mergeCell ref="D91:E91"/>
    <mergeCell ref="D162:E162"/>
    <mergeCell ref="P210:T210"/>
    <mergeCell ref="A267:O268"/>
    <mergeCell ref="P308:T308"/>
    <mergeCell ref="P185:T185"/>
    <mergeCell ref="D106:E106"/>
    <mergeCell ref="D93:E93"/>
    <mergeCell ref="P277:T277"/>
    <mergeCell ref="A251:Z251"/>
    <mergeCell ref="I17:I18"/>
    <mergeCell ref="D306:E306"/>
    <mergeCell ref="P287:T287"/>
    <mergeCell ref="P203:V203"/>
    <mergeCell ref="D72:E72"/>
    <mergeCell ref="P295:V295"/>
    <mergeCell ref="P178:V178"/>
    <mergeCell ref="A120:Z120"/>
    <mergeCell ref="A177:O178"/>
    <mergeCell ref="A239:Z239"/>
    <mergeCell ref="P122:T122"/>
    <mergeCell ref="A42:Z42"/>
    <mergeCell ref="P288:V288"/>
    <mergeCell ref="P43:T43"/>
    <mergeCell ref="A188:Z188"/>
    <mergeCell ref="A259:Z259"/>
    <mergeCell ref="A126:Z126"/>
    <mergeCell ref="A253:Z253"/>
    <mergeCell ref="P88:T88"/>
    <mergeCell ref="A156:O157"/>
    <mergeCell ref="P51:T51"/>
    <mergeCell ref="D36:E36"/>
    <mergeCell ref="P202:V202"/>
    <mergeCell ref="P58:V58"/>
    <mergeCell ref="D229:E229"/>
    <mergeCell ref="D77:E77"/>
    <mergeCell ref="AF333:AF334"/>
    <mergeCell ref="A117:O118"/>
    <mergeCell ref="D108:E108"/>
    <mergeCell ref="AH333:AH334"/>
    <mergeCell ref="A111:O112"/>
    <mergeCell ref="AJ333:AJ334"/>
    <mergeCell ref="D160:E160"/>
    <mergeCell ref="P139:V139"/>
    <mergeCell ref="AG333:AG334"/>
    <mergeCell ref="AI333:AI334"/>
    <mergeCell ref="P322:T322"/>
    <mergeCell ref="T333:T334"/>
    <mergeCell ref="V333:V334"/>
    <mergeCell ref="A264:Z264"/>
    <mergeCell ref="U333:U334"/>
    <mergeCell ref="P306:T306"/>
    <mergeCell ref="P328:V328"/>
    <mergeCell ref="D333:D334"/>
    <mergeCell ref="P326:V326"/>
    <mergeCell ref="Y332:AF332"/>
    <mergeCell ref="A275:Z275"/>
    <mergeCell ref="A84:O85"/>
    <mergeCell ref="AK332:AL332"/>
    <mergeCell ref="D5:E5"/>
    <mergeCell ref="D303:E303"/>
    <mergeCell ref="A32:O33"/>
    <mergeCell ref="P177:V177"/>
    <mergeCell ref="P33:V33"/>
    <mergeCell ref="P226:V226"/>
    <mergeCell ref="P164:V164"/>
    <mergeCell ref="A281:Z281"/>
    <mergeCell ref="A87:Z87"/>
    <mergeCell ref="D316:E316"/>
    <mergeCell ref="A123:O124"/>
    <mergeCell ref="D210:E210"/>
    <mergeCell ref="D308:E308"/>
    <mergeCell ref="A169:O170"/>
    <mergeCell ref="A225:O226"/>
    <mergeCell ref="D209:E209"/>
    <mergeCell ref="D301:E301"/>
    <mergeCell ref="P116:T116"/>
    <mergeCell ref="D122:E122"/>
    <mergeCell ref="D224:E224"/>
    <mergeCell ref="A26:Z26"/>
    <mergeCell ref="P230:T230"/>
    <mergeCell ref="D211:E211"/>
    <mergeCell ref="H1:Q1"/>
    <mergeCell ref="P280:V280"/>
    <mergeCell ref="P40:V40"/>
    <mergeCell ref="A237:O238"/>
    <mergeCell ref="D28:E28"/>
    <mergeCell ref="P257:V257"/>
    <mergeCell ref="D313:E313"/>
    <mergeCell ref="A76:Z76"/>
    <mergeCell ref="X333:X334"/>
    <mergeCell ref="Z333:Z334"/>
    <mergeCell ref="D236:E236"/>
    <mergeCell ref="D92:E92"/>
    <mergeCell ref="P242:T242"/>
    <mergeCell ref="D30:E30"/>
    <mergeCell ref="P168:T168"/>
    <mergeCell ref="P130:V130"/>
    <mergeCell ref="D1:F1"/>
    <mergeCell ref="P47:T47"/>
    <mergeCell ref="P111:V111"/>
    <mergeCell ref="A164:O165"/>
    <mergeCell ref="M333:M334"/>
    <mergeCell ref="A234:Z234"/>
    <mergeCell ref="J17:J18"/>
    <mergeCell ref="D82:E82"/>
    <mergeCell ref="P327:V327"/>
    <mergeCell ref="A152:Z152"/>
    <mergeCell ref="D315:E315"/>
    <mergeCell ref="D144:E144"/>
    <mergeCell ref="D302:E302"/>
    <mergeCell ref="P29:T29"/>
    <mergeCell ref="P100:T100"/>
    <mergeCell ref="D208:E208"/>
    <mergeCell ref="D8:M8"/>
    <mergeCell ref="D300:E300"/>
    <mergeCell ref="P44:T44"/>
    <mergeCell ref="P279:V279"/>
    <mergeCell ref="P31:T31"/>
    <mergeCell ref="P118:V118"/>
    <mergeCell ref="A70:Z70"/>
    <mergeCell ref="A228:Z228"/>
    <mergeCell ref="P266:T266"/>
    <mergeCell ref="A212:O213"/>
    <mergeCell ref="P182:V182"/>
    <mergeCell ref="P61:V61"/>
    <mergeCell ref="L17:L18"/>
    <mergeCell ref="A184:Z184"/>
    <mergeCell ref="P255:T255"/>
    <mergeCell ref="A171:Z171"/>
    <mergeCell ref="P209:T209"/>
    <mergeCell ref="W17:W18"/>
    <mergeCell ref="P261:V261"/>
    <mergeCell ref="A86:Z86"/>
    <mergeCell ref="P325:V325"/>
    <mergeCell ref="A321:Z321"/>
    <mergeCell ref="A215:Z215"/>
    <mergeCell ref="D7:M7"/>
    <mergeCell ref="P236:T236"/>
    <mergeCell ref="A81:Z81"/>
    <mergeCell ref="P92:T92"/>
    <mergeCell ref="P156:V156"/>
    <mergeCell ref="P192:T192"/>
    <mergeCell ref="P112:V112"/>
    <mergeCell ref="D100:E100"/>
    <mergeCell ref="A173:Z173"/>
    <mergeCell ref="P17:T18"/>
    <mergeCell ref="P323:V323"/>
    <mergeCell ref="A148:Z148"/>
    <mergeCell ref="P194:T194"/>
    <mergeCell ref="P50:T50"/>
    <mergeCell ref="A166:Z166"/>
    <mergeCell ref="D31:E31"/>
    <mergeCell ref="P286:T286"/>
    <mergeCell ref="AK333:AK334"/>
    <mergeCell ref="A80:Z80"/>
    <mergeCell ref="A55:Z55"/>
    <mergeCell ref="R1:T1"/>
    <mergeCell ref="D71:E71"/>
    <mergeCell ref="P28:T28"/>
    <mergeCell ref="D307:E307"/>
    <mergeCell ref="A145:O146"/>
    <mergeCell ref="A139:O140"/>
    <mergeCell ref="D98:E98"/>
    <mergeCell ref="P30:T30"/>
    <mergeCell ref="R333:R334"/>
    <mergeCell ref="Y333:Y334"/>
    <mergeCell ref="AA333:AA334"/>
    <mergeCell ref="A258:Z258"/>
    <mergeCell ref="P233:V233"/>
    <mergeCell ref="AH332:AI332"/>
    <mergeCell ref="B17:B18"/>
    <mergeCell ref="C332:T332"/>
    <mergeCell ref="P56:T56"/>
    <mergeCell ref="A197:Z197"/>
    <mergeCell ref="V10:W10"/>
    <mergeCell ref="P99:T99"/>
    <mergeCell ref="D287:E287"/>
    <mergeCell ref="D60:E60"/>
    <mergeCell ref="P333:P334"/>
    <mergeCell ref="P315:T315"/>
    <mergeCell ref="P144:T144"/>
    <mergeCell ref="P231:T231"/>
    <mergeCell ref="P302:T302"/>
    <mergeCell ref="D174:E174"/>
    <mergeCell ref="A34:Z34"/>
    <mergeCell ref="H9:I9"/>
    <mergeCell ref="D45:E45"/>
    <mergeCell ref="P24:V24"/>
    <mergeCell ref="D297:E297"/>
    <mergeCell ref="A256:O257"/>
    <mergeCell ref="P155:T155"/>
    <mergeCell ref="P324:V324"/>
    <mergeCell ref="A205:Z205"/>
    <mergeCell ref="D312:E312"/>
    <mergeCell ref="A94:O95"/>
    <mergeCell ref="P316:T316"/>
    <mergeCell ref="D66:E66"/>
    <mergeCell ref="P232:V232"/>
    <mergeCell ref="D47:E47"/>
    <mergeCell ref="P330:V330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56 X60 X64:X66 X77 X88 X90:X92 X110 X121:X122 X133 X138 X143:X144 X149 X155 X160:X161 X163 X167:X168 X180 X185 X191:X194 X200:X201 X208:X210 X224 X229:X231 X236 X241:X242 X248 X255 X260 X266 X270 X276:X278 X287 X293 X297 X299:X303 X305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71:X72 X82:X83 X98:X99 X105:X106 X108:X109 X127:X128 X162 X174:X176 X199 X206:X207 X211 X216:X219 X254 X282 X286 X291:X292 X298 X304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93 X100 X107 X115:X116" xr:uid="{00000000-0002-0000-0000-000013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525</v>
      </c>
      <c r="D6" s="47" t="s">
        <v>526</v>
      </c>
      <c r="E6" s="47"/>
    </row>
    <row r="8" spans="2:8" x14ac:dyDescent="0.2">
      <c r="B8" s="47" t="s">
        <v>19</v>
      </c>
      <c r="C8" s="47" t="s">
        <v>525</v>
      </c>
      <c r="D8" s="47"/>
      <c r="E8" s="47"/>
    </row>
    <row r="10" spans="2:8" x14ac:dyDescent="0.2">
      <c r="B10" s="47" t="s">
        <v>527</v>
      </c>
      <c r="C10" s="47"/>
      <c r="D10" s="47"/>
      <c r="E10" s="47"/>
    </row>
    <row r="11" spans="2:8" x14ac:dyDescent="0.2">
      <c r="B11" s="47" t="s">
        <v>528</v>
      </c>
      <c r="C11" s="47"/>
      <c r="D11" s="47"/>
      <c r="E11" s="47"/>
    </row>
    <row r="12" spans="2:8" x14ac:dyDescent="0.2">
      <c r="B12" s="47" t="s">
        <v>529</v>
      </c>
      <c r="C12" s="47"/>
      <c r="D12" s="47"/>
      <c r="E12" s="47"/>
    </row>
    <row r="13" spans="2:8" x14ac:dyDescent="0.2">
      <c r="B13" s="47" t="s">
        <v>530</v>
      </c>
      <c r="C13" s="47"/>
      <c r="D13" s="47"/>
      <c r="E13" s="47"/>
    </row>
    <row r="14" spans="2:8" x14ac:dyDescent="0.2">
      <c r="B14" s="47" t="s">
        <v>531</v>
      </c>
      <c r="C14" s="47"/>
      <c r="D14" s="47"/>
      <c r="E14" s="47"/>
    </row>
    <row r="15" spans="2:8" x14ac:dyDescent="0.2">
      <c r="B15" s="47" t="s">
        <v>532</v>
      </c>
      <c r="C15" s="47"/>
      <c r="D15" s="47"/>
      <c r="E15" s="47"/>
    </row>
    <row r="16" spans="2:8" x14ac:dyDescent="0.2">
      <c r="B16" s="47" t="s">
        <v>533</v>
      </c>
      <c r="C16" s="47"/>
      <c r="D16" s="47"/>
      <c r="E16" s="47"/>
    </row>
    <row r="17" spans="2:5" x14ac:dyDescent="0.2">
      <c r="B17" s="47" t="s">
        <v>534</v>
      </c>
      <c r="C17" s="47"/>
      <c r="D17" s="47"/>
      <c r="E17" s="47"/>
    </row>
    <row r="18" spans="2:5" x14ac:dyDescent="0.2">
      <c r="B18" s="47" t="s">
        <v>535</v>
      </c>
      <c r="C18" s="47"/>
      <c r="D18" s="47"/>
      <c r="E18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</sheetData>
  <sheetProtection algorithmName="SHA-512" hashValue="/bHnkjaeOhwT7ZLVJdsx0tjYrivns+XFBBm5w4SZzcoducIha5Q42GUBqm5h1wiDKBsI2huC+FMmNsIOVsxpMA==" saltValue="xcY1F21WLF6XwSq2WEx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