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7,03,25 ПОКОМ КИ Ташкент\"/>
    </mc:Choice>
  </mc:AlternateContent>
  <xr:revisionPtr revIDLastSave="0" documentId="13_ncr:1_{4250CA13-7EDD-4EF7-9928-E637F5E1A72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Sheet!$A$3:$AC$83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8" i="1" l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6" i="1"/>
  <c r="AC7" i="1"/>
  <c r="Q57" i="1"/>
  <c r="Q56" i="1"/>
  <c r="Q55" i="1"/>
  <c r="Q54" i="1"/>
  <c r="Q53" i="1"/>
  <c r="Q52" i="1"/>
  <c r="Q51" i="1"/>
  <c r="Q50" i="1"/>
  <c r="Q49" i="1"/>
  <c r="Q48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8" i="1"/>
  <c r="Q9" i="1"/>
  <c r="Q10" i="1"/>
  <c r="Q11" i="1"/>
  <c r="Q7" i="1"/>
  <c r="Q5" i="1" l="1"/>
  <c r="AD5" i="1"/>
  <c r="E47" i="1" l="1"/>
  <c r="O47" i="1" s="1"/>
  <c r="T47" i="1" s="1"/>
  <c r="E50" i="1"/>
  <c r="K50" i="1" s="1"/>
  <c r="E49" i="1"/>
  <c r="K49" i="1" s="1"/>
  <c r="E48" i="1"/>
  <c r="O48" i="1" s="1"/>
  <c r="P48" i="1" s="1"/>
  <c r="E45" i="1"/>
  <c r="K45" i="1" s="1"/>
  <c r="E42" i="1"/>
  <c r="K42" i="1" s="1"/>
  <c r="E41" i="1"/>
  <c r="K41" i="1" s="1"/>
  <c r="E40" i="1"/>
  <c r="K40" i="1" s="1"/>
  <c r="E39" i="1"/>
  <c r="O39" i="1" s="1"/>
  <c r="P39" i="1" s="1"/>
  <c r="E37" i="1"/>
  <c r="K37" i="1" s="1"/>
  <c r="E34" i="1"/>
  <c r="O34" i="1" s="1"/>
  <c r="E32" i="1"/>
  <c r="K32" i="1" s="1"/>
  <c r="E31" i="1"/>
  <c r="K31" i="1" s="1"/>
  <c r="E30" i="1"/>
  <c r="K30" i="1" s="1"/>
  <c r="E29" i="1"/>
  <c r="K29" i="1" s="1"/>
  <c r="E28" i="1"/>
  <c r="K28" i="1" s="1"/>
  <c r="E27" i="1"/>
  <c r="K27" i="1" s="1"/>
  <c r="E26" i="1"/>
  <c r="K26" i="1" s="1"/>
  <c r="E25" i="1"/>
  <c r="K25" i="1" s="1"/>
  <c r="E24" i="1"/>
  <c r="K24" i="1" s="1"/>
  <c r="E23" i="1"/>
  <c r="K23" i="1" s="1"/>
  <c r="E22" i="1"/>
  <c r="K22" i="1" s="1"/>
  <c r="E19" i="1"/>
  <c r="K19" i="1" s="1"/>
  <c r="E18" i="1"/>
  <c r="K18" i="1" s="1"/>
  <c r="E7" i="1"/>
  <c r="O7" i="1" s="1"/>
  <c r="P7" i="1" s="1"/>
  <c r="F46" i="1"/>
  <c r="F5" i="1" s="1"/>
  <c r="E46" i="1"/>
  <c r="K46" i="1" s="1"/>
  <c r="O8" i="1"/>
  <c r="P8" i="1" s="1"/>
  <c r="O9" i="1"/>
  <c r="O10" i="1"/>
  <c r="O11" i="1"/>
  <c r="O12" i="1"/>
  <c r="O13" i="1"/>
  <c r="T13" i="1" s="1"/>
  <c r="O14" i="1"/>
  <c r="O15" i="1"/>
  <c r="O16" i="1"/>
  <c r="P16" i="1" s="1"/>
  <c r="O17" i="1"/>
  <c r="P17" i="1" s="1"/>
  <c r="O19" i="1"/>
  <c r="P19" i="1" s="1"/>
  <c r="O20" i="1"/>
  <c r="P20" i="1" s="1"/>
  <c r="O21" i="1"/>
  <c r="O23" i="1"/>
  <c r="O25" i="1"/>
  <c r="P25" i="1" s="1"/>
  <c r="O27" i="1"/>
  <c r="P27" i="1" s="1"/>
  <c r="O29" i="1"/>
  <c r="O31" i="1"/>
  <c r="O33" i="1"/>
  <c r="P33" i="1" s="1"/>
  <c r="O35" i="1"/>
  <c r="O36" i="1"/>
  <c r="O38" i="1"/>
  <c r="O41" i="1"/>
  <c r="P41" i="1" s="1"/>
  <c r="O42" i="1"/>
  <c r="P42" i="1" s="1"/>
  <c r="O43" i="1"/>
  <c r="P43" i="1" s="1"/>
  <c r="O44" i="1"/>
  <c r="O45" i="1"/>
  <c r="P45" i="1" s="1"/>
  <c r="O51" i="1"/>
  <c r="P51" i="1" s="1"/>
  <c r="O52" i="1"/>
  <c r="O53" i="1"/>
  <c r="O54" i="1"/>
  <c r="P54" i="1" s="1"/>
  <c r="O55" i="1"/>
  <c r="O56" i="1"/>
  <c r="O57" i="1"/>
  <c r="O58" i="1"/>
  <c r="T58" i="1" s="1"/>
  <c r="O59" i="1"/>
  <c r="T59" i="1" s="1"/>
  <c r="O60" i="1"/>
  <c r="T60" i="1" s="1"/>
  <c r="O61" i="1"/>
  <c r="T61" i="1" s="1"/>
  <c r="O62" i="1"/>
  <c r="T62" i="1" s="1"/>
  <c r="O63" i="1"/>
  <c r="T63" i="1" s="1"/>
  <c r="O64" i="1"/>
  <c r="T64" i="1" s="1"/>
  <c r="O65" i="1"/>
  <c r="T65" i="1" s="1"/>
  <c r="O66" i="1"/>
  <c r="T66" i="1" s="1"/>
  <c r="O67" i="1"/>
  <c r="T67" i="1" s="1"/>
  <c r="O68" i="1"/>
  <c r="T68" i="1" s="1"/>
  <c r="O69" i="1"/>
  <c r="T69" i="1" s="1"/>
  <c r="O70" i="1"/>
  <c r="T70" i="1" s="1"/>
  <c r="O71" i="1"/>
  <c r="T71" i="1" s="1"/>
  <c r="O72" i="1"/>
  <c r="T72" i="1" s="1"/>
  <c r="O73" i="1"/>
  <c r="T73" i="1" s="1"/>
  <c r="O74" i="1"/>
  <c r="T74" i="1" s="1"/>
  <c r="O75" i="1"/>
  <c r="T75" i="1" s="1"/>
  <c r="O76" i="1"/>
  <c r="T76" i="1" s="1"/>
  <c r="O77" i="1"/>
  <c r="T77" i="1" s="1"/>
  <c r="O78" i="1"/>
  <c r="T78" i="1" s="1"/>
  <c r="O79" i="1"/>
  <c r="T79" i="1" s="1"/>
  <c r="O80" i="1"/>
  <c r="T80" i="1" s="1"/>
  <c r="O81" i="1"/>
  <c r="T81" i="1" s="1"/>
  <c r="O82" i="1"/>
  <c r="T82" i="1" s="1"/>
  <c r="O83" i="1"/>
  <c r="T83" i="1" s="1"/>
  <c r="O6" i="1"/>
  <c r="K57" i="1"/>
  <c r="K56" i="1"/>
  <c r="K55" i="1"/>
  <c r="K54" i="1"/>
  <c r="K53" i="1"/>
  <c r="K52" i="1"/>
  <c r="K51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47" i="1"/>
  <c r="K44" i="1"/>
  <c r="K43" i="1"/>
  <c r="K38" i="1"/>
  <c r="K36" i="1"/>
  <c r="K35" i="1"/>
  <c r="K33" i="1"/>
  <c r="K21" i="1"/>
  <c r="K20" i="1"/>
  <c r="K17" i="1"/>
  <c r="K16" i="1"/>
  <c r="K15" i="1"/>
  <c r="K14" i="1"/>
  <c r="K13" i="1"/>
  <c r="K12" i="1"/>
  <c r="K11" i="1"/>
  <c r="K10" i="1"/>
  <c r="K9" i="1"/>
  <c r="K8" i="1"/>
  <c r="K6" i="1"/>
  <c r="AA5" i="1"/>
  <c r="Z5" i="1"/>
  <c r="Y5" i="1"/>
  <c r="X5" i="1"/>
  <c r="W5" i="1"/>
  <c r="V5" i="1"/>
  <c r="R5" i="1"/>
  <c r="N5" i="1"/>
  <c r="M5" i="1"/>
  <c r="L5" i="1"/>
  <c r="J5" i="1"/>
  <c r="P14" i="1" l="1"/>
  <c r="O37" i="1"/>
  <c r="U37" i="1" s="1"/>
  <c r="O32" i="1"/>
  <c r="O30" i="1"/>
  <c r="P30" i="1" s="1"/>
  <c r="O28" i="1"/>
  <c r="P28" i="1" s="1"/>
  <c r="O26" i="1"/>
  <c r="P26" i="1" s="1"/>
  <c r="O24" i="1"/>
  <c r="P24" i="1" s="1"/>
  <c r="O22" i="1"/>
  <c r="P22" i="1" s="1"/>
  <c r="O40" i="1"/>
  <c r="P40" i="1" s="1"/>
  <c r="O18" i="1"/>
  <c r="O49" i="1"/>
  <c r="P49" i="1" s="1"/>
  <c r="T44" i="1"/>
  <c r="T35" i="1"/>
  <c r="P37" i="1"/>
  <c r="P52" i="1"/>
  <c r="P56" i="1"/>
  <c r="P34" i="1"/>
  <c r="P36" i="1"/>
  <c r="P38" i="1"/>
  <c r="P55" i="1"/>
  <c r="T45" i="1"/>
  <c r="T43" i="1"/>
  <c r="T41" i="1"/>
  <c r="T33" i="1"/>
  <c r="T31" i="1"/>
  <c r="T29" i="1"/>
  <c r="T27" i="1"/>
  <c r="T25" i="1"/>
  <c r="T23" i="1"/>
  <c r="T21" i="1"/>
  <c r="T19" i="1"/>
  <c r="T17" i="1"/>
  <c r="T15" i="1"/>
  <c r="T11" i="1"/>
  <c r="T9" i="1"/>
  <c r="T39" i="1"/>
  <c r="T7" i="1"/>
  <c r="O50" i="1"/>
  <c r="P50" i="1" s="1"/>
  <c r="K48" i="1"/>
  <c r="K39" i="1"/>
  <c r="K34" i="1"/>
  <c r="E5" i="1"/>
  <c r="K7" i="1"/>
  <c r="O46" i="1"/>
  <c r="U81" i="1"/>
  <c r="U77" i="1"/>
  <c r="U73" i="1"/>
  <c r="U69" i="1"/>
  <c r="U65" i="1"/>
  <c r="U61" i="1"/>
  <c r="U57" i="1"/>
  <c r="U53" i="1"/>
  <c r="U45" i="1"/>
  <c r="U41" i="1"/>
  <c r="U33" i="1"/>
  <c r="U29" i="1"/>
  <c r="U25" i="1"/>
  <c r="U21" i="1"/>
  <c r="U17" i="1"/>
  <c r="U13" i="1"/>
  <c r="U9" i="1"/>
  <c r="U83" i="1"/>
  <c r="U79" i="1"/>
  <c r="U75" i="1"/>
  <c r="U71" i="1"/>
  <c r="U67" i="1"/>
  <c r="U63" i="1"/>
  <c r="U59" i="1"/>
  <c r="U55" i="1"/>
  <c r="U51" i="1"/>
  <c r="U47" i="1"/>
  <c r="U43" i="1"/>
  <c r="U39" i="1"/>
  <c r="U35" i="1"/>
  <c r="U31" i="1"/>
  <c r="U27" i="1"/>
  <c r="U23" i="1"/>
  <c r="U19" i="1"/>
  <c r="U15" i="1"/>
  <c r="U11" i="1"/>
  <c r="U7" i="1"/>
  <c r="U6" i="1"/>
  <c r="T20" i="1"/>
  <c r="U20" i="1"/>
  <c r="T18" i="1"/>
  <c r="T16" i="1"/>
  <c r="U16" i="1"/>
  <c r="T14" i="1"/>
  <c r="U14" i="1"/>
  <c r="T12" i="1"/>
  <c r="U12" i="1"/>
  <c r="T10" i="1"/>
  <c r="U10" i="1"/>
  <c r="T8" i="1"/>
  <c r="U8" i="1"/>
  <c r="T6" i="1"/>
  <c r="U82" i="1"/>
  <c r="U80" i="1"/>
  <c r="U78" i="1"/>
  <c r="U76" i="1"/>
  <c r="U74" i="1"/>
  <c r="U72" i="1"/>
  <c r="U70" i="1"/>
  <c r="U68" i="1"/>
  <c r="U66" i="1"/>
  <c r="U64" i="1"/>
  <c r="U62" i="1"/>
  <c r="U60" i="1"/>
  <c r="U58" i="1"/>
  <c r="U56" i="1"/>
  <c r="U54" i="1"/>
  <c r="U52" i="1"/>
  <c r="U48" i="1"/>
  <c r="U44" i="1"/>
  <c r="U42" i="1"/>
  <c r="U40" i="1"/>
  <c r="U38" i="1"/>
  <c r="U36" i="1"/>
  <c r="U34" i="1"/>
  <c r="U32" i="1"/>
  <c r="U28" i="1"/>
  <c r="U24" i="1"/>
  <c r="U22" i="1" l="1"/>
  <c r="U26" i="1"/>
  <c r="U30" i="1"/>
  <c r="U18" i="1"/>
  <c r="U49" i="1"/>
  <c r="T51" i="1"/>
  <c r="T36" i="1"/>
  <c r="T55" i="1"/>
  <c r="T40" i="1"/>
  <c r="P46" i="1"/>
  <c r="T22" i="1"/>
  <c r="T26" i="1"/>
  <c r="T30" i="1"/>
  <c r="T52" i="1"/>
  <c r="T56" i="1"/>
  <c r="U50" i="1"/>
  <c r="T34" i="1"/>
  <c r="T38" i="1"/>
  <c r="T53" i="1"/>
  <c r="T57" i="1"/>
  <c r="T48" i="1"/>
  <c r="T24" i="1"/>
  <c r="T28" i="1"/>
  <c r="T32" i="1"/>
  <c r="T37" i="1"/>
  <c r="T42" i="1"/>
  <c r="T49" i="1"/>
  <c r="T54" i="1"/>
  <c r="K5" i="1"/>
  <c r="U46" i="1"/>
  <c r="O5" i="1"/>
  <c r="P5" i="1" l="1"/>
  <c r="T50" i="1"/>
  <c r="T46" i="1"/>
  <c r="AC5" i="1"/>
</calcChain>
</file>

<file path=xl/sharedStrings.xml><?xml version="1.0" encoding="utf-8"?>
<sst xmlns="http://schemas.openxmlformats.org/spreadsheetml/2006/main" count="245" uniqueCount="128">
  <si>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</si>
  <si>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</si>
  <si>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</si>
  <si>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</si>
  <si>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</si>
  <si>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</si>
  <si>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</si>
  <si>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</si>
  <si>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</si>
  <si>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</si>
  <si>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</si>
  <si>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</si>
  <si>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</si>
  <si>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</si>
  <si>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</si>
  <si>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</si>
  <si>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</si>
  <si>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</si>
  <si>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</si>
  <si>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</si>
  <si>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</si>
  <si>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</si>
  <si>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</si>
  <si>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26,03,</t>
  </si>
  <si>
    <t>27,03,</t>
  </si>
  <si>
    <t>20,03,</t>
  </si>
  <si>
    <t>13,03,</t>
  </si>
  <si>
    <t>06,03,</t>
  </si>
  <si>
    <t>25,02,</t>
  </si>
  <si>
    <t>20,02,</t>
  </si>
  <si>
    <t>13,02,</t>
  </si>
  <si>
    <t xml:space="preserve"> 1192 Колбаса Вязанка со шпикам Вязанка 0,5кг</t>
  </si>
  <si>
    <t>шт</t>
  </si>
  <si>
    <t>квант / нет в бланке</t>
  </si>
  <si>
    <t>0178 Ветчины Нежная Особая Особая Весовые П/а Особый рецепт большой батон  ПОКОМ</t>
  </si>
  <si>
    <t>кг</t>
  </si>
  <si>
    <t>нужно увеличить продажи</t>
  </si>
  <si>
    <t>0222-Ветчины Дугушка Дугушка б/о Стародворье, 1кг</t>
  </si>
  <si>
    <t>0232 С/к колбасы Княжеская Бордо Весовые б/о терм/п Стародворье</t>
  </si>
  <si>
    <t>нужно увеличить продажи!!!</t>
  </si>
  <si>
    <t>0235 С/к колбасы Салями Охотничья Бордо Весовые б/о терм/п 180 Стародворье</t>
  </si>
  <si>
    <t>0262 Ветчина «Сочинка с сочным окороком» Весовой п/а ТМ «Стародворье»  ПОКОМ</t>
  </si>
  <si>
    <t>0359 Сардельки «Шпикачки Сочинки» Весовой н/о ТМ «Стародворье»  ПОКОМ</t>
  </si>
  <si>
    <t>добавили ТК (нет на заводе)</t>
  </si>
  <si>
    <t>0360 Сардельки «Сочинки» Весовой н/о ТМ «Стародворье»  ПОКОМ</t>
  </si>
  <si>
    <t>1118 В/к колбасы Салями Запеченая Дугушка  Вектор Стародворье, 1кг</t>
  </si>
  <si>
    <t>1120 В/к колбасы Сервелат Запеченный Дугушка Вес Вектор Стародворье, вес 1кг</t>
  </si>
  <si>
    <t>пожеланиеи тк</t>
  </si>
  <si>
    <t>1201 В/к колбасы Сервелат Мясорубский с мелкорубленным окороком Бордо Весовой фиброуз Стародворье  П</t>
  </si>
  <si>
    <t>1202 В/к колбасы Сервелат Мясорубский с мелкорубленным окороком срез Бордо Фикс.вес 0,35 фиброуз Ста</t>
  </si>
  <si>
    <t>1204 Копченые колбасы Салями Мясорубская с рубленым шпиком Бордо Весовой фиброуз Стародворье  ПОКОМ</t>
  </si>
  <si>
    <t>1205 Копченые колбасы Салями Мясорубская с рубленым шпиком срез Бордо ф/в 0,35 фиброуз Стародворье  ПОКОМ</t>
  </si>
  <si>
    <t>1224 В/к колбасы «Сочинка по-европейски с сочной грудинкой» Весовой фиброуз ТМ «Стародворье»  ПОКОМ</t>
  </si>
  <si>
    <t>1231 Сосиски Сливочные Дугушки Дугушка Весовые П/а Стародворье, вес 1кг</t>
  </si>
  <si>
    <t>1284-Сосиски Баварушки ТМ Баварушка в оболочке амицел в модифицированной газовой среде 0,6 кг.</t>
  </si>
  <si>
    <t>1314-Сосиски Молокуши миникушай Вязанка Ф/в 0,45 амилюкс мгс Вязанка</t>
  </si>
  <si>
    <t>1370-Сосиски Сочинки Бордо Весовой п/а Стародворье</t>
  </si>
  <si>
    <t>26,02,25 завод не отгрузил 350кг, пожелание тк</t>
  </si>
  <si>
    <t>1371-Сосиски Сочинки с сочной грудинкой Бордо Фикс.вес 0,4 П/а мгс Стародворье</t>
  </si>
  <si>
    <t>1372-Сосиски Сочинки с сочным окороком Бордо Фикс.вес 0,4 П/а мгс Стародворье</t>
  </si>
  <si>
    <t>1409 Сосиски Сочинки по-баварски ТМ Стародворье полиамид мгс вес СК3  ПОКОМ</t>
  </si>
  <si>
    <t>1411 Сосиски «Сочинки Сливочные» Весовые ТМ «Стародворье» 1,35 кг  ПОКОМ</t>
  </si>
  <si>
    <t>1444 Сосиски «Сочные без свинины» ф/в 0,4 кг ТМ «Особый рецепт»  ПОКОМ</t>
  </si>
  <si>
    <t>1445 Сосиски «Сочные без свинины» Весовые ТМ «Особый рецепт» 1,3 кг  ПОКОМ</t>
  </si>
  <si>
    <t>1461 Сосиски «Баварские» Фикс.вес 0,35 П/а ТМ «Стародворье»  ПОКОМ</t>
  </si>
  <si>
    <t>1523-Сосиски Вязанка Молочные ТМ Стародворские колбасы</t>
  </si>
  <si>
    <t>1720-Сосиски Вязанка Сливочные ТМ Стародворские колбасы ТС Вязанка амицел в мод газов.среде 0,45кг</t>
  </si>
  <si>
    <t>1721-Сосиски Вязанка Сливочные ТМ Стародворские колбасы</t>
  </si>
  <si>
    <t>1728-Сосиски сливочные по-стародворски в оболочке</t>
  </si>
  <si>
    <t>1851-Колбаса Филедворская по-стародворски ТМ Стародворье в оболочке полиамид 0,4 кг.  ПОКОМ</t>
  </si>
  <si>
    <t>1867-Колбаса Филейная ТМ Особый рецепт в оболочке полиамид большой батон.  ПОКОМ</t>
  </si>
  <si>
    <t>1868-Колбаса Филейная ТМ Особый рецепт в оболочке полиамид 0,5 кг.  ПОКОМ</t>
  </si>
  <si>
    <t>1869-Колбаса Молочная ТМ Особый рецепт в оболочке полиамид большой батон.  ПОКОМ</t>
  </si>
  <si>
    <t>1870-Колбаса Со шпиком ТМ Особый рецепт в оболочке полиамид большой батон.  ПОКОМ</t>
  </si>
  <si>
    <t>1871-Колбаса Филейная оригинальная ТМ Особый рецепт в оболочке полиамид 0,4 кг.  ПОКОМ</t>
  </si>
  <si>
    <t>26,02,25 завод не отгрузил 500шт.</t>
  </si>
  <si>
    <t>1875-Колбаса Филейная оригинальная ТМ Особый рецепт в оболочке полиамид.  ПОКОМ</t>
  </si>
  <si>
    <t>1952-Колбаса Со шпиком ТМ Особый рецепт в оболочке полиамид 0,5 кг.  ПОКОМ</t>
  </si>
  <si>
    <t>2027 Ветчина Нежная п/а ТМ Особый рецепт шт. 0,4кг</t>
  </si>
  <si>
    <t>2074-Сосиски Молочные для завтрака Особый рецепт</t>
  </si>
  <si>
    <t>прогноз</t>
  </si>
  <si>
    <t>2094 Вареные колбасы Докторская Дугушка Дугушка Весовые Вектор Стародворье, вес 1кг</t>
  </si>
  <si>
    <t>есть дубль</t>
  </si>
  <si>
    <t>2150 В/к колбасы Рубленая Запеченная Дугушка Весовые Вектор Стародворье, вес 1кг</t>
  </si>
  <si>
    <t>2205-Сосиски Молочные для завтрака ТМ Особый рецепт 0,4кг</t>
  </si>
  <si>
    <t>2472 Сардельки Левантские Особая Без свинины Весовые NDX мгс Особый рецепт, вес 1кг</t>
  </si>
  <si>
    <t>2634 Колбаса Дугушка Стародворская ТМ Стародворье ТС Дугушка  ПОКОМ</t>
  </si>
  <si>
    <t>дубль на 2094</t>
  </si>
  <si>
    <t>БОНУС_0178 Ветчины Нежная Особая Особая Весовые П/а Особый рецепт большой батон  ПОКОМ</t>
  </si>
  <si>
    <t>бонус</t>
  </si>
  <si>
    <t>БОНУС_1204 Копченые колбасы Салями Мясорубская с рубленым шпиком Бордо Весовой фиброуз Стародворье  ПОКОМ</t>
  </si>
  <si>
    <t>БОНУС_1205 Копченые колбасы Салями Мясорубская с рубленым шпиком срез Бордо ф/в 0,35 фиброуз Стародворье</t>
  </si>
  <si>
    <t>БОНУС_1284-Сосиски Баварушки ТМ Баварушка в оболочке амицел в модифицированной газовой среде 0,6 кг.</t>
  </si>
  <si>
    <t>БОНУС_1314-Сосиски Молокуши миникушай Вязанка Ф/в 0,45 амилюкс мгс Вязанка</t>
  </si>
  <si>
    <t>БОНУС_1370-Сосиски Сочинки Бордо Весовой п/а Стародворье</t>
  </si>
  <si>
    <t>БОНУС_1371-Сосиски Сочинки с сочной грудинкой Бордо Фикс.вес 0,4 П/а мгс Стародворье</t>
  </si>
  <si>
    <t>БОНУС_1372-Сосиски Сочинки с сочным окороком Бордо Фикс.вес 0,4 П/а мгс Стародворье</t>
  </si>
  <si>
    <t>БОНУС_1409 Сосиски Сочинки по-баварски ТМ Стародворье полиамид мгс вес СК3  ПОКОМ</t>
  </si>
  <si>
    <t>БОНУС_1411 Сосиски «Сочинки Сливочные» Весовые ТМ «Стародворье» 1,35 кг  ПОКОМ</t>
  </si>
  <si>
    <t>БОНУС_1444 Сосиски «Сочные без свинины» ф/в 0,4 кг ТМ «Особый рецепт»  ПОКОМ</t>
  </si>
  <si>
    <t>БОНУС_1445 Сосиски «Сочные без свинины» Весовые ТМ «Особый рецепт» 1,3 кг  ПОКОМ</t>
  </si>
  <si>
    <t>БОНУС_1461 Сосиски «Баварские» Фикс.вес 0,35 П/а ТМ «Стародворье»  ПОКОМ</t>
  </si>
  <si>
    <t>БОНУС_1523-Сосиски Вязанка Молочные ТМ Стародворские колбасы</t>
  </si>
  <si>
    <t>БОНУС_1721-Сосиски Вязанка Сливочные ТМ Стародворские колбасы</t>
  </si>
  <si>
    <t>БОНУС_1728-Сосиски сливочные по-стародворски в оболочке</t>
  </si>
  <si>
    <t>БОНУС_1867-Колбаса Филейная ТМ Особый рецепт в оболочке полиамид большой батон.  ПОКОМ</t>
  </si>
  <si>
    <t>БОНУС_1869-Колбаса Молочная ТМ Особый рецепт в оболочке полиамид большой батон.  ПОКОМ</t>
  </si>
  <si>
    <t>БОНУС_1870-Колбаса Со шпиком ТМ Особый рецепт в оболочке полиамид большой батон.  ПОКОМ</t>
  </si>
  <si>
    <t>БОНУС_1871-Колбаса Филейная оригинальная ТМ Особый рецепт в оболочке полиамид 0,4 кг.  ПОКОМ</t>
  </si>
  <si>
    <t>БОНУС_1875-Колбаса Филейная оригинальная ТМ Особый рецепт в оболочке полиамид.  ПОКОМ</t>
  </si>
  <si>
    <t>БОНУС_2074-Сосиски Молочные для завтрака Особый рецепт</t>
  </si>
  <si>
    <t>БОНУС_2150 В/к колбасы Рубленая Запеченная Дугушка Весовые Вектор Стародворье, вес 1кг</t>
  </si>
  <si>
    <t>БОНУС_2205-Сосиски Молочные для завтрака ТМ Особый рецепт 0,4кг</t>
  </si>
  <si>
    <t>БОНУС_2472 Сардельки Левантские Особая Без свинины Весовые NDX мгс Особый рецепт, вес 1кг</t>
  </si>
  <si>
    <t>БОНУС_2634 Колбаса Дугушка Стародворская ТМ Стародворье ТС Дугушка  ПОКОМ</t>
  </si>
  <si>
    <t>Вареные колбасы «Филейская» Весовые Вектор ТМ «Вязанка»  ПОКОМ</t>
  </si>
  <si>
    <t>Вареные колбасы «Филейская» Фикс.вес 0,45 Вектор ТМ «Вязанка»  ПОКОМ</t>
  </si>
  <si>
    <t>Вареные колбасы Докторская ГОСТ Вязанка Фикс.вес 0,4 Вектор Вязанка  ПОКОМ</t>
  </si>
  <si>
    <t>Вареные колбасы Молокуша Вязанка Вес п/а Вязанка  ПОКОМ</t>
  </si>
  <si>
    <t>Вареные колбасы Сливушка Вязанка Фикс.вес 0,45 П/а Вязанка  ПОКОМ</t>
  </si>
  <si>
    <t>С/к колбасы Баварская Бавария Фикс.вес 0,17 б/о терм/п Стародворье</t>
  </si>
  <si>
    <t>С/к колбасы Швейцарская Бордо Фикс.вес 0,17 Фиброуз терм/п Стародворье</t>
  </si>
  <si>
    <t>у</t>
  </si>
  <si>
    <t>нужно увеличить продажи / пропуск?</t>
  </si>
  <si>
    <t>Заказ от СВ</t>
  </si>
  <si>
    <t>Хасан</t>
  </si>
  <si>
    <t>заказ</t>
  </si>
  <si>
    <t>02,04,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</si>
</sst>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32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0" borderId="4" xfId="1" applyNumberFormat="1" applyBorder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6" xfId="1" applyNumberFormat="1" applyFill="1" applyBorder="1"/>
    <xf numFmtId="164" fontId="1" fillId="6" borderId="7" xfId="1" applyNumberFormat="1" applyFill="1" applyBorder="1"/>
    <xf numFmtId="2" fontId="1" fillId="6" borderId="1" xfId="1" applyNumberFormat="1" applyFill="1"/>
    <xf numFmtId="164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4" fillId="8" borderId="4" xfId="1" applyNumberFormat="1" applyFont="1" applyFill="1" applyBorder="1"/>
    <xf numFmtId="164" fontId="4" fillId="8" borderId="5" xfId="1" applyNumberFormat="1" applyFont="1" applyFill="1" applyBorder="1"/>
    <xf numFmtId="164" fontId="4" fillId="8" borderId="7" xfId="1" applyNumberFormat="1" applyFont="1" applyFill="1" applyBorder="1"/>
    <xf numFmtId="164" fontId="4" fillId="8" borderId="8" xfId="1" applyNumberFormat="1" applyFont="1" applyFill="1" applyBorder="1"/>
    <xf numFmtId="164" fontId="1" fillId="0" borderId="3" xfId="1" applyNumberFormat="1" applyFill="1" applyBorder="1"/>
    <xf numFmtId="164" fontId="5" fillId="7" borderId="1" xfId="1" applyNumberFormat="1" applyFont="1" applyFill="1"/>
    <xf numFmtId="164" fontId="4" fillId="8" borderId="1" xfId="1" applyNumberFormat="1" applyFont="1" applyFill="1"/>
    <xf numFmtId="164" fontId="5" fillId="8" borderId="1" xfId="1" applyNumberFormat="1" applyFont="1" applyFill="1"/>
    <xf numFmtId="164" fontId="6" fillId="8" borderId="1" xfId="1" applyNumberFormat="1" applyFont="1" applyFill="1"/>
    <xf numFmtId="164" fontId="1" fillId="8" borderId="1" xfId="1" applyNumberFormat="1" applyFill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474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AJ7" sqref="AJ7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5.28515625" customWidth="1"/>
    <col min="10" max="13" width="0.42578125" customWidth="1"/>
    <col min="14" max="18" width="7" customWidth="1"/>
    <col min="19" max="19" width="11.28515625" customWidth="1"/>
    <col min="20" max="21" width="5" customWidth="1"/>
    <col min="22" max="27" width="6" customWidth="1"/>
    <col min="28" max="28" width="48.85546875" customWidth="1"/>
    <col min="29" max="29" width="7" customWidth="1"/>
    <col min="30" max="30" width="9.140625" customWidth="1"/>
    <col min="31" max="32" width="1" customWidth="1"/>
    <col min="33" max="52" width="8" customWidth="1"/>
  </cols>
  <sheetData>
    <row r="1" spans="1:52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x14ac:dyDescent="0.25">
      <c r="A2" s="1"/>
      <c r="B2" s="1"/>
      <c r="C2" s="1"/>
      <c r="D2" s="1"/>
      <c r="E2" s="1"/>
      <c r="F2" s="31"/>
      <c r="G2" s="7"/>
      <c r="H2" s="1"/>
      <c r="I2" s="1"/>
      <c r="J2" s="1"/>
      <c r="K2" s="1"/>
      <c r="L2" s="1"/>
      <c r="M2" s="1"/>
      <c r="N2" s="3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28" t="s">
        <v>126</v>
      </c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126</v>
      </c>
      <c r="R3" s="6" t="s">
        <v>16</v>
      </c>
      <c r="S3" s="6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21</v>
      </c>
      <c r="AC3" s="2" t="s">
        <v>22</v>
      </c>
      <c r="AD3" s="31" t="s">
        <v>124</v>
      </c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</row>
    <row r="4" spans="1:52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 t="s">
        <v>127</v>
      </c>
      <c r="R4" s="1" t="s">
        <v>125</v>
      </c>
      <c r="S4" s="1"/>
      <c r="T4" s="1"/>
      <c r="U4" s="1"/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</row>
    <row r="5" spans="1:52" x14ac:dyDescent="0.25">
      <c r="A5" s="1"/>
      <c r="B5" s="1"/>
      <c r="C5" s="1"/>
      <c r="D5" s="1"/>
      <c r="E5" s="4">
        <f>SUM(E6:E474)</f>
        <v>10323.911</v>
      </c>
      <c r="F5" s="4">
        <f>SUM(F6:F474)</f>
        <v>12952.716000000004</v>
      </c>
      <c r="G5" s="7"/>
      <c r="H5" s="1"/>
      <c r="I5" s="1"/>
      <c r="J5" s="4">
        <f t="shared" ref="J5:R5" si="0">SUM(J6:J474)</f>
        <v>0</v>
      </c>
      <c r="K5" s="4">
        <f t="shared" si="0"/>
        <v>10323.911</v>
      </c>
      <c r="L5" s="4">
        <f t="shared" si="0"/>
        <v>0</v>
      </c>
      <c r="M5" s="4">
        <f t="shared" si="0"/>
        <v>0</v>
      </c>
      <c r="N5" s="4">
        <f t="shared" si="0"/>
        <v>7893.0603174603175</v>
      </c>
      <c r="O5" s="4">
        <f t="shared" si="0"/>
        <v>2064.7821999999996</v>
      </c>
      <c r="P5" s="4">
        <f t="shared" si="0"/>
        <v>11098.031882539683</v>
      </c>
      <c r="Q5" s="4">
        <f t="shared" si="0"/>
        <v>8791</v>
      </c>
      <c r="R5" s="4">
        <f t="shared" si="0"/>
        <v>200</v>
      </c>
      <c r="S5" s="1"/>
      <c r="T5" s="1"/>
      <c r="U5" s="1"/>
      <c r="V5" s="4">
        <f t="shared" ref="V5:AA5" si="1">SUM(V6:V474)</f>
        <v>1649.9164000000001</v>
      </c>
      <c r="W5" s="4">
        <f t="shared" si="1"/>
        <v>1579.3249999999996</v>
      </c>
      <c r="X5" s="4">
        <f t="shared" si="1"/>
        <v>2275.1784000000002</v>
      </c>
      <c r="Y5" s="4">
        <f t="shared" si="1"/>
        <v>2210.7628000000004</v>
      </c>
      <c r="Z5" s="4">
        <f t="shared" si="1"/>
        <v>2159.2227999999991</v>
      </c>
      <c r="AA5" s="4">
        <f t="shared" si="1"/>
        <v>2643.5027999999998</v>
      </c>
      <c r="AB5" s="1"/>
      <c r="AC5" s="4">
        <f>SUM(AC6:AC474)</f>
        <v>6730</v>
      </c>
      <c r="AD5" s="31">
        <f>SUM(AD7:AE57)</f>
        <v>6730</v>
      </c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</row>
    <row r="6" spans="1:52" x14ac:dyDescent="0.25">
      <c r="A6" s="11" t="s">
        <v>31</v>
      </c>
      <c r="B6" s="11" t="s">
        <v>32</v>
      </c>
      <c r="C6" s="11"/>
      <c r="D6" s="11"/>
      <c r="E6" s="11">
        <v>-1</v>
      </c>
      <c r="F6" s="11"/>
      <c r="G6" s="12">
        <v>0</v>
      </c>
      <c r="H6" s="11" t="e">
        <v>#N/A</v>
      </c>
      <c r="I6" s="11"/>
      <c r="J6" s="11"/>
      <c r="K6" s="11">
        <f t="shared" ref="K6:K37" si="2">E6-J6</f>
        <v>-1</v>
      </c>
      <c r="L6" s="11"/>
      <c r="M6" s="11"/>
      <c r="N6" s="11"/>
      <c r="O6" s="11">
        <f>E6/5</f>
        <v>-0.2</v>
      </c>
      <c r="P6" s="13"/>
      <c r="Q6" s="13"/>
      <c r="R6" s="13"/>
      <c r="S6" s="11"/>
      <c r="T6" s="11">
        <f>(F6+N6+P6)/O6</f>
        <v>0</v>
      </c>
      <c r="U6" s="11">
        <f>(F6+N6)/O6</f>
        <v>0</v>
      </c>
      <c r="V6" s="11">
        <v>-0.2</v>
      </c>
      <c r="W6" s="11">
        <v>0</v>
      </c>
      <c r="X6" s="11">
        <v>-0.6</v>
      </c>
      <c r="Y6" s="11">
        <v>-5.2</v>
      </c>
      <c r="Z6" s="11">
        <v>-1.4</v>
      </c>
      <c r="AA6" s="11">
        <v>6</v>
      </c>
      <c r="AB6" s="11" t="s">
        <v>33</v>
      </c>
      <c r="AC6" s="1">
        <f>ROUND(G6*Q6,0)</f>
        <v>0</v>
      </c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</row>
    <row r="7" spans="1:52" x14ac:dyDescent="0.25">
      <c r="A7" s="1" t="s">
        <v>34</v>
      </c>
      <c r="B7" s="1" t="s">
        <v>35</v>
      </c>
      <c r="C7" s="1">
        <v>755.48400000000004</v>
      </c>
      <c r="D7" s="1"/>
      <c r="E7" s="28">
        <f>150.693+E58</f>
        <v>263.83800000000002</v>
      </c>
      <c r="F7" s="1">
        <v>427.74</v>
      </c>
      <c r="G7" s="7">
        <v>1</v>
      </c>
      <c r="H7" s="1">
        <v>50</v>
      </c>
      <c r="I7" s="1"/>
      <c r="J7" s="1"/>
      <c r="K7" s="1">
        <f t="shared" si="2"/>
        <v>263.83800000000002</v>
      </c>
      <c r="L7" s="1"/>
      <c r="M7" s="1"/>
      <c r="N7" s="1">
        <v>200</v>
      </c>
      <c r="O7" s="1">
        <f t="shared" ref="O7:O41" si="3">E7/5</f>
        <v>52.767600000000002</v>
      </c>
      <c r="P7" s="5">
        <f>18*O7-N7-F7</f>
        <v>322.07680000000005</v>
      </c>
      <c r="Q7" s="5">
        <f>ROUND(AD7/G7,0)</f>
        <v>200</v>
      </c>
      <c r="R7" s="5"/>
      <c r="S7" s="1"/>
      <c r="T7" s="1">
        <f t="shared" ref="T7:T41" si="4">(F7+N7+P7)/O7</f>
        <v>18</v>
      </c>
      <c r="U7" s="1">
        <f t="shared" ref="U7:U41" si="5">(F7+N7)/O7</f>
        <v>11.896315163092504</v>
      </c>
      <c r="V7" s="1">
        <v>47.139800000000001</v>
      </c>
      <c r="W7" s="1">
        <v>37.405200000000001</v>
      </c>
      <c r="X7" s="1">
        <v>64.895200000000003</v>
      </c>
      <c r="Y7" s="1">
        <v>79.818799999999996</v>
      </c>
      <c r="Z7" s="1">
        <v>79.673199999999994</v>
      </c>
      <c r="AA7" s="1">
        <v>29.937000000000001</v>
      </c>
      <c r="AB7" s="1"/>
      <c r="AC7" s="1">
        <f>ROUND(G7*Q7,0)</f>
        <v>200</v>
      </c>
      <c r="AD7" s="1">
        <v>200</v>
      </c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</row>
    <row r="8" spans="1:52" x14ac:dyDescent="0.25">
      <c r="A8" s="1" t="s">
        <v>37</v>
      </c>
      <c r="B8" s="1" t="s">
        <v>35</v>
      </c>
      <c r="C8" s="1">
        <v>353.536</v>
      </c>
      <c r="D8" s="1">
        <v>401.18599999999998</v>
      </c>
      <c r="E8" s="1">
        <v>251.739</v>
      </c>
      <c r="F8" s="1">
        <v>435.93099999999998</v>
      </c>
      <c r="G8" s="7">
        <v>1</v>
      </c>
      <c r="H8" s="1">
        <v>55</v>
      </c>
      <c r="I8" s="1"/>
      <c r="J8" s="1"/>
      <c r="K8" s="1">
        <f t="shared" si="2"/>
        <v>251.739</v>
      </c>
      <c r="L8" s="1"/>
      <c r="M8" s="1"/>
      <c r="N8" s="1">
        <v>0</v>
      </c>
      <c r="O8" s="1">
        <f t="shared" si="3"/>
        <v>50.347799999999999</v>
      </c>
      <c r="P8" s="5">
        <f>17*O8-N8-F8</f>
        <v>419.98160000000001</v>
      </c>
      <c r="Q8" s="5">
        <f t="shared" ref="Q8:Q11" si="6">ROUND(AD8/G8,0)</f>
        <v>300</v>
      </c>
      <c r="R8" s="5"/>
      <c r="S8" s="1"/>
      <c r="T8" s="1">
        <f t="shared" si="4"/>
        <v>17</v>
      </c>
      <c r="U8" s="1">
        <f t="shared" si="5"/>
        <v>8.6583922236919975</v>
      </c>
      <c r="V8" s="1">
        <v>36.951999999999998</v>
      </c>
      <c r="W8" s="1">
        <v>46.1402</v>
      </c>
      <c r="X8" s="1">
        <v>58.483400000000003</v>
      </c>
      <c r="Y8" s="1">
        <v>37.0152</v>
      </c>
      <c r="Z8" s="1">
        <v>37.874600000000001</v>
      </c>
      <c r="AA8" s="1">
        <v>69.441600000000008</v>
      </c>
      <c r="AB8" s="1"/>
      <c r="AC8" s="1">
        <f t="shared" ref="AC8:AC57" si="7">ROUND(G8*Q8,0)</f>
        <v>300</v>
      </c>
      <c r="AD8" s="1">
        <v>300</v>
      </c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</row>
    <row r="9" spans="1:52" x14ac:dyDescent="0.25">
      <c r="A9" s="1" t="s">
        <v>38</v>
      </c>
      <c r="B9" s="1" t="s">
        <v>35</v>
      </c>
      <c r="C9" s="1">
        <v>65.900999999999996</v>
      </c>
      <c r="D9" s="1">
        <v>1.238</v>
      </c>
      <c r="E9" s="1">
        <v>7.3090000000000002</v>
      </c>
      <c r="F9" s="1">
        <v>59.441000000000003</v>
      </c>
      <c r="G9" s="7">
        <v>1</v>
      </c>
      <c r="H9" s="1">
        <v>180</v>
      </c>
      <c r="I9" s="1"/>
      <c r="J9" s="1"/>
      <c r="K9" s="1">
        <f t="shared" si="2"/>
        <v>7.3090000000000002</v>
      </c>
      <c r="L9" s="1"/>
      <c r="M9" s="1"/>
      <c r="N9" s="1">
        <v>0</v>
      </c>
      <c r="O9" s="1">
        <f t="shared" si="3"/>
        <v>1.4618</v>
      </c>
      <c r="P9" s="5"/>
      <c r="Q9" s="5">
        <f t="shared" si="6"/>
        <v>0</v>
      </c>
      <c r="R9" s="5"/>
      <c r="S9" s="1"/>
      <c r="T9" s="1">
        <f t="shared" si="4"/>
        <v>40.662881379121636</v>
      </c>
      <c r="U9" s="1">
        <f t="shared" si="5"/>
        <v>40.662881379121636</v>
      </c>
      <c r="V9" s="1">
        <v>1.9774</v>
      </c>
      <c r="W9" s="1">
        <v>0.82140000000000002</v>
      </c>
      <c r="X9" s="1">
        <v>1.4903999999999999</v>
      </c>
      <c r="Y9" s="1">
        <v>0.82639999999999991</v>
      </c>
      <c r="Z9" s="1">
        <v>7.7800000000000008E-2</v>
      </c>
      <c r="AA9" s="1">
        <v>0.83019999999999994</v>
      </c>
      <c r="AB9" s="30" t="s">
        <v>39</v>
      </c>
      <c r="AC9" s="1">
        <f t="shared" si="7"/>
        <v>0</v>
      </c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</row>
    <row r="10" spans="1:52" x14ac:dyDescent="0.25">
      <c r="A10" s="1" t="s">
        <v>40</v>
      </c>
      <c r="B10" s="1" t="s">
        <v>35</v>
      </c>
      <c r="C10" s="1">
        <v>46.136000000000003</v>
      </c>
      <c r="D10" s="1">
        <v>0.67300000000000004</v>
      </c>
      <c r="E10" s="1">
        <v>7.4290000000000003</v>
      </c>
      <c r="F10" s="1">
        <v>36.465000000000003</v>
      </c>
      <c r="G10" s="7">
        <v>1</v>
      </c>
      <c r="H10" s="1">
        <v>180</v>
      </c>
      <c r="I10" s="1"/>
      <c r="J10" s="1"/>
      <c r="K10" s="1">
        <f t="shared" si="2"/>
        <v>7.4290000000000003</v>
      </c>
      <c r="L10" s="1"/>
      <c r="M10" s="1"/>
      <c r="N10" s="1">
        <v>0</v>
      </c>
      <c r="O10" s="1">
        <f t="shared" si="3"/>
        <v>1.4858</v>
      </c>
      <c r="P10" s="5"/>
      <c r="Q10" s="5">
        <f t="shared" si="6"/>
        <v>0</v>
      </c>
      <c r="R10" s="5"/>
      <c r="S10" s="1"/>
      <c r="T10" s="1">
        <f t="shared" si="4"/>
        <v>24.54233409610984</v>
      </c>
      <c r="U10" s="1">
        <f t="shared" si="5"/>
        <v>24.54233409610984</v>
      </c>
      <c r="V10" s="1">
        <v>1.9074</v>
      </c>
      <c r="W10" s="1">
        <v>1.4892000000000001</v>
      </c>
      <c r="X10" s="1">
        <v>1.7834000000000001</v>
      </c>
      <c r="Y10" s="1">
        <v>0.81720000000000004</v>
      </c>
      <c r="Z10" s="1">
        <v>7.3200000000000001E-2</v>
      </c>
      <c r="AA10" s="1">
        <v>1.0316000000000001</v>
      </c>
      <c r="AB10" s="30" t="s">
        <v>39</v>
      </c>
      <c r="AC10" s="1">
        <f t="shared" si="7"/>
        <v>0</v>
      </c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</row>
    <row r="11" spans="1:52" x14ac:dyDescent="0.25">
      <c r="A11" s="1" t="s">
        <v>41</v>
      </c>
      <c r="B11" s="1" t="s">
        <v>35</v>
      </c>
      <c r="C11" s="1">
        <v>36.518999999999998</v>
      </c>
      <c r="D11" s="1">
        <v>86.355999999999995</v>
      </c>
      <c r="E11" s="1">
        <v>23.021000000000001</v>
      </c>
      <c r="F11" s="1">
        <v>95.82</v>
      </c>
      <c r="G11" s="7">
        <v>1</v>
      </c>
      <c r="H11" s="1">
        <v>50</v>
      </c>
      <c r="I11" s="1"/>
      <c r="J11" s="1"/>
      <c r="K11" s="1">
        <f t="shared" si="2"/>
        <v>23.021000000000001</v>
      </c>
      <c r="L11" s="1"/>
      <c r="M11" s="1"/>
      <c r="N11" s="1">
        <v>0</v>
      </c>
      <c r="O11" s="1">
        <f t="shared" si="3"/>
        <v>4.6042000000000005</v>
      </c>
      <c r="P11" s="5"/>
      <c r="Q11" s="5">
        <f t="shared" si="6"/>
        <v>0</v>
      </c>
      <c r="R11" s="5"/>
      <c r="S11" s="1"/>
      <c r="T11" s="1">
        <f t="shared" si="4"/>
        <v>20.811433039398807</v>
      </c>
      <c r="U11" s="1">
        <f t="shared" si="5"/>
        <v>20.811433039398807</v>
      </c>
      <c r="V11" s="1">
        <v>2.1598000000000002</v>
      </c>
      <c r="W11" s="1">
        <v>10.8428</v>
      </c>
      <c r="X11" s="1">
        <v>0</v>
      </c>
      <c r="Y11" s="1">
        <v>17.7636</v>
      </c>
      <c r="Z11" s="1">
        <v>10.837400000000001</v>
      </c>
      <c r="AA11" s="1">
        <v>0</v>
      </c>
      <c r="AB11" s="1"/>
      <c r="AC11" s="1">
        <f t="shared" si="7"/>
        <v>0</v>
      </c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</row>
    <row r="12" spans="1:52" x14ac:dyDescent="0.25">
      <c r="A12" s="11" t="s">
        <v>42</v>
      </c>
      <c r="B12" s="11" t="s">
        <v>35</v>
      </c>
      <c r="C12" s="11"/>
      <c r="D12" s="11"/>
      <c r="E12" s="11"/>
      <c r="F12" s="11"/>
      <c r="G12" s="12">
        <v>0</v>
      </c>
      <c r="H12" s="11" t="e">
        <v>#N/A</v>
      </c>
      <c r="I12" s="11"/>
      <c r="J12" s="11"/>
      <c r="K12" s="11">
        <f t="shared" si="2"/>
        <v>0</v>
      </c>
      <c r="L12" s="11"/>
      <c r="M12" s="11"/>
      <c r="N12" s="11"/>
      <c r="O12" s="11">
        <f t="shared" si="3"/>
        <v>0</v>
      </c>
      <c r="P12" s="13"/>
      <c r="Q12" s="13"/>
      <c r="R12" s="13"/>
      <c r="S12" s="11"/>
      <c r="T12" s="11" t="e">
        <f t="shared" si="4"/>
        <v>#DIV/0!</v>
      </c>
      <c r="U12" s="11" t="e">
        <f t="shared" si="5"/>
        <v>#DIV/0!</v>
      </c>
      <c r="V12" s="11">
        <v>0</v>
      </c>
      <c r="W12" s="11">
        <v>0</v>
      </c>
      <c r="X12" s="11">
        <v>0</v>
      </c>
      <c r="Y12" s="11">
        <v>0</v>
      </c>
      <c r="Z12" s="11">
        <v>0</v>
      </c>
      <c r="AA12" s="11">
        <v>0</v>
      </c>
      <c r="AB12" s="11" t="s">
        <v>43</v>
      </c>
      <c r="AC12" s="1">
        <f t="shared" si="7"/>
        <v>0</v>
      </c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</row>
    <row r="13" spans="1:52" x14ac:dyDescent="0.25">
      <c r="A13" s="11" t="s">
        <v>44</v>
      </c>
      <c r="B13" s="11" t="s">
        <v>35</v>
      </c>
      <c r="C13" s="11"/>
      <c r="D13" s="11"/>
      <c r="E13" s="11"/>
      <c r="F13" s="11"/>
      <c r="G13" s="12">
        <v>0</v>
      </c>
      <c r="H13" s="11" t="e">
        <v>#N/A</v>
      </c>
      <c r="I13" s="11"/>
      <c r="J13" s="11"/>
      <c r="K13" s="11">
        <f t="shared" si="2"/>
        <v>0</v>
      </c>
      <c r="L13" s="11"/>
      <c r="M13" s="11"/>
      <c r="N13" s="11"/>
      <c r="O13" s="11">
        <f t="shared" si="3"/>
        <v>0</v>
      </c>
      <c r="P13" s="13"/>
      <c r="Q13" s="13"/>
      <c r="R13" s="13"/>
      <c r="S13" s="11"/>
      <c r="T13" s="11" t="e">
        <f t="shared" si="4"/>
        <v>#DIV/0!</v>
      </c>
      <c r="U13" s="11" t="e">
        <f t="shared" si="5"/>
        <v>#DIV/0!</v>
      </c>
      <c r="V13" s="11">
        <v>0</v>
      </c>
      <c r="W13" s="11">
        <v>0</v>
      </c>
      <c r="X13" s="11">
        <v>0</v>
      </c>
      <c r="Y13" s="11">
        <v>0</v>
      </c>
      <c r="Z13" s="11">
        <v>0</v>
      </c>
      <c r="AA13" s="11">
        <v>0</v>
      </c>
      <c r="AB13" s="11" t="s">
        <v>43</v>
      </c>
      <c r="AC13" s="1">
        <f t="shared" si="7"/>
        <v>0</v>
      </c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</row>
    <row r="14" spans="1:52" x14ac:dyDescent="0.25">
      <c r="A14" s="1" t="s">
        <v>45</v>
      </c>
      <c r="B14" s="1" t="s">
        <v>35</v>
      </c>
      <c r="C14" s="1">
        <v>277.74</v>
      </c>
      <c r="D14" s="1">
        <v>301.28399999999999</v>
      </c>
      <c r="E14" s="1">
        <v>197.13499999999999</v>
      </c>
      <c r="F14" s="1">
        <v>319.75799999999998</v>
      </c>
      <c r="G14" s="7">
        <v>1</v>
      </c>
      <c r="H14" s="1">
        <v>60</v>
      </c>
      <c r="I14" s="1"/>
      <c r="J14" s="1"/>
      <c r="K14" s="1">
        <f t="shared" si="2"/>
        <v>197.13499999999999</v>
      </c>
      <c r="L14" s="1"/>
      <c r="M14" s="1"/>
      <c r="N14" s="1">
        <v>100</v>
      </c>
      <c r="O14" s="1">
        <f t="shared" si="3"/>
        <v>39.427</v>
      </c>
      <c r="P14" s="5">
        <f t="shared" ref="P14:P46" si="8">18*O14-N14-F14</f>
        <v>289.92800000000005</v>
      </c>
      <c r="Q14" s="5">
        <f t="shared" ref="Q14:Q46" si="9">ROUND(AD14/G14,0)</f>
        <v>200</v>
      </c>
      <c r="R14" s="5"/>
      <c r="S14" s="1"/>
      <c r="T14" s="1">
        <f t="shared" si="4"/>
        <v>18</v>
      </c>
      <c r="U14" s="1">
        <f t="shared" si="5"/>
        <v>10.646460547340654</v>
      </c>
      <c r="V14" s="1">
        <v>32.1708</v>
      </c>
      <c r="W14" s="1">
        <v>34.6402</v>
      </c>
      <c r="X14" s="1">
        <v>39.449399999999997</v>
      </c>
      <c r="Y14" s="1">
        <v>-4.3792</v>
      </c>
      <c r="Z14" s="1">
        <v>28.030799999999999</v>
      </c>
      <c r="AA14" s="1">
        <v>48.481200000000001</v>
      </c>
      <c r="AB14" s="1"/>
      <c r="AC14" s="1">
        <f t="shared" si="7"/>
        <v>200</v>
      </c>
      <c r="AD14" s="1">
        <v>200</v>
      </c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</row>
    <row r="15" spans="1:52" x14ac:dyDescent="0.25">
      <c r="A15" s="1" t="s">
        <v>46</v>
      </c>
      <c r="B15" s="1" t="s">
        <v>35</v>
      </c>
      <c r="C15" s="1">
        <v>431.24299999999999</v>
      </c>
      <c r="D15" s="1">
        <v>200.529</v>
      </c>
      <c r="E15" s="1">
        <v>152.68299999999999</v>
      </c>
      <c r="F15" s="1">
        <v>407.03500000000003</v>
      </c>
      <c r="G15" s="7">
        <v>1</v>
      </c>
      <c r="H15" s="1">
        <v>60</v>
      </c>
      <c r="I15" s="1"/>
      <c r="J15" s="1"/>
      <c r="K15" s="1">
        <f t="shared" si="2"/>
        <v>152.68299999999999</v>
      </c>
      <c r="L15" s="1"/>
      <c r="M15" s="1"/>
      <c r="N15" s="1">
        <v>150</v>
      </c>
      <c r="O15" s="1">
        <f t="shared" si="3"/>
        <v>30.5366</v>
      </c>
      <c r="P15" s="5"/>
      <c r="Q15" s="5">
        <f t="shared" si="9"/>
        <v>0</v>
      </c>
      <c r="R15" s="5"/>
      <c r="S15" s="1"/>
      <c r="T15" s="1">
        <f t="shared" si="4"/>
        <v>18.241552759639255</v>
      </c>
      <c r="U15" s="1">
        <f t="shared" si="5"/>
        <v>18.241552759639255</v>
      </c>
      <c r="V15" s="1">
        <v>38.046799999999998</v>
      </c>
      <c r="W15" s="1">
        <v>31.278400000000001</v>
      </c>
      <c r="X15" s="1">
        <v>49.44</v>
      </c>
      <c r="Y15" s="1">
        <v>5.8708</v>
      </c>
      <c r="Z15" s="1">
        <v>34.788600000000002</v>
      </c>
      <c r="AA15" s="1">
        <v>64.041200000000003</v>
      </c>
      <c r="AB15" s="1" t="s">
        <v>47</v>
      </c>
      <c r="AC15" s="1">
        <f t="shared" si="7"/>
        <v>0</v>
      </c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2" x14ac:dyDescent="0.25">
      <c r="A16" s="1" t="s">
        <v>48</v>
      </c>
      <c r="B16" s="1" t="s">
        <v>35</v>
      </c>
      <c r="C16" s="1">
        <v>122.363</v>
      </c>
      <c r="D16" s="1">
        <v>103.34</v>
      </c>
      <c r="E16" s="1">
        <v>49.695999999999998</v>
      </c>
      <c r="F16" s="1">
        <v>166.15199999999999</v>
      </c>
      <c r="G16" s="7">
        <v>1</v>
      </c>
      <c r="H16" s="1">
        <v>40</v>
      </c>
      <c r="I16" s="1"/>
      <c r="J16" s="1"/>
      <c r="K16" s="1">
        <f t="shared" si="2"/>
        <v>49.695999999999998</v>
      </c>
      <c r="L16" s="1"/>
      <c r="M16" s="1"/>
      <c r="N16" s="1">
        <v>0</v>
      </c>
      <c r="O16" s="1">
        <f t="shared" si="3"/>
        <v>9.9391999999999996</v>
      </c>
      <c r="P16" s="5">
        <f t="shared" si="8"/>
        <v>12.753600000000006</v>
      </c>
      <c r="Q16" s="5">
        <f t="shared" si="9"/>
        <v>0</v>
      </c>
      <c r="R16" s="5"/>
      <c r="S16" s="1"/>
      <c r="T16" s="1">
        <f t="shared" si="4"/>
        <v>18</v>
      </c>
      <c r="U16" s="1">
        <f t="shared" si="5"/>
        <v>16.716838377334192</v>
      </c>
      <c r="V16" s="1">
        <v>13.804</v>
      </c>
      <c r="W16" s="1">
        <v>16.576799999999999</v>
      </c>
      <c r="X16" s="1">
        <v>18.571000000000002</v>
      </c>
      <c r="Y16" s="1">
        <v>28.954999999999998</v>
      </c>
      <c r="Z16" s="1">
        <v>28.401800000000001</v>
      </c>
      <c r="AA16" s="1">
        <v>0</v>
      </c>
      <c r="AB16" s="1"/>
      <c r="AC16" s="1">
        <f t="shared" si="7"/>
        <v>0</v>
      </c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52" x14ac:dyDescent="0.25">
      <c r="A17" s="1" t="s">
        <v>49</v>
      </c>
      <c r="B17" s="1" t="s">
        <v>32</v>
      </c>
      <c r="C17" s="1">
        <v>288</v>
      </c>
      <c r="D17" s="1">
        <v>204</v>
      </c>
      <c r="E17" s="1">
        <v>254</v>
      </c>
      <c r="F17" s="1">
        <v>109</v>
      </c>
      <c r="G17" s="7">
        <v>0.35</v>
      </c>
      <c r="H17" s="1">
        <v>40</v>
      </c>
      <c r="I17" s="1"/>
      <c r="J17" s="1"/>
      <c r="K17" s="1">
        <f t="shared" si="2"/>
        <v>254</v>
      </c>
      <c r="L17" s="1"/>
      <c r="M17" s="1"/>
      <c r="N17" s="1">
        <v>428.57142857142861</v>
      </c>
      <c r="O17" s="1">
        <f t="shared" si="3"/>
        <v>50.8</v>
      </c>
      <c r="P17" s="5">
        <f t="shared" si="8"/>
        <v>376.82857142857137</v>
      </c>
      <c r="Q17" s="5">
        <f t="shared" si="9"/>
        <v>286</v>
      </c>
      <c r="R17" s="5"/>
      <c r="S17" s="1"/>
      <c r="T17" s="1">
        <f t="shared" si="4"/>
        <v>18.000000000000004</v>
      </c>
      <c r="U17" s="1">
        <f t="shared" si="5"/>
        <v>10.582114735658045</v>
      </c>
      <c r="V17" s="1">
        <v>50.4</v>
      </c>
      <c r="W17" s="1">
        <v>82.8</v>
      </c>
      <c r="X17" s="1">
        <v>69.599999999999994</v>
      </c>
      <c r="Y17" s="1">
        <v>106.4</v>
      </c>
      <c r="Z17" s="1">
        <v>79</v>
      </c>
      <c r="AA17" s="1">
        <v>85.2</v>
      </c>
      <c r="AB17" s="1"/>
      <c r="AC17" s="1">
        <f t="shared" si="7"/>
        <v>100</v>
      </c>
      <c r="AD17" s="1">
        <v>100</v>
      </c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x14ac:dyDescent="0.25">
      <c r="A18" s="1" t="s">
        <v>50</v>
      </c>
      <c r="B18" s="1" t="s">
        <v>35</v>
      </c>
      <c r="C18" s="1">
        <v>122.145</v>
      </c>
      <c r="D18" s="1">
        <v>104.99</v>
      </c>
      <c r="E18" s="28">
        <f>48.088+E59</f>
        <v>55.255000000000003</v>
      </c>
      <c r="F18" s="1">
        <v>162.38499999999999</v>
      </c>
      <c r="G18" s="7">
        <v>1</v>
      </c>
      <c r="H18" s="1">
        <v>40</v>
      </c>
      <c r="I18" s="1"/>
      <c r="J18" s="1"/>
      <c r="K18" s="1">
        <f t="shared" si="2"/>
        <v>55.255000000000003</v>
      </c>
      <c r="L18" s="1"/>
      <c r="M18" s="1"/>
      <c r="N18" s="1">
        <v>100</v>
      </c>
      <c r="O18" s="1">
        <f t="shared" si="3"/>
        <v>11.051</v>
      </c>
      <c r="P18" s="5"/>
      <c r="Q18" s="5">
        <f t="shared" si="9"/>
        <v>0</v>
      </c>
      <c r="R18" s="5"/>
      <c r="S18" s="1"/>
      <c r="T18" s="1">
        <f t="shared" si="4"/>
        <v>23.743100171930141</v>
      </c>
      <c r="U18" s="1">
        <f t="shared" si="5"/>
        <v>23.743100171930141</v>
      </c>
      <c r="V18" s="1">
        <v>16.8826</v>
      </c>
      <c r="W18" s="1">
        <v>14.519399999999999</v>
      </c>
      <c r="X18" s="1">
        <v>19.543199999999999</v>
      </c>
      <c r="Y18" s="1">
        <v>27.794</v>
      </c>
      <c r="Z18" s="1">
        <v>30.1358</v>
      </c>
      <c r="AA18" s="1">
        <v>0</v>
      </c>
      <c r="AB18" s="29" t="s">
        <v>36</v>
      </c>
      <c r="AC18" s="1">
        <f t="shared" si="7"/>
        <v>0</v>
      </c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x14ac:dyDescent="0.25">
      <c r="A19" s="1" t="s">
        <v>51</v>
      </c>
      <c r="B19" s="1" t="s">
        <v>32</v>
      </c>
      <c r="C19" s="1">
        <v>348</v>
      </c>
      <c r="D19" s="1">
        <v>252</v>
      </c>
      <c r="E19" s="28">
        <f>277+E60</f>
        <v>331</v>
      </c>
      <c r="F19" s="1">
        <v>153</v>
      </c>
      <c r="G19" s="7">
        <v>0.35</v>
      </c>
      <c r="H19" s="1">
        <v>40</v>
      </c>
      <c r="I19" s="1"/>
      <c r="J19" s="1"/>
      <c r="K19" s="1">
        <f t="shared" si="2"/>
        <v>331</v>
      </c>
      <c r="L19" s="1"/>
      <c r="M19" s="1"/>
      <c r="N19" s="1">
        <v>0</v>
      </c>
      <c r="O19" s="1">
        <f t="shared" si="3"/>
        <v>66.2</v>
      </c>
      <c r="P19" s="5">
        <f>10*O19-N19-F19</f>
        <v>509</v>
      </c>
      <c r="Q19" s="5">
        <f t="shared" si="9"/>
        <v>429</v>
      </c>
      <c r="R19" s="5"/>
      <c r="S19" s="1"/>
      <c r="T19" s="1">
        <f t="shared" si="4"/>
        <v>10</v>
      </c>
      <c r="U19" s="1">
        <f t="shared" si="5"/>
        <v>2.3111782477341389</v>
      </c>
      <c r="V19" s="1">
        <v>22.8</v>
      </c>
      <c r="W19" s="1">
        <v>41</v>
      </c>
      <c r="X19" s="1">
        <v>60.6</v>
      </c>
      <c r="Y19" s="1">
        <v>-3.2</v>
      </c>
      <c r="Z19" s="1">
        <v>-0.6</v>
      </c>
      <c r="AA19" s="1">
        <v>85.4</v>
      </c>
      <c r="AB19" s="1"/>
      <c r="AC19" s="1">
        <f t="shared" si="7"/>
        <v>150</v>
      </c>
      <c r="AD19" s="1">
        <v>150</v>
      </c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x14ac:dyDescent="0.25">
      <c r="A20" s="1" t="s">
        <v>52</v>
      </c>
      <c r="B20" s="1" t="s">
        <v>35</v>
      </c>
      <c r="C20" s="1">
        <v>70.549000000000007</v>
      </c>
      <c r="D20" s="1">
        <v>105.389</v>
      </c>
      <c r="E20" s="1">
        <v>58.573</v>
      </c>
      <c r="F20" s="1">
        <v>104.33499999999999</v>
      </c>
      <c r="G20" s="7">
        <v>1</v>
      </c>
      <c r="H20" s="1">
        <v>40</v>
      </c>
      <c r="I20" s="1"/>
      <c r="J20" s="1"/>
      <c r="K20" s="1">
        <f t="shared" si="2"/>
        <v>58.573</v>
      </c>
      <c r="L20" s="1"/>
      <c r="M20" s="1"/>
      <c r="N20" s="1">
        <v>100</v>
      </c>
      <c r="O20" s="1">
        <f t="shared" si="3"/>
        <v>11.714600000000001</v>
      </c>
      <c r="P20" s="5">
        <f t="shared" si="8"/>
        <v>6.5278000000000276</v>
      </c>
      <c r="Q20" s="5">
        <f t="shared" si="9"/>
        <v>0</v>
      </c>
      <c r="R20" s="5"/>
      <c r="S20" s="1"/>
      <c r="T20" s="1">
        <f t="shared" si="4"/>
        <v>17.999999999999996</v>
      </c>
      <c r="U20" s="1">
        <f t="shared" si="5"/>
        <v>17.442763730729173</v>
      </c>
      <c r="V20" s="1">
        <v>18.170000000000002</v>
      </c>
      <c r="W20" s="1">
        <v>16.2606</v>
      </c>
      <c r="X20" s="1">
        <v>18.934999999999999</v>
      </c>
      <c r="Y20" s="1">
        <v>30.006599999999999</v>
      </c>
      <c r="Z20" s="1">
        <v>29.688800000000001</v>
      </c>
      <c r="AA20" s="1">
        <v>0</v>
      </c>
      <c r="AB20" s="1"/>
      <c r="AC20" s="1">
        <f t="shared" si="7"/>
        <v>0</v>
      </c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x14ac:dyDescent="0.25">
      <c r="A21" s="1" t="s">
        <v>53</v>
      </c>
      <c r="B21" s="1" t="s">
        <v>35</v>
      </c>
      <c r="C21" s="1">
        <v>102.119</v>
      </c>
      <c r="D21" s="1">
        <v>101.428</v>
      </c>
      <c r="E21" s="1">
        <v>38.765000000000001</v>
      </c>
      <c r="F21" s="1">
        <v>155.36199999999999</v>
      </c>
      <c r="G21" s="7">
        <v>1</v>
      </c>
      <c r="H21" s="1">
        <v>45</v>
      </c>
      <c r="I21" s="1"/>
      <c r="J21" s="1"/>
      <c r="K21" s="1">
        <f t="shared" si="2"/>
        <v>38.765000000000001</v>
      </c>
      <c r="L21" s="1"/>
      <c r="M21" s="1"/>
      <c r="N21" s="1">
        <v>0</v>
      </c>
      <c r="O21" s="1">
        <f t="shared" si="3"/>
        <v>7.7530000000000001</v>
      </c>
      <c r="P21" s="5"/>
      <c r="Q21" s="5">
        <f t="shared" si="9"/>
        <v>60</v>
      </c>
      <c r="R21" s="5"/>
      <c r="S21" s="1"/>
      <c r="T21" s="1">
        <f t="shared" si="4"/>
        <v>20.038952663485102</v>
      </c>
      <c r="U21" s="1">
        <f t="shared" si="5"/>
        <v>20.038952663485102</v>
      </c>
      <c r="V21" s="1">
        <v>9.8803999999999998</v>
      </c>
      <c r="W21" s="1">
        <v>17.6982</v>
      </c>
      <c r="X21" s="1">
        <v>20.2302</v>
      </c>
      <c r="Y21" s="1">
        <v>30.508199999999999</v>
      </c>
      <c r="Z21" s="1">
        <v>29.3428</v>
      </c>
      <c r="AA21" s="1">
        <v>0</v>
      </c>
      <c r="AB21" s="1"/>
      <c r="AC21" s="1">
        <f t="shared" si="7"/>
        <v>60</v>
      </c>
      <c r="AD21" s="1">
        <v>60</v>
      </c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x14ac:dyDescent="0.25">
      <c r="A22" s="1" t="s">
        <v>54</v>
      </c>
      <c r="B22" s="1" t="s">
        <v>32</v>
      </c>
      <c r="C22" s="1">
        <v>87</v>
      </c>
      <c r="D22" s="1"/>
      <c r="E22" s="28">
        <f>65+E61</f>
        <v>67</v>
      </c>
      <c r="F22" s="1">
        <v>11</v>
      </c>
      <c r="G22" s="7">
        <v>0.6</v>
      </c>
      <c r="H22" s="1">
        <v>45</v>
      </c>
      <c r="I22" s="1"/>
      <c r="J22" s="1"/>
      <c r="K22" s="1">
        <f t="shared" si="2"/>
        <v>67</v>
      </c>
      <c r="L22" s="1"/>
      <c r="M22" s="1"/>
      <c r="N22" s="1">
        <v>0</v>
      </c>
      <c r="O22" s="1">
        <f t="shared" si="3"/>
        <v>13.4</v>
      </c>
      <c r="P22" s="5">
        <f>9*O22-N22-F22</f>
        <v>109.60000000000001</v>
      </c>
      <c r="Q22" s="5">
        <f t="shared" si="9"/>
        <v>100</v>
      </c>
      <c r="R22" s="5"/>
      <c r="S22" s="1"/>
      <c r="T22" s="1">
        <f t="shared" si="4"/>
        <v>9</v>
      </c>
      <c r="U22" s="1">
        <f t="shared" si="5"/>
        <v>0.82089552238805963</v>
      </c>
      <c r="V22" s="1">
        <v>14</v>
      </c>
      <c r="W22" s="1">
        <v>8.6</v>
      </c>
      <c r="X22" s="1">
        <v>15.2</v>
      </c>
      <c r="Y22" s="1">
        <v>-1.6</v>
      </c>
      <c r="Z22" s="1">
        <v>0.4</v>
      </c>
      <c r="AA22" s="1">
        <v>32.799999999999997</v>
      </c>
      <c r="AB22" s="1"/>
      <c r="AC22" s="1">
        <f t="shared" si="7"/>
        <v>60</v>
      </c>
      <c r="AD22" s="1">
        <v>60</v>
      </c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x14ac:dyDescent="0.25">
      <c r="A23" s="1" t="s">
        <v>55</v>
      </c>
      <c r="B23" s="1" t="s">
        <v>32</v>
      </c>
      <c r="C23" s="1">
        <v>345</v>
      </c>
      <c r="D23" s="1"/>
      <c r="E23" s="28">
        <f>60+E62</f>
        <v>62</v>
      </c>
      <c r="F23" s="1">
        <v>265</v>
      </c>
      <c r="G23" s="7">
        <v>0.45</v>
      </c>
      <c r="H23" s="1">
        <v>45</v>
      </c>
      <c r="I23" s="1"/>
      <c r="J23" s="1"/>
      <c r="K23" s="1">
        <f t="shared" si="2"/>
        <v>62</v>
      </c>
      <c r="L23" s="1"/>
      <c r="M23" s="1"/>
      <c r="N23" s="1">
        <v>0</v>
      </c>
      <c r="O23" s="1">
        <f t="shared" si="3"/>
        <v>12.4</v>
      </c>
      <c r="P23" s="5"/>
      <c r="Q23" s="5">
        <f t="shared" si="9"/>
        <v>0</v>
      </c>
      <c r="R23" s="5"/>
      <c r="S23" s="1"/>
      <c r="T23" s="1">
        <f t="shared" si="4"/>
        <v>21.370967741935484</v>
      </c>
      <c r="U23" s="1">
        <f t="shared" si="5"/>
        <v>21.370967741935484</v>
      </c>
      <c r="V23" s="1">
        <v>13.2</v>
      </c>
      <c r="W23" s="1">
        <v>11.4</v>
      </c>
      <c r="X23" s="1">
        <v>20.399999999999999</v>
      </c>
      <c r="Y23" s="1">
        <v>37.6</v>
      </c>
      <c r="Z23" s="1">
        <v>35</v>
      </c>
      <c r="AA23" s="1">
        <v>43.8</v>
      </c>
      <c r="AB23" s="29" t="s">
        <v>36</v>
      </c>
      <c r="AC23" s="1">
        <f t="shared" si="7"/>
        <v>0</v>
      </c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x14ac:dyDescent="0.25">
      <c r="A24" s="1" t="s">
        <v>56</v>
      </c>
      <c r="B24" s="1" t="s">
        <v>35</v>
      </c>
      <c r="C24" s="1">
        <v>362.64</v>
      </c>
      <c r="D24" s="1">
        <v>202.67099999999999</v>
      </c>
      <c r="E24" s="28">
        <f>244.915+E63</f>
        <v>276.59300000000002</v>
      </c>
      <c r="F24" s="1">
        <v>241.21700000000001</v>
      </c>
      <c r="G24" s="7">
        <v>1</v>
      </c>
      <c r="H24" s="1">
        <v>45</v>
      </c>
      <c r="I24" s="1"/>
      <c r="J24" s="1"/>
      <c r="K24" s="1">
        <f t="shared" si="2"/>
        <v>276.59300000000002</v>
      </c>
      <c r="L24" s="1"/>
      <c r="M24" s="1"/>
      <c r="N24" s="1">
        <v>0</v>
      </c>
      <c r="O24" s="1">
        <f t="shared" si="3"/>
        <v>55.318600000000004</v>
      </c>
      <c r="P24" s="5">
        <f>12*O24-N24-F24</f>
        <v>422.60620000000006</v>
      </c>
      <c r="Q24" s="5">
        <f t="shared" si="9"/>
        <v>300</v>
      </c>
      <c r="R24" s="5"/>
      <c r="S24" s="1"/>
      <c r="T24" s="1">
        <f t="shared" si="4"/>
        <v>12</v>
      </c>
      <c r="U24" s="1">
        <f t="shared" si="5"/>
        <v>4.3605044234669714</v>
      </c>
      <c r="V24" s="1">
        <v>8.5498000000000012</v>
      </c>
      <c r="W24" s="1">
        <v>0</v>
      </c>
      <c r="X24" s="1">
        <v>18.121200000000002</v>
      </c>
      <c r="Y24" s="1">
        <v>42.95</v>
      </c>
      <c r="Z24" s="1">
        <v>61.126199999999997</v>
      </c>
      <c r="AA24" s="1">
        <v>54.539400000000001</v>
      </c>
      <c r="AB24" s="1" t="s">
        <v>57</v>
      </c>
      <c r="AC24" s="1">
        <f t="shared" si="7"/>
        <v>300</v>
      </c>
      <c r="AD24" s="1">
        <v>300</v>
      </c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x14ac:dyDescent="0.25">
      <c r="A25" s="1" t="s">
        <v>58</v>
      </c>
      <c r="B25" s="1" t="s">
        <v>32</v>
      </c>
      <c r="C25" s="1">
        <v>222</v>
      </c>
      <c r="D25" s="1">
        <v>174</v>
      </c>
      <c r="E25" s="28">
        <f>191+E64</f>
        <v>203</v>
      </c>
      <c r="F25" s="1">
        <v>139</v>
      </c>
      <c r="G25" s="7">
        <v>0.4</v>
      </c>
      <c r="H25" s="1">
        <v>45</v>
      </c>
      <c r="I25" s="1"/>
      <c r="J25" s="1"/>
      <c r="K25" s="1">
        <f t="shared" si="2"/>
        <v>203</v>
      </c>
      <c r="L25" s="1"/>
      <c r="M25" s="1"/>
      <c r="N25" s="1">
        <v>375.6</v>
      </c>
      <c r="O25" s="1">
        <f t="shared" si="3"/>
        <v>40.6</v>
      </c>
      <c r="P25" s="5">
        <f t="shared" si="8"/>
        <v>216.20000000000005</v>
      </c>
      <c r="Q25" s="5">
        <f t="shared" si="9"/>
        <v>200</v>
      </c>
      <c r="R25" s="5"/>
      <c r="S25" s="1"/>
      <c r="T25" s="1">
        <f t="shared" si="4"/>
        <v>18</v>
      </c>
      <c r="U25" s="1">
        <f t="shared" si="5"/>
        <v>12.674876847290641</v>
      </c>
      <c r="V25" s="1">
        <v>44.6</v>
      </c>
      <c r="W25" s="1">
        <v>39.6</v>
      </c>
      <c r="X25" s="1">
        <v>46.4</v>
      </c>
      <c r="Y25" s="1">
        <v>75.2</v>
      </c>
      <c r="Z25" s="1">
        <v>44.8</v>
      </c>
      <c r="AA25" s="1">
        <v>47.8</v>
      </c>
      <c r="AB25" s="1"/>
      <c r="AC25" s="1">
        <f t="shared" si="7"/>
        <v>80</v>
      </c>
      <c r="AD25" s="1">
        <v>80</v>
      </c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x14ac:dyDescent="0.25">
      <c r="A26" s="1" t="s">
        <v>59</v>
      </c>
      <c r="B26" s="1" t="s">
        <v>32</v>
      </c>
      <c r="C26" s="1">
        <v>195</v>
      </c>
      <c r="D26" s="1">
        <v>150</v>
      </c>
      <c r="E26" s="28">
        <f>179+E65</f>
        <v>202</v>
      </c>
      <c r="F26" s="1">
        <v>86</v>
      </c>
      <c r="G26" s="7">
        <v>0.4</v>
      </c>
      <c r="H26" s="1">
        <v>45</v>
      </c>
      <c r="I26" s="1"/>
      <c r="J26" s="1"/>
      <c r="K26" s="1">
        <f t="shared" si="2"/>
        <v>202</v>
      </c>
      <c r="L26" s="1"/>
      <c r="M26" s="1"/>
      <c r="N26" s="1">
        <v>375</v>
      </c>
      <c r="O26" s="1">
        <f t="shared" si="3"/>
        <v>40.4</v>
      </c>
      <c r="P26" s="5">
        <f t="shared" si="8"/>
        <v>266.19999999999993</v>
      </c>
      <c r="Q26" s="5">
        <f t="shared" si="9"/>
        <v>200</v>
      </c>
      <c r="R26" s="5"/>
      <c r="S26" s="1"/>
      <c r="T26" s="1">
        <f t="shared" si="4"/>
        <v>18</v>
      </c>
      <c r="U26" s="1">
        <f t="shared" si="5"/>
        <v>11.410891089108912</v>
      </c>
      <c r="V26" s="1">
        <v>49.8</v>
      </c>
      <c r="W26" s="1">
        <v>36</v>
      </c>
      <c r="X26" s="1">
        <v>45</v>
      </c>
      <c r="Y26" s="1">
        <v>42</v>
      </c>
      <c r="Z26" s="1">
        <v>47.4</v>
      </c>
      <c r="AA26" s="1">
        <v>49.4</v>
      </c>
      <c r="AB26" s="1"/>
      <c r="AC26" s="1">
        <f t="shared" si="7"/>
        <v>80</v>
      </c>
      <c r="AD26" s="1">
        <v>80</v>
      </c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x14ac:dyDescent="0.25">
      <c r="A27" s="1" t="s">
        <v>60</v>
      </c>
      <c r="B27" s="1" t="s">
        <v>35</v>
      </c>
      <c r="C27" s="1">
        <v>102.01</v>
      </c>
      <c r="D27" s="1"/>
      <c r="E27" s="28">
        <f>27.44+E66</f>
        <v>29.459000000000003</v>
      </c>
      <c r="F27" s="1">
        <v>66.540000000000006</v>
      </c>
      <c r="G27" s="7">
        <v>1</v>
      </c>
      <c r="H27" s="1">
        <v>45</v>
      </c>
      <c r="I27" s="1"/>
      <c r="J27" s="1"/>
      <c r="K27" s="1">
        <f t="shared" si="2"/>
        <v>29.459000000000003</v>
      </c>
      <c r="L27" s="1"/>
      <c r="M27" s="1"/>
      <c r="N27" s="1">
        <v>0</v>
      </c>
      <c r="O27" s="1">
        <f t="shared" si="3"/>
        <v>5.8918000000000008</v>
      </c>
      <c r="P27" s="5">
        <f t="shared" si="8"/>
        <v>39.512400000000014</v>
      </c>
      <c r="Q27" s="5">
        <f t="shared" si="9"/>
        <v>0</v>
      </c>
      <c r="R27" s="5"/>
      <c r="S27" s="1"/>
      <c r="T27" s="1">
        <f t="shared" si="4"/>
        <v>18</v>
      </c>
      <c r="U27" s="1">
        <f t="shared" si="5"/>
        <v>11.293662378220578</v>
      </c>
      <c r="V27" s="1">
        <v>1.589</v>
      </c>
      <c r="W27" s="1">
        <v>3.5724</v>
      </c>
      <c r="X27" s="1">
        <v>7.2114000000000003</v>
      </c>
      <c r="Y27" s="1">
        <v>10.528</v>
      </c>
      <c r="Z27" s="1">
        <v>6.4802000000000008</v>
      </c>
      <c r="AA27" s="1">
        <v>0</v>
      </c>
      <c r="AB27" s="1"/>
      <c r="AC27" s="1">
        <f t="shared" si="7"/>
        <v>0</v>
      </c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x14ac:dyDescent="0.25">
      <c r="A28" s="1" t="s">
        <v>61</v>
      </c>
      <c r="B28" s="1" t="s">
        <v>35</v>
      </c>
      <c r="C28" s="1">
        <v>323.08100000000002</v>
      </c>
      <c r="D28" s="1">
        <v>111.29300000000001</v>
      </c>
      <c r="E28" s="28">
        <f>188.969+E67</f>
        <v>218.67599999999999</v>
      </c>
      <c r="F28" s="1">
        <v>180.01400000000001</v>
      </c>
      <c r="G28" s="7">
        <v>1</v>
      </c>
      <c r="H28" s="1">
        <v>40</v>
      </c>
      <c r="I28" s="1"/>
      <c r="J28" s="1"/>
      <c r="K28" s="1">
        <f t="shared" si="2"/>
        <v>218.67599999999999</v>
      </c>
      <c r="L28" s="1"/>
      <c r="M28" s="1"/>
      <c r="N28" s="1">
        <v>200</v>
      </c>
      <c r="O28" s="1">
        <f t="shared" si="3"/>
        <v>43.735199999999999</v>
      </c>
      <c r="P28" s="5">
        <f>17*O28-N28-F28</f>
        <v>363.48439999999994</v>
      </c>
      <c r="Q28" s="5">
        <f t="shared" si="9"/>
        <v>200</v>
      </c>
      <c r="R28" s="5"/>
      <c r="S28" s="1"/>
      <c r="T28" s="1">
        <f t="shared" si="4"/>
        <v>17</v>
      </c>
      <c r="U28" s="1">
        <f t="shared" si="5"/>
        <v>8.6889736413689658</v>
      </c>
      <c r="V28" s="1">
        <v>32.511600000000001</v>
      </c>
      <c r="W28" s="1">
        <v>38.621600000000001</v>
      </c>
      <c r="X28" s="1">
        <v>36.813200000000002</v>
      </c>
      <c r="Y28" s="1">
        <v>61.632800000000003</v>
      </c>
      <c r="Z28" s="1">
        <v>49.444000000000003</v>
      </c>
      <c r="AA28" s="1">
        <v>59.072999999999993</v>
      </c>
      <c r="AB28" s="1"/>
      <c r="AC28" s="1">
        <f t="shared" si="7"/>
        <v>200</v>
      </c>
      <c r="AD28" s="1">
        <v>200</v>
      </c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x14ac:dyDescent="0.25">
      <c r="A29" s="1" t="s">
        <v>62</v>
      </c>
      <c r="B29" s="1" t="s">
        <v>32</v>
      </c>
      <c r="C29" s="1">
        <v>44</v>
      </c>
      <c r="D29" s="1">
        <v>252</v>
      </c>
      <c r="E29" s="28">
        <f>33+E68</f>
        <v>40</v>
      </c>
      <c r="F29" s="1">
        <v>231</v>
      </c>
      <c r="G29" s="7">
        <v>0.4</v>
      </c>
      <c r="H29" s="1">
        <v>40</v>
      </c>
      <c r="I29" s="1"/>
      <c r="J29" s="1"/>
      <c r="K29" s="1">
        <f t="shared" si="2"/>
        <v>40</v>
      </c>
      <c r="L29" s="1"/>
      <c r="M29" s="1"/>
      <c r="N29" s="1">
        <v>0</v>
      </c>
      <c r="O29" s="1">
        <f t="shared" si="3"/>
        <v>8</v>
      </c>
      <c r="P29" s="5"/>
      <c r="Q29" s="5">
        <f t="shared" si="9"/>
        <v>250</v>
      </c>
      <c r="R29" s="5"/>
      <c r="S29" s="1"/>
      <c r="T29" s="1">
        <f t="shared" si="4"/>
        <v>28.875</v>
      </c>
      <c r="U29" s="1">
        <f t="shared" si="5"/>
        <v>28.875</v>
      </c>
      <c r="V29" s="1">
        <v>13.4</v>
      </c>
      <c r="W29" s="1">
        <v>43.2</v>
      </c>
      <c r="X29" s="1">
        <v>45</v>
      </c>
      <c r="Y29" s="1">
        <v>48.6</v>
      </c>
      <c r="Z29" s="1">
        <v>28.2</v>
      </c>
      <c r="AA29" s="1">
        <v>42</v>
      </c>
      <c r="AB29" s="1"/>
      <c r="AC29" s="1">
        <f t="shared" si="7"/>
        <v>100</v>
      </c>
      <c r="AD29" s="1">
        <v>100</v>
      </c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x14ac:dyDescent="0.25">
      <c r="A30" s="1" t="s">
        <v>63</v>
      </c>
      <c r="B30" s="1" t="s">
        <v>35</v>
      </c>
      <c r="C30" s="1">
        <v>308.62200000000001</v>
      </c>
      <c r="D30" s="1">
        <v>153.53</v>
      </c>
      <c r="E30" s="28">
        <f>169.128+E69</f>
        <v>198.41199999999998</v>
      </c>
      <c r="F30" s="1">
        <v>182.67</v>
      </c>
      <c r="G30" s="7">
        <v>1</v>
      </c>
      <c r="H30" s="1">
        <v>40</v>
      </c>
      <c r="I30" s="1"/>
      <c r="J30" s="1"/>
      <c r="K30" s="1">
        <f t="shared" si="2"/>
        <v>198.41199999999998</v>
      </c>
      <c r="L30" s="1"/>
      <c r="M30" s="1"/>
      <c r="N30" s="1">
        <v>350</v>
      </c>
      <c r="O30" s="1">
        <f t="shared" si="3"/>
        <v>39.682399999999994</v>
      </c>
      <c r="P30" s="5">
        <f t="shared" si="8"/>
        <v>181.61319999999986</v>
      </c>
      <c r="Q30" s="5">
        <f t="shared" si="9"/>
        <v>150</v>
      </c>
      <c r="R30" s="5"/>
      <c r="S30" s="1"/>
      <c r="T30" s="1">
        <f t="shared" si="4"/>
        <v>18</v>
      </c>
      <c r="U30" s="1">
        <f t="shared" si="5"/>
        <v>13.423331250126001</v>
      </c>
      <c r="V30" s="1">
        <v>51.965400000000002</v>
      </c>
      <c r="W30" s="1">
        <v>44.451999999999998</v>
      </c>
      <c r="X30" s="1">
        <v>63.459200000000003</v>
      </c>
      <c r="Y30" s="1">
        <v>78.9392</v>
      </c>
      <c r="Z30" s="1">
        <v>45.481999999999999</v>
      </c>
      <c r="AA30" s="1">
        <v>78.061999999999998</v>
      </c>
      <c r="AB30" s="1"/>
      <c r="AC30" s="1">
        <f t="shared" si="7"/>
        <v>150</v>
      </c>
      <c r="AD30" s="1">
        <v>150</v>
      </c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x14ac:dyDescent="0.25">
      <c r="A31" s="1" t="s">
        <v>64</v>
      </c>
      <c r="B31" s="1" t="s">
        <v>32</v>
      </c>
      <c r="C31" s="1">
        <v>383</v>
      </c>
      <c r="D31" s="1"/>
      <c r="E31" s="28">
        <f>63+E70</f>
        <v>65</v>
      </c>
      <c r="F31" s="1">
        <v>314</v>
      </c>
      <c r="G31" s="7">
        <v>0.35</v>
      </c>
      <c r="H31" s="1">
        <v>45</v>
      </c>
      <c r="I31" s="1"/>
      <c r="J31" s="1"/>
      <c r="K31" s="1">
        <f t="shared" si="2"/>
        <v>65</v>
      </c>
      <c r="L31" s="1"/>
      <c r="M31" s="1"/>
      <c r="N31" s="1">
        <v>0</v>
      </c>
      <c r="O31" s="1">
        <f t="shared" si="3"/>
        <v>13</v>
      </c>
      <c r="P31" s="5"/>
      <c r="Q31" s="5">
        <f t="shared" si="9"/>
        <v>0</v>
      </c>
      <c r="R31" s="5"/>
      <c r="S31" s="1"/>
      <c r="T31" s="1">
        <f t="shared" si="4"/>
        <v>24.153846153846153</v>
      </c>
      <c r="U31" s="1">
        <f t="shared" si="5"/>
        <v>24.153846153846153</v>
      </c>
      <c r="V31" s="1">
        <v>5.8</v>
      </c>
      <c r="W31" s="1">
        <v>10.4</v>
      </c>
      <c r="X31" s="1">
        <v>21.4</v>
      </c>
      <c r="Y31" s="1">
        <v>25.4</v>
      </c>
      <c r="Z31" s="1">
        <v>20.6</v>
      </c>
      <c r="AA31" s="1">
        <v>1.2</v>
      </c>
      <c r="AB31" s="29" t="s">
        <v>36</v>
      </c>
      <c r="AC31" s="1">
        <f t="shared" si="7"/>
        <v>0</v>
      </c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x14ac:dyDescent="0.25">
      <c r="A32" s="1" t="s">
        <v>65</v>
      </c>
      <c r="B32" s="1" t="s">
        <v>35</v>
      </c>
      <c r="C32" s="1">
        <v>300.63900000000001</v>
      </c>
      <c r="D32" s="1">
        <v>0.29199999999999998</v>
      </c>
      <c r="E32" s="28">
        <f>60.639+E71</f>
        <v>70.222999999999999</v>
      </c>
      <c r="F32" s="1">
        <v>211.90899999999999</v>
      </c>
      <c r="G32" s="7">
        <v>1</v>
      </c>
      <c r="H32" s="1">
        <v>45</v>
      </c>
      <c r="I32" s="1"/>
      <c r="J32" s="1"/>
      <c r="K32" s="1">
        <f t="shared" si="2"/>
        <v>70.222999999999999</v>
      </c>
      <c r="L32" s="1"/>
      <c r="M32" s="1"/>
      <c r="N32" s="1">
        <v>100</v>
      </c>
      <c r="O32" s="1">
        <f t="shared" si="3"/>
        <v>14.044599999999999</v>
      </c>
      <c r="P32" s="5"/>
      <c r="Q32" s="5">
        <f t="shared" si="9"/>
        <v>0</v>
      </c>
      <c r="R32" s="5"/>
      <c r="S32" s="1">
        <v>0</v>
      </c>
      <c r="T32" s="1">
        <f t="shared" si="4"/>
        <v>22.20846446321006</v>
      </c>
      <c r="U32" s="1">
        <f t="shared" si="5"/>
        <v>22.20846446321006</v>
      </c>
      <c r="V32" s="1">
        <v>22.450199999999999</v>
      </c>
      <c r="W32" s="1">
        <v>12.824400000000001</v>
      </c>
      <c r="X32" s="1">
        <v>20.8032</v>
      </c>
      <c r="Y32" s="1">
        <v>46.749000000000002</v>
      </c>
      <c r="Z32" s="1">
        <v>38.573</v>
      </c>
      <c r="AA32" s="1">
        <v>62.840200000000003</v>
      </c>
      <c r="AB32" s="29" t="s">
        <v>36</v>
      </c>
      <c r="AC32" s="1">
        <f t="shared" si="7"/>
        <v>0</v>
      </c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x14ac:dyDescent="0.25">
      <c r="A33" s="1" t="s">
        <v>66</v>
      </c>
      <c r="B33" s="1" t="s">
        <v>32</v>
      </c>
      <c r="C33" s="1">
        <v>213</v>
      </c>
      <c r="D33" s="1">
        <v>156</v>
      </c>
      <c r="E33" s="1">
        <v>177</v>
      </c>
      <c r="F33" s="1">
        <v>167</v>
      </c>
      <c r="G33" s="7">
        <v>0.45</v>
      </c>
      <c r="H33" s="1">
        <v>45</v>
      </c>
      <c r="I33" s="1"/>
      <c r="J33" s="1"/>
      <c r="K33" s="1">
        <f t="shared" si="2"/>
        <v>177</v>
      </c>
      <c r="L33" s="1"/>
      <c r="M33" s="1"/>
      <c r="N33" s="1">
        <v>222.2222222222222</v>
      </c>
      <c r="O33" s="1">
        <f t="shared" si="3"/>
        <v>35.4</v>
      </c>
      <c r="P33" s="5">
        <f t="shared" si="8"/>
        <v>247.97777777777776</v>
      </c>
      <c r="Q33" s="5">
        <f t="shared" si="9"/>
        <v>222</v>
      </c>
      <c r="R33" s="5"/>
      <c r="S33" s="1"/>
      <c r="T33" s="1">
        <f t="shared" si="4"/>
        <v>18</v>
      </c>
      <c r="U33" s="1">
        <f t="shared" si="5"/>
        <v>10.994978028876332</v>
      </c>
      <c r="V33" s="1">
        <v>32.6</v>
      </c>
      <c r="W33" s="1">
        <v>39</v>
      </c>
      <c r="X33" s="1">
        <v>33.4</v>
      </c>
      <c r="Y33" s="1">
        <v>58.6</v>
      </c>
      <c r="Z33" s="1">
        <v>65</v>
      </c>
      <c r="AA33" s="1">
        <v>71.599999999999994</v>
      </c>
      <c r="AB33" s="1"/>
      <c r="AC33" s="1">
        <f t="shared" si="7"/>
        <v>100</v>
      </c>
      <c r="AD33" s="1">
        <v>100</v>
      </c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x14ac:dyDescent="0.25">
      <c r="A34" s="1" t="s">
        <v>67</v>
      </c>
      <c r="B34" s="1" t="s">
        <v>35</v>
      </c>
      <c r="C34" s="1">
        <v>490.58600000000001</v>
      </c>
      <c r="D34" s="1">
        <v>301.75200000000001</v>
      </c>
      <c r="E34" s="28">
        <f>310.418+E72</f>
        <v>324.08</v>
      </c>
      <c r="F34" s="1">
        <v>342.024</v>
      </c>
      <c r="G34" s="7">
        <v>1</v>
      </c>
      <c r="H34" s="1">
        <v>45</v>
      </c>
      <c r="I34" s="1"/>
      <c r="J34" s="1"/>
      <c r="K34" s="1">
        <f t="shared" si="2"/>
        <v>324.08</v>
      </c>
      <c r="L34" s="1"/>
      <c r="M34" s="1"/>
      <c r="N34" s="1">
        <v>500</v>
      </c>
      <c r="O34" s="1">
        <f t="shared" si="3"/>
        <v>64.816000000000003</v>
      </c>
      <c r="P34" s="5">
        <f t="shared" si="8"/>
        <v>324.6640000000001</v>
      </c>
      <c r="Q34" s="5">
        <f t="shared" si="9"/>
        <v>300</v>
      </c>
      <c r="R34" s="5"/>
      <c r="S34" s="1"/>
      <c r="T34" s="1">
        <f t="shared" si="4"/>
        <v>18</v>
      </c>
      <c r="U34" s="1">
        <f t="shared" si="5"/>
        <v>12.99098987904221</v>
      </c>
      <c r="V34" s="1">
        <v>101.94459999999999</v>
      </c>
      <c r="W34" s="1">
        <v>77.189400000000006</v>
      </c>
      <c r="X34" s="1">
        <v>94.509199999999993</v>
      </c>
      <c r="Y34" s="1">
        <v>121.8096</v>
      </c>
      <c r="Z34" s="1">
        <v>118.0616</v>
      </c>
      <c r="AA34" s="1">
        <v>217.45419999999999</v>
      </c>
      <c r="AB34" s="1"/>
      <c r="AC34" s="1">
        <f t="shared" si="7"/>
        <v>300</v>
      </c>
      <c r="AD34" s="1">
        <v>300</v>
      </c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x14ac:dyDescent="0.25">
      <c r="A35" s="1" t="s">
        <v>68</v>
      </c>
      <c r="B35" s="1" t="s">
        <v>35</v>
      </c>
      <c r="C35" s="1">
        <v>23.483000000000001</v>
      </c>
      <c r="D35" s="1">
        <v>67.176000000000002</v>
      </c>
      <c r="E35" s="1"/>
      <c r="F35" s="1">
        <v>81.290999999999997</v>
      </c>
      <c r="G35" s="7">
        <v>1</v>
      </c>
      <c r="H35" s="1">
        <v>40</v>
      </c>
      <c r="I35" s="1"/>
      <c r="J35" s="1"/>
      <c r="K35" s="1">
        <f t="shared" si="2"/>
        <v>0</v>
      </c>
      <c r="L35" s="1"/>
      <c r="M35" s="1"/>
      <c r="N35" s="1">
        <v>0</v>
      </c>
      <c r="O35" s="1">
        <f t="shared" si="3"/>
        <v>0</v>
      </c>
      <c r="P35" s="5"/>
      <c r="Q35" s="5">
        <f t="shared" si="9"/>
        <v>0</v>
      </c>
      <c r="R35" s="5"/>
      <c r="S35" s="1"/>
      <c r="T35" s="1" t="e">
        <f t="shared" si="4"/>
        <v>#DIV/0!</v>
      </c>
      <c r="U35" s="1" t="e">
        <f t="shared" si="5"/>
        <v>#DIV/0!</v>
      </c>
      <c r="V35" s="1">
        <v>4.9908000000000001</v>
      </c>
      <c r="W35" s="1">
        <v>8.2157999999999998</v>
      </c>
      <c r="X35" s="1">
        <v>9.1988000000000003</v>
      </c>
      <c r="Y35" s="1">
        <v>-4.9188000000000001</v>
      </c>
      <c r="Z35" s="1">
        <v>0</v>
      </c>
      <c r="AA35" s="1">
        <v>20.519600000000001</v>
      </c>
      <c r="AB35" s="30" t="s">
        <v>39</v>
      </c>
      <c r="AC35" s="1">
        <f t="shared" si="7"/>
        <v>0</v>
      </c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x14ac:dyDescent="0.25">
      <c r="A36" s="1" t="s">
        <v>69</v>
      </c>
      <c r="B36" s="1" t="s">
        <v>32</v>
      </c>
      <c r="C36" s="1">
        <v>250</v>
      </c>
      <c r="D36" s="1">
        <v>250</v>
      </c>
      <c r="E36" s="1">
        <v>164</v>
      </c>
      <c r="F36" s="1">
        <v>234</v>
      </c>
      <c r="G36" s="7">
        <v>0.4</v>
      </c>
      <c r="H36" s="1">
        <v>55</v>
      </c>
      <c r="I36" s="1"/>
      <c r="J36" s="1"/>
      <c r="K36" s="1">
        <f t="shared" si="2"/>
        <v>164</v>
      </c>
      <c r="L36" s="1"/>
      <c r="M36" s="1"/>
      <c r="N36" s="1">
        <v>250</v>
      </c>
      <c r="O36" s="1">
        <f t="shared" si="3"/>
        <v>32.799999999999997</v>
      </c>
      <c r="P36" s="5">
        <f t="shared" si="8"/>
        <v>106.39999999999998</v>
      </c>
      <c r="Q36" s="5">
        <f t="shared" si="9"/>
        <v>250</v>
      </c>
      <c r="R36" s="5"/>
      <c r="S36" s="1"/>
      <c r="T36" s="1">
        <f t="shared" si="4"/>
        <v>18</v>
      </c>
      <c r="U36" s="1">
        <f t="shared" si="5"/>
        <v>14.756097560975611</v>
      </c>
      <c r="V36" s="1">
        <v>35.799999999999997</v>
      </c>
      <c r="W36" s="1">
        <v>33.200000000000003</v>
      </c>
      <c r="X36" s="1">
        <v>25</v>
      </c>
      <c r="Y36" s="1">
        <v>23.4</v>
      </c>
      <c r="Z36" s="1">
        <v>35</v>
      </c>
      <c r="AA36" s="1">
        <v>31.8</v>
      </c>
      <c r="AB36" s="1"/>
      <c r="AC36" s="1">
        <f t="shared" si="7"/>
        <v>100</v>
      </c>
      <c r="AD36" s="1">
        <v>100</v>
      </c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x14ac:dyDescent="0.25">
      <c r="A37" s="1" t="s">
        <v>70</v>
      </c>
      <c r="B37" s="1" t="s">
        <v>35</v>
      </c>
      <c r="C37" s="1">
        <v>1148.4580000000001</v>
      </c>
      <c r="D37" s="1">
        <v>1.036</v>
      </c>
      <c r="E37" s="28">
        <f>264.394+E74</f>
        <v>281.51300000000003</v>
      </c>
      <c r="F37" s="1">
        <v>768.00099999999998</v>
      </c>
      <c r="G37" s="7">
        <v>1</v>
      </c>
      <c r="H37" s="1">
        <v>60</v>
      </c>
      <c r="I37" s="1"/>
      <c r="J37" s="1"/>
      <c r="K37" s="1">
        <f t="shared" si="2"/>
        <v>281.51300000000003</v>
      </c>
      <c r="L37" s="1"/>
      <c r="M37" s="1"/>
      <c r="N37" s="1">
        <v>200</v>
      </c>
      <c r="O37" s="1">
        <f t="shared" si="3"/>
        <v>56.302600000000005</v>
      </c>
      <c r="P37" s="5">
        <f t="shared" si="8"/>
        <v>45.445800000000077</v>
      </c>
      <c r="Q37" s="5">
        <f t="shared" si="9"/>
        <v>100</v>
      </c>
      <c r="R37" s="5"/>
      <c r="S37" s="1"/>
      <c r="T37" s="1">
        <f t="shared" si="4"/>
        <v>18</v>
      </c>
      <c r="U37" s="1">
        <f t="shared" si="5"/>
        <v>17.192829460806426</v>
      </c>
      <c r="V37" s="1">
        <v>64.710799999999992</v>
      </c>
      <c r="W37" s="1">
        <v>58.065399999999997</v>
      </c>
      <c r="X37" s="1">
        <v>95.907600000000002</v>
      </c>
      <c r="Y37" s="1">
        <v>42.9452</v>
      </c>
      <c r="Z37" s="1">
        <v>44.039400000000001</v>
      </c>
      <c r="AA37" s="1">
        <v>99.839399999999998</v>
      </c>
      <c r="AB37" s="1"/>
      <c r="AC37" s="1">
        <f t="shared" si="7"/>
        <v>100</v>
      </c>
      <c r="AD37" s="1">
        <v>100</v>
      </c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x14ac:dyDescent="0.25">
      <c r="A38" s="1" t="s">
        <v>71</v>
      </c>
      <c r="B38" s="1" t="s">
        <v>32</v>
      </c>
      <c r="C38" s="1">
        <v>431</v>
      </c>
      <c r="D38" s="1"/>
      <c r="E38" s="1">
        <v>124</v>
      </c>
      <c r="F38" s="1">
        <v>282</v>
      </c>
      <c r="G38" s="7">
        <v>0.5</v>
      </c>
      <c r="H38" s="1">
        <v>60</v>
      </c>
      <c r="I38" s="1"/>
      <c r="J38" s="1"/>
      <c r="K38" s="1">
        <f t="shared" ref="K38:K41" si="10">E38-J38</f>
        <v>124</v>
      </c>
      <c r="L38" s="1"/>
      <c r="M38" s="1"/>
      <c r="N38" s="1">
        <v>0</v>
      </c>
      <c r="O38" s="1">
        <f t="shared" si="3"/>
        <v>24.8</v>
      </c>
      <c r="P38" s="5">
        <f t="shared" si="8"/>
        <v>164.40000000000003</v>
      </c>
      <c r="Q38" s="5">
        <f t="shared" si="9"/>
        <v>200</v>
      </c>
      <c r="R38" s="5"/>
      <c r="S38" s="1"/>
      <c r="T38" s="1">
        <f t="shared" si="4"/>
        <v>18</v>
      </c>
      <c r="U38" s="1">
        <f t="shared" si="5"/>
        <v>11.370967741935484</v>
      </c>
      <c r="V38" s="1">
        <v>20.2</v>
      </c>
      <c r="W38" s="1">
        <v>24.4</v>
      </c>
      <c r="X38" s="1">
        <v>18.2</v>
      </c>
      <c r="Y38" s="1">
        <v>25.2</v>
      </c>
      <c r="Z38" s="1">
        <v>36.799999999999997</v>
      </c>
      <c r="AA38" s="1">
        <v>28</v>
      </c>
      <c r="AB38" s="1"/>
      <c r="AC38" s="1">
        <f t="shared" si="7"/>
        <v>100</v>
      </c>
      <c r="AD38" s="1">
        <v>100</v>
      </c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x14ac:dyDescent="0.25">
      <c r="A39" s="1" t="s">
        <v>72</v>
      </c>
      <c r="B39" s="1" t="s">
        <v>35</v>
      </c>
      <c r="C39" s="1">
        <v>851.22799999999995</v>
      </c>
      <c r="D39" s="1"/>
      <c r="E39" s="28">
        <f>380.71+E75</f>
        <v>400.46499999999997</v>
      </c>
      <c r="F39" s="1">
        <v>374.51299999999998</v>
      </c>
      <c r="G39" s="7">
        <v>1</v>
      </c>
      <c r="H39" s="1">
        <v>60</v>
      </c>
      <c r="I39" s="1"/>
      <c r="J39" s="1"/>
      <c r="K39" s="1">
        <f t="shared" si="10"/>
        <v>400.46499999999997</v>
      </c>
      <c r="L39" s="1"/>
      <c r="M39" s="1"/>
      <c r="N39" s="1">
        <v>700</v>
      </c>
      <c r="O39" s="1">
        <f t="shared" si="3"/>
        <v>80.092999999999989</v>
      </c>
      <c r="P39" s="5">
        <f t="shared" si="8"/>
        <v>367.16099999999977</v>
      </c>
      <c r="Q39" s="5">
        <f t="shared" si="9"/>
        <v>350</v>
      </c>
      <c r="R39" s="5"/>
      <c r="S39" s="1"/>
      <c r="T39" s="1">
        <f t="shared" si="4"/>
        <v>18</v>
      </c>
      <c r="U39" s="1">
        <f t="shared" si="5"/>
        <v>13.41581661318717</v>
      </c>
      <c r="V39" s="1">
        <v>87.305800000000005</v>
      </c>
      <c r="W39" s="1">
        <v>43.424400000000013</v>
      </c>
      <c r="X39" s="1">
        <v>122.80240000000001</v>
      </c>
      <c r="Y39" s="1">
        <v>82.569600000000008</v>
      </c>
      <c r="Z39" s="1">
        <v>82.569600000000008</v>
      </c>
      <c r="AA39" s="1">
        <v>54.171199999999999</v>
      </c>
      <c r="AB39" s="1"/>
      <c r="AC39" s="1">
        <f t="shared" si="7"/>
        <v>350</v>
      </c>
      <c r="AD39" s="1">
        <v>350</v>
      </c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x14ac:dyDescent="0.25">
      <c r="A40" s="1" t="s">
        <v>73</v>
      </c>
      <c r="B40" s="1" t="s">
        <v>35</v>
      </c>
      <c r="C40" s="1">
        <v>693.505</v>
      </c>
      <c r="D40" s="1">
        <v>209.69900000000001</v>
      </c>
      <c r="E40" s="28">
        <f>323.42+E76</f>
        <v>335.88499999999999</v>
      </c>
      <c r="F40" s="1">
        <v>492.71199999999999</v>
      </c>
      <c r="G40" s="7">
        <v>1</v>
      </c>
      <c r="H40" s="1">
        <v>60</v>
      </c>
      <c r="I40" s="1"/>
      <c r="J40" s="1"/>
      <c r="K40" s="1">
        <f t="shared" si="10"/>
        <v>335.88499999999999</v>
      </c>
      <c r="L40" s="1"/>
      <c r="M40" s="1"/>
      <c r="N40" s="1">
        <v>300</v>
      </c>
      <c r="O40" s="1">
        <f t="shared" si="3"/>
        <v>67.176999999999992</v>
      </c>
      <c r="P40" s="5">
        <f t="shared" si="8"/>
        <v>416.47399999999993</v>
      </c>
      <c r="Q40" s="5">
        <f t="shared" si="9"/>
        <v>200</v>
      </c>
      <c r="R40" s="5"/>
      <c r="S40" s="1"/>
      <c r="T40" s="1">
        <f t="shared" si="4"/>
        <v>18</v>
      </c>
      <c r="U40" s="1">
        <f t="shared" si="5"/>
        <v>11.800348333507005</v>
      </c>
      <c r="V40" s="1">
        <v>61.669400000000003</v>
      </c>
      <c r="W40" s="1">
        <v>49.305399999999999</v>
      </c>
      <c r="X40" s="1">
        <v>61.301200000000009</v>
      </c>
      <c r="Y40" s="1">
        <v>118.1164</v>
      </c>
      <c r="Z40" s="1">
        <v>112.1048</v>
      </c>
      <c r="AA40" s="1">
        <v>0</v>
      </c>
      <c r="AB40" s="1" t="s">
        <v>47</v>
      </c>
      <c r="AC40" s="1">
        <f t="shared" si="7"/>
        <v>200</v>
      </c>
      <c r="AD40" s="1">
        <v>200</v>
      </c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x14ac:dyDescent="0.25">
      <c r="A41" s="1" t="s">
        <v>74</v>
      </c>
      <c r="B41" s="1" t="s">
        <v>32</v>
      </c>
      <c r="C41" s="1">
        <v>630</v>
      </c>
      <c r="D41" s="1">
        <v>504</v>
      </c>
      <c r="E41" s="28">
        <f>358+E77</f>
        <v>419</v>
      </c>
      <c r="F41" s="1">
        <v>576</v>
      </c>
      <c r="G41" s="7">
        <v>0.4</v>
      </c>
      <c r="H41" s="1">
        <v>60</v>
      </c>
      <c r="I41" s="1"/>
      <c r="J41" s="1"/>
      <c r="K41" s="1">
        <f t="shared" si="10"/>
        <v>419</v>
      </c>
      <c r="L41" s="1"/>
      <c r="M41" s="1"/>
      <c r="N41" s="1">
        <v>250</v>
      </c>
      <c r="O41" s="1">
        <f t="shared" si="3"/>
        <v>83.8</v>
      </c>
      <c r="P41" s="5">
        <f t="shared" si="8"/>
        <v>682.39999999999986</v>
      </c>
      <c r="Q41" s="5">
        <f t="shared" si="9"/>
        <v>250</v>
      </c>
      <c r="R41" s="5"/>
      <c r="S41" s="1"/>
      <c r="T41" s="1">
        <f t="shared" si="4"/>
        <v>18</v>
      </c>
      <c r="U41" s="1">
        <f t="shared" si="5"/>
        <v>9.856801909307876</v>
      </c>
      <c r="V41" s="1">
        <v>27.6</v>
      </c>
      <c r="W41" s="1">
        <v>0</v>
      </c>
      <c r="X41" s="1">
        <v>-0.6</v>
      </c>
      <c r="Y41" s="1">
        <v>29.6</v>
      </c>
      <c r="Z41" s="1">
        <v>36.4</v>
      </c>
      <c r="AA41" s="1">
        <v>62</v>
      </c>
      <c r="AB41" s="1" t="s">
        <v>75</v>
      </c>
      <c r="AC41" s="1">
        <f t="shared" si="7"/>
        <v>100</v>
      </c>
      <c r="AD41" s="1">
        <v>100</v>
      </c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x14ac:dyDescent="0.25">
      <c r="A42" s="1" t="s">
        <v>76</v>
      </c>
      <c r="B42" s="1" t="s">
        <v>35</v>
      </c>
      <c r="C42" s="1">
        <v>856.96699999999998</v>
      </c>
      <c r="D42" s="1">
        <v>410.37599999999998</v>
      </c>
      <c r="E42" s="28">
        <f>429.359+E78</f>
        <v>496.077</v>
      </c>
      <c r="F42" s="1">
        <v>482.03</v>
      </c>
      <c r="G42" s="7">
        <v>1</v>
      </c>
      <c r="H42" s="1">
        <v>60</v>
      </c>
      <c r="I42" s="1"/>
      <c r="J42" s="1"/>
      <c r="K42" s="1">
        <f t="shared" ref="K42:K83" si="11">E42-J42</f>
        <v>496.077</v>
      </c>
      <c r="L42" s="1"/>
      <c r="M42" s="1"/>
      <c r="N42" s="1">
        <v>400</v>
      </c>
      <c r="O42" s="1">
        <f t="shared" ref="O42:O78" si="12">E42/5</f>
        <v>99.215400000000002</v>
      </c>
      <c r="P42" s="5">
        <f>17*O42-N42-F42</f>
        <v>804.63180000000011</v>
      </c>
      <c r="Q42" s="5">
        <f t="shared" si="9"/>
        <v>700</v>
      </c>
      <c r="R42" s="5"/>
      <c r="S42" s="1"/>
      <c r="T42" s="1">
        <f t="shared" ref="T42:T78" si="13">(F42+N42+P42)/O42</f>
        <v>17</v>
      </c>
      <c r="U42" s="1">
        <f t="shared" ref="U42:U78" si="14">(F42+N42)/O42</f>
        <v>8.8900513428358892</v>
      </c>
      <c r="V42" s="1">
        <v>55.567799999999998</v>
      </c>
      <c r="W42" s="1">
        <v>8.0313999999999997</v>
      </c>
      <c r="X42" s="1">
        <v>121.01779999999999</v>
      </c>
      <c r="Y42" s="1">
        <v>70.008200000000002</v>
      </c>
      <c r="Z42" s="1">
        <v>61.3202</v>
      </c>
      <c r="AA42" s="1">
        <v>71.735600000000005</v>
      </c>
      <c r="AB42" s="1" t="s">
        <v>47</v>
      </c>
      <c r="AC42" s="1">
        <f t="shared" si="7"/>
        <v>700</v>
      </c>
      <c r="AD42" s="1">
        <v>700</v>
      </c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x14ac:dyDescent="0.25">
      <c r="A43" s="1" t="s">
        <v>77</v>
      </c>
      <c r="B43" s="1" t="s">
        <v>32</v>
      </c>
      <c r="C43" s="1">
        <v>100</v>
      </c>
      <c r="D43" s="1">
        <v>200</v>
      </c>
      <c r="E43" s="1">
        <v>73</v>
      </c>
      <c r="F43" s="1">
        <v>190</v>
      </c>
      <c r="G43" s="7">
        <v>0.5</v>
      </c>
      <c r="H43" s="1">
        <v>60</v>
      </c>
      <c r="I43" s="1"/>
      <c r="J43" s="1"/>
      <c r="K43" s="1">
        <f t="shared" si="11"/>
        <v>73</v>
      </c>
      <c r="L43" s="1"/>
      <c r="M43" s="1"/>
      <c r="N43" s="1">
        <v>0</v>
      </c>
      <c r="O43" s="1">
        <f t="shared" si="12"/>
        <v>14.6</v>
      </c>
      <c r="P43" s="5">
        <f t="shared" si="8"/>
        <v>72.800000000000011</v>
      </c>
      <c r="Q43" s="5">
        <f t="shared" si="9"/>
        <v>200</v>
      </c>
      <c r="R43" s="5">
        <v>200</v>
      </c>
      <c r="S43" s="1"/>
      <c r="T43" s="1">
        <f t="shared" si="13"/>
        <v>18</v>
      </c>
      <c r="U43" s="1">
        <f t="shared" si="14"/>
        <v>13.013698630136986</v>
      </c>
      <c r="V43" s="1">
        <v>14.8</v>
      </c>
      <c r="W43" s="1">
        <v>26.4</v>
      </c>
      <c r="X43" s="1">
        <v>17.600000000000001</v>
      </c>
      <c r="Y43" s="1">
        <v>-13</v>
      </c>
      <c r="Z43" s="1">
        <v>11.8</v>
      </c>
      <c r="AA43" s="1">
        <v>5.6</v>
      </c>
      <c r="AB43" s="1"/>
      <c r="AC43" s="1">
        <f t="shared" si="7"/>
        <v>100</v>
      </c>
      <c r="AD43" s="1">
        <v>100</v>
      </c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x14ac:dyDescent="0.25">
      <c r="A44" s="1" t="s">
        <v>78</v>
      </c>
      <c r="B44" s="1" t="s">
        <v>32</v>
      </c>
      <c r="C44" s="1">
        <v>14</v>
      </c>
      <c r="D44" s="1">
        <v>120</v>
      </c>
      <c r="E44" s="1">
        <v>10</v>
      </c>
      <c r="F44" s="1">
        <v>110</v>
      </c>
      <c r="G44" s="7">
        <v>0.4</v>
      </c>
      <c r="H44" s="1">
        <v>50</v>
      </c>
      <c r="I44" s="1"/>
      <c r="J44" s="1"/>
      <c r="K44" s="1">
        <f t="shared" si="11"/>
        <v>10</v>
      </c>
      <c r="L44" s="1"/>
      <c r="M44" s="1"/>
      <c r="N44" s="1">
        <v>0</v>
      </c>
      <c r="O44" s="1">
        <f t="shared" si="12"/>
        <v>2</v>
      </c>
      <c r="P44" s="5"/>
      <c r="Q44" s="5">
        <f t="shared" si="9"/>
        <v>0</v>
      </c>
      <c r="R44" s="5"/>
      <c r="S44" s="1"/>
      <c r="T44" s="1">
        <f t="shared" si="13"/>
        <v>55</v>
      </c>
      <c r="U44" s="1">
        <f t="shared" si="14"/>
        <v>55</v>
      </c>
      <c r="V44" s="1">
        <v>14.8</v>
      </c>
      <c r="W44" s="1">
        <v>10</v>
      </c>
      <c r="X44" s="1">
        <v>12.4</v>
      </c>
      <c r="Y44" s="1">
        <v>28.8</v>
      </c>
      <c r="Z44" s="1">
        <v>20.2</v>
      </c>
      <c r="AA44" s="1">
        <v>5.2</v>
      </c>
      <c r="AB44" s="1"/>
      <c r="AC44" s="1">
        <f t="shared" si="7"/>
        <v>0</v>
      </c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ht="15.75" thickBot="1" x14ac:dyDescent="0.3">
      <c r="A45" s="1" t="s">
        <v>79</v>
      </c>
      <c r="B45" s="1" t="s">
        <v>35</v>
      </c>
      <c r="C45" s="1">
        <v>1005.018</v>
      </c>
      <c r="D45" s="1">
        <v>690.952</v>
      </c>
      <c r="E45" s="28">
        <f>680.986+E79</f>
        <v>747.54</v>
      </c>
      <c r="F45" s="1">
        <v>769.02499999999998</v>
      </c>
      <c r="G45" s="7">
        <v>1</v>
      </c>
      <c r="H45" s="1">
        <v>40</v>
      </c>
      <c r="I45" s="1"/>
      <c r="J45" s="1"/>
      <c r="K45" s="1">
        <f t="shared" si="11"/>
        <v>747.54</v>
      </c>
      <c r="L45" s="1"/>
      <c r="M45" s="1"/>
      <c r="N45" s="1">
        <v>500</v>
      </c>
      <c r="O45" s="1">
        <f t="shared" si="12"/>
        <v>149.50799999999998</v>
      </c>
      <c r="P45" s="5">
        <f>16*O45-N45-F45</f>
        <v>1123.1029999999996</v>
      </c>
      <c r="Q45" s="5">
        <f t="shared" si="9"/>
        <v>700</v>
      </c>
      <c r="R45" s="5"/>
      <c r="S45" s="1"/>
      <c r="T45" s="1">
        <f t="shared" si="13"/>
        <v>16</v>
      </c>
      <c r="U45" s="1">
        <f t="shared" si="14"/>
        <v>8.488007330711401</v>
      </c>
      <c r="V45" s="1">
        <v>99.543199999999999</v>
      </c>
      <c r="W45" s="1">
        <v>122.8976</v>
      </c>
      <c r="X45" s="1">
        <v>177.56960000000001</v>
      </c>
      <c r="Y45" s="1">
        <v>186.5068</v>
      </c>
      <c r="Z45" s="1">
        <v>178.52080000000001</v>
      </c>
      <c r="AA45" s="1">
        <v>241.73</v>
      </c>
      <c r="AB45" s="1" t="s">
        <v>80</v>
      </c>
      <c r="AC45" s="1">
        <f t="shared" si="7"/>
        <v>700</v>
      </c>
      <c r="AD45" s="1">
        <v>700</v>
      </c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x14ac:dyDescent="0.25">
      <c r="A46" s="26" t="s">
        <v>81</v>
      </c>
      <c r="B46" s="10" t="s">
        <v>35</v>
      </c>
      <c r="C46" s="10"/>
      <c r="D46" s="10"/>
      <c r="E46" s="22">
        <f>E47</f>
        <v>364.60599999999999</v>
      </c>
      <c r="F46" s="23">
        <f>F47</f>
        <v>498.20800000000003</v>
      </c>
      <c r="G46" s="7">
        <v>1</v>
      </c>
      <c r="H46" s="1">
        <v>60</v>
      </c>
      <c r="I46" s="1" t="s">
        <v>82</v>
      </c>
      <c r="J46" s="1"/>
      <c r="K46" s="1">
        <f t="shared" si="11"/>
        <v>364.60599999999999</v>
      </c>
      <c r="L46" s="1"/>
      <c r="M46" s="1"/>
      <c r="N46" s="1">
        <v>300</v>
      </c>
      <c r="O46" s="1">
        <f t="shared" si="12"/>
        <v>72.921199999999999</v>
      </c>
      <c r="P46" s="5">
        <f t="shared" si="8"/>
        <v>514.3735999999999</v>
      </c>
      <c r="Q46" s="5">
        <f t="shared" si="9"/>
        <v>500</v>
      </c>
      <c r="R46" s="5"/>
      <c r="S46" s="1"/>
      <c r="T46" s="1">
        <f t="shared" si="13"/>
        <v>18</v>
      </c>
      <c r="U46" s="1">
        <f t="shared" si="14"/>
        <v>10.946172032275937</v>
      </c>
      <c r="V46" s="1">
        <v>35.092599999999997</v>
      </c>
      <c r="W46" s="1">
        <v>0</v>
      </c>
      <c r="X46" s="1">
        <v>63.048000000000002</v>
      </c>
      <c r="Y46" s="1">
        <v>34.984400000000008</v>
      </c>
      <c r="Z46" s="1">
        <v>39.599200000000003</v>
      </c>
      <c r="AA46" s="1">
        <v>11.9422</v>
      </c>
      <c r="AB46" s="1" t="s">
        <v>80</v>
      </c>
      <c r="AC46" s="1">
        <f t="shared" si="7"/>
        <v>500</v>
      </c>
      <c r="AD46" s="1">
        <v>500</v>
      </c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ht="15.75" thickBot="1" x14ac:dyDescent="0.3">
      <c r="A47" s="14" t="s">
        <v>86</v>
      </c>
      <c r="B47" s="15" t="s">
        <v>35</v>
      </c>
      <c r="C47" s="15">
        <v>504.37</v>
      </c>
      <c r="D47" s="15">
        <v>504.98899999999998</v>
      </c>
      <c r="E47" s="24">
        <f>289.223+E83</f>
        <v>364.60599999999999</v>
      </c>
      <c r="F47" s="25">
        <v>498.20800000000003</v>
      </c>
      <c r="G47" s="16">
        <v>0</v>
      </c>
      <c r="H47" s="17"/>
      <c r="I47" s="17" t="s">
        <v>87</v>
      </c>
      <c r="J47" s="17"/>
      <c r="K47" s="17">
        <f t="shared" si="11"/>
        <v>364.60599999999999</v>
      </c>
      <c r="L47" s="17"/>
      <c r="M47" s="17"/>
      <c r="N47" s="17"/>
      <c r="O47" s="17">
        <f t="shared" si="12"/>
        <v>72.921199999999999</v>
      </c>
      <c r="P47" s="18"/>
      <c r="Q47" s="18"/>
      <c r="R47" s="18"/>
      <c r="S47" s="17"/>
      <c r="T47" s="17">
        <f t="shared" si="13"/>
        <v>6.8321420931087262</v>
      </c>
      <c r="U47" s="17">
        <f t="shared" si="14"/>
        <v>6.8321420931087262</v>
      </c>
      <c r="V47" s="17">
        <v>35.092599999999997</v>
      </c>
      <c r="W47" s="17">
        <v>47.344999999999999</v>
      </c>
      <c r="X47" s="17">
        <v>63.048000000000002</v>
      </c>
      <c r="Y47" s="17">
        <v>34.984400000000008</v>
      </c>
      <c r="Z47" s="17">
        <v>39.599200000000003</v>
      </c>
      <c r="AA47" s="17">
        <v>59.841999999999999</v>
      </c>
      <c r="AB47" s="17"/>
      <c r="AC47" s="1">
        <f t="shared" si="7"/>
        <v>0</v>
      </c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x14ac:dyDescent="0.25">
      <c r="A48" s="1" t="s">
        <v>83</v>
      </c>
      <c r="B48" s="1" t="s">
        <v>35</v>
      </c>
      <c r="C48" s="1">
        <v>304.13799999999998</v>
      </c>
      <c r="D48" s="1">
        <v>200.62100000000001</v>
      </c>
      <c r="E48" s="28">
        <f>160.884+E80</f>
        <v>242.24799999999999</v>
      </c>
      <c r="F48" s="1">
        <v>206.64699999999999</v>
      </c>
      <c r="G48" s="7">
        <v>1</v>
      </c>
      <c r="H48" s="1">
        <v>70</v>
      </c>
      <c r="I48" s="1"/>
      <c r="J48" s="1"/>
      <c r="K48" s="1">
        <f t="shared" si="11"/>
        <v>242.24799999999999</v>
      </c>
      <c r="L48" s="1"/>
      <c r="M48" s="1"/>
      <c r="N48" s="1">
        <v>200</v>
      </c>
      <c r="O48" s="1">
        <f t="shared" si="12"/>
        <v>48.449599999999997</v>
      </c>
      <c r="P48" s="5">
        <f>16*O48-N48-F48</f>
        <v>368.54659999999996</v>
      </c>
      <c r="Q48" s="5">
        <f t="shared" ref="Q48:Q57" si="15">ROUND(AD48/G48,0)</f>
        <v>350</v>
      </c>
      <c r="R48" s="5"/>
      <c r="S48" s="1"/>
      <c r="T48" s="1">
        <f t="shared" si="13"/>
        <v>16</v>
      </c>
      <c r="U48" s="1">
        <f t="shared" si="14"/>
        <v>8.3931962286582351</v>
      </c>
      <c r="V48" s="1">
        <v>16.1174</v>
      </c>
      <c r="W48" s="1">
        <v>20.751799999999999</v>
      </c>
      <c r="X48" s="1">
        <v>45.137800000000013</v>
      </c>
      <c r="Y48" s="1">
        <v>-7.9296000000000006</v>
      </c>
      <c r="Z48" s="1">
        <v>24.040800000000001</v>
      </c>
      <c r="AA48" s="1">
        <v>74.7774</v>
      </c>
      <c r="AB48" s="1" t="s">
        <v>47</v>
      </c>
      <c r="AC48" s="1">
        <f t="shared" si="7"/>
        <v>350</v>
      </c>
      <c r="AD48" s="1">
        <v>350</v>
      </c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x14ac:dyDescent="0.25">
      <c r="A49" s="1" t="s">
        <v>84</v>
      </c>
      <c r="B49" s="1" t="s">
        <v>32</v>
      </c>
      <c r="C49" s="1">
        <v>692</v>
      </c>
      <c r="D49" s="1">
        <v>504</v>
      </c>
      <c r="E49" s="28">
        <f>522+E81</f>
        <v>603</v>
      </c>
      <c r="F49" s="1">
        <v>496</v>
      </c>
      <c r="G49" s="7">
        <v>0.4</v>
      </c>
      <c r="H49" s="1">
        <v>40</v>
      </c>
      <c r="I49" s="1"/>
      <c r="J49" s="1"/>
      <c r="K49" s="1">
        <f t="shared" si="11"/>
        <v>603</v>
      </c>
      <c r="L49" s="1"/>
      <c r="M49" s="1"/>
      <c r="N49" s="1">
        <v>375</v>
      </c>
      <c r="O49" s="1">
        <f t="shared" si="12"/>
        <v>120.6</v>
      </c>
      <c r="P49" s="5">
        <f>15*O49-N49-F49</f>
        <v>938</v>
      </c>
      <c r="Q49" s="5">
        <f t="shared" si="15"/>
        <v>500</v>
      </c>
      <c r="R49" s="5"/>
      <c r="S49" s="1"/>
      <c r="T49" s="1">
        <f t="shared" si="13"/>
        <v>15</v>
      </c>
      <c r="U49" s="1">
        <f t="shared" si="14"/>
        <v>7.2222222222222223</v>
      </c>
      <c r="V49" s="1">
        <v>69</v>
      </c>
      <c r="W49" s="1">
        <v>90.4</v>
      </c>
      <c r="X49" s="1">
        <v>106.2</v>
      </c>
      <c r="Y49" s="1">
        <v>97</v>
      </c>
      <c r="Z49" s="1">
        <v>107.6</v>
      </c>
      <c r="AA49" s="1">
        <v>227.8</v>
      </c>
      <c r="AB49" s="1"/>
      <c r="AC49" s="1">
        <f t="shared" si="7"/>
        <v>200</v>
      </c>
      <c r="AD49" s="1">
        <v>200</v>
      </c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x14ac:dyDescent="0.25">
      <c r="A50" s="1" t="s">
        <v>85</v>
      </c>
      <c r="B50" s="1" t="s">
        <v>35</v>
      </c>
      <c r="C50" s="1">
        <v>507.209</v>
      </c>
      <c r="D50" s="1">
        <v>304.96300000000002</v>
      </c>
      <c r="E50" s="28">
        <f>327.162+E82</f>
        <v>366.30599999999998</v>
      </c>
      <c r="F50" s="1">
        <v>342.45299999999997</v>
      </c>
      <c r="G50" s="7">
        <v>1</v>
      </c>
      <c r="H50" s="1">
        <v>40</v>
      </c>
      <c r="I50" s="1"/>
      <c r="J50" s="1"/>
      <c r="K50" s="1">
        <f t="shared" si="11"/>
        <v>366.30599999999998</v>
      </c>
      <c r="L50" s="1"/>
      <c r="M50" s="1"/>
      <c r="N50" s="1">
        <v>300</v>
      </c>
      <c r="O50" s="1">
        <f t="shared" si="12"/>
        <v>73.261200000000002</v>
      </c>
      <c r="P50" s="5">
        <f>17*O50-N50-F50</f>
        <v>602.98739999999998</v>
      </c>
      <c r="Q50" s="5">
        <f t="shared" si="15"/>
        <v>450</v>
      </c>
      <c r="R50" s="5"/>
      <c r="S50" s="1"/>
      <c r="T50" s="1">
        <f t="shared" si="13"/>
        <v>17</v>
      </c>
      <c r="U50" s="1">
        <f t="shared" si="14"/>
        <v>8.769348577418878</v>
      </c>
      <c r="V50" s="1">
        <v>38.764600000000002</v>
      </c>
      <c r="W50" s="1">
        <v>47.242800000000003</v>
      </c>
      <c r="X50" s="1">
        <v>86.790400000000005</v>
      </c>
      <c r="Y50" s="1">
        <v>80.720399999999998</v>
      </c>
      <c r="Z50" s="1">
        <v>40.392000000000003</v>
      </c>
      <c r="AA50" s="1">
        <v>98.791799999999995</v>
      </c>
      <c r="AB50" s="1" t="s">
        <v>80</v>
      </c>
      <c r="AC50" s="1">
        <f t="shared" si="7"/>
        <v>450</v>
      </c>
      <c r="AD50" s="1">
        <v>450</v>
      </c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x14ac:dyDescent="0.25">
      <c r="A51" s="1" t="s">
        <v>115</v>
      </c>
      <c r="B51" s="1" t="s">
        <v>35</v>
      </c>
      <c r="C51" s="1">
        <v>100.56</v>
      </c>
      <c r="D51" s="1">
        <v>55.707999999999998</v>
      </c>
      <c r="E51" s="1">
        <v>69.747</v>
      </c>
      <c r="F51" s="1">
        <v>69.843000000000004</v>
      </c>
      <c r="G51" s="7">
        <v>1</v>
      </c>
      <c r="H51" s="1">
        <v>50</v>
      </c>
      <c r="I51" s="1"/>
      <c r="J51" s="1"/>
      <c r="K51" s="1">
        <f t="shared" si="11"/>
        <v>69.747</v>
      </c>
      <c r="L51" s="1"/>
      <c r="M51" s="1"/>
      <c r="N51" s="1">
        <v>0</v>
      </c>
      <c r="O51" s="1">
        <f t="shared" si="12"/>
        <v>13.949400000000001</v>
      </c>
      <c r="P51" s="5">
        <f>13*O51-N51-F51</f>
        <v>111.49920000000002</v>
      </c>
      <c r="Q51" s="5">
        <f t="shared" si="15"/>
        <v>100</v>
      </c>
      <c r="R51" s="5"/>
      <c r="S51" s="1"/>
      <c r="T51" s="1">
        <f t="shared" si="13"/>
        <v>13</v>
      </c>
      <c r="U51" s="1">
        <f t="shared" si="14"/>
        <v>5.0068820164308141</v>
      </c>
      <c r="V51" s="1">
        <v>8.5684000000000005</v>
      </c>
      <c r="W51" s="1">
        <v>9.5191999999999997</v>
      </c>
      <c r="X51" s="1">
        <v>13.788</v>
      </c>
      <c r="Y51" s="1">
        <v>15.5586</v>
      </c>
      <c r="Z51" s="1">
        <v>12.621600000000001</v>
      </c>
      <c r="AA51" s="1">
        <v>21.080400000000001</v>
      </c>
      <c r="AB51" s="1"/>
      <c r="AC51" s="1">
        <f t="shared" si="7"/>
        <v>100</v>
      </c>
      <c r="AD51" s="1">
        <v>100</v>
      </c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x14ac:dyDescent="0.25">
      <c r="A52" s="1" t="s">
        <v>116</v>
      </c>
      <c r="B52" s="1" t="s">
        <v>32</v>
      </c>
      <c r="C52" s="1">
        <v>469</v>
      </c>
      <c r="D52" s="1"/>
      <c r="E52" s="1">
        <v>144</v>
      </c>
      <c r="F52" s="1">
        <v>274</v>
      </c>
      <c r="G52" s="7">
        <v>0.45</v>
      </c>
      <c r="H52" s="1">
        <v>50</v>
      </c>
      <c r="I52" s="1"/>
      <c r="J52" s="1"/>
      <c r="K52" s="1">
        <f t="shared" si="11"/>
        <v>144</v>
      </c>
      <c r="L52" s="1"/>
      <c r="M52" s="1"/>
      <c r="N52" s="1">
        <v>222.2222222222222</v>
      </c>
      <c r="O52" s="1">
        <f t="shared" si="12"/>
        <v>28.8</v>
      </c>
      <c r="P52" s="5">
        <f t="shared" ref="P52:P56" si="16">18*O52-N52-F52</f>
        <v>22.177777777777806</v>
      </c>
      <c r="Q52" s="5">
        <f t="shared" si="15"/>
        <v>0</v>
      </c>
      <c r="R52" s="5"/>
      <c r="S52" s="1"/>
      <c r="T52" s="1">
        <f t="shared" si="13"/>
        <v>18</v>
      </c>
      <c r="U52" s="1">
        <f t="shared" si="14"/>
        <v>17.229938271604937</v>
      </c>
      <c r="V52" s="1">
        <v>24</v>
      </c>
      <c r="W52" s="1">
        <v>33.799999999999997</v>
      </c>
      <c r="X52" s="1">
        <v>31.2</v>
      </c>
      <c r="Y52" s="1">
        <v>35</v>
      </c>
      <c r="Z52" s="1">
        <v>57</v>
      </c>
      <c r="AA52" s="1">
        <v>54.4</v>
      </c>
      <c r="AB52" s="1"/>
      <c r="AC52" s="1">
        <f t="shared" si="7"/>
        <v>0</v>
      </c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x14ac:dyDescent="0.25">
      <c r="A53" s="1" t="s">
        <v>117</v>
      </c>
      <c r="B53" s="1" t="s">
        <v>32</v>
      </c>
      <c r="C53" s="1">
        <v>445</v>
      </c>
      <c r="D53" s="1"/>
      <c r="E53" s="1">
        <v>116</v>
      </c>
      <c r="F53" s="1">
        <v>265</v>
      </c>
      <c r="G53" s="7">
        <v>0.4</v>
      </c>
      <c r="H53" s="1">
        <v>50</v>
      </c>
      <c r="I53" s="1"/>
      <c r="J53" s="1"/>
      <c r="K53" s="1">
        <f t="shared" si="11"/>
        <v>116</v>
      </c>
      <c r="L53" s="1"/>
      <c r="M53" s="1"/>
      <c r="N53" s="1">
        <v>250</v>
      </c>
      <c r="O53" s="1">
        <f t="shared" si="12"/>
        <v>23.2</v>
      </c>
      <c r="P53" s="5"/>
      <c r="Q53" s="5">
        <f t="shared" si="15"/>
        <v>0</v>
      </c>
      <c r="R53" s="5"/>
      <c r="S53" s="1"/>
      <c r="T53" s="1">
        <f t="shared" si="13"/>
        <v>22.198275862068968</v>
      </c>
      <c r="U53" s="1">
        <f t="shared" si="14"/>
        <v>22.198275862068968</v>
      </c>
      <c r="V53" s="1">
        <v>34.6</v>
      </c>
      <c r="W53" s="1">
        <v>26.6</v>
      </c>
      <c r="X53" s="1">
        <v>43.2</v>
      </c>
      <c r="Y53" s="1">
        <v>71</v>
      </c>
      <c r="Z53" s="1">
        <v>57.8</v>
      </c>
      <c r="AA53" s="1">
        <v>48.6</v>
      </c>
      <c r="AB53" s="1"/>
      <c r="AC53" s="1">
        <f t="shared" si="7"/>
        <v>0</v>
      </c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x14ac:dyDescent="0.25">
      <c r="A54" s="1" t="s">
        <v>118</v>
      </c>
      <c r="B54" s="1" t="s">
        <v>35</v>
      </c>
      <c r="C54" s="1">
        <v>121.42</v>
      </c>
      <c r="D54" s="1">
        <v>96.334000000000003</v>
      </c>
      <c r="E54" s="1">
        <v>79.284000000000006</v>
      </c>
      <c r="F54" s="1">
        <v>118.98699999999999</v>
      </c>
      <c r="G54" s="7">
        <v>1</v>
      </c>
      <c r="H54" s="1">
        <v>50</v>
      </c>
      <c r="I54" s="1"/>
      <c r="J54" s="1"/>
      <c r="K54" s="1">
        <f t="shared" si="11"/>
        <v>79.284000000000006</v>
      </c>
      <c r="L54" s="1"/>
      <c r="M54" s="1"/>
      <c r="N54" s="1">
        <v>0</v>
      </c>
      <c r="O54" s="1">
        <f t="shared" si="12"/>
        <v>15.856800000000002</v>
      </c>
      <c r="P54" s="5">
        <f>16*O54-N54-F54</f>
        <v>134.72180000000003</v>
      </c>
      <c r="Q54" s="5">
        <f t="shared" si="15"/>
        <v>100</v>
      </c>
      <c r="R54" s="5"/>
      <c r="S54" s="1"/>
      <c r="T54" s="1">
        <f t="shared" si="13"/>
        <v>16</v>
      </c>
      <c r="U54" s="1">
        <f t="shared" si="14"/>
        <v>7.5038469300237107</v>
      </c>
      <c r="V54" s="1">
        <v>8.4109999999999996</v>
      </c>
      <c r="W54" s="1">
        <v>12.446400000000001</v>
      </c>
      <c r="X54" s="1">
        <v>12.026999999999999</v>
      </c>
      <c r="Y54" s="1">
        <v>24.9512</v>
      </c>
      <c r="Z54" s="1">
        <v>21.7942</v>
      </c>
      <c r="AA54" s="1">
        <v>20.4556</v>
      </c>
      <c r="AB54" s="1"/>
      <c r="AC54" s="1">
        <f t="shared" si="7"/>
        <v>100</v>
      </c>
      <c r="AD54" s="1">
        <v>100</v>
      </c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x14ac:dyDescent="0.25">
      <c r="A55" s="1" t="s">
        <v>119</v>
      </c>
      <c r="B55" s="1" t="s">
        <v>32</v>
      </c>
      <c r="C55" s="1">
        <v>413</v>
      </c>
      <c r="D55" s="1">
        <v>100</v>
      </c>
      <c r="E55" s="1">
        <v>279</v>
      </c>
      <c r="F55" s="1">
        <v>133</v>
      </c>
      <c r="G55" s="7">
        <v>0.45</v>
      </c>
      <c r="H55" s="1">
        <v>50</v>
      </c>
      <c r="I55" s="1"/>
      <c r="J55" s="1"/>
      <c r="K55" s="1">
        <f t="shared" si="11"/>
        <v>279</v>
      </c>
      <c r="L55" s="1"/>
      <c r="M55" s="1"/>
      <c r="N55" s="1">
        <v>444.44444444444451</v>
      </c>
      <c r="O55" s="1">
        <f t="shared" si="12"/>
        <v>55.8</v>
      </c>
      <c r="P55" s="5">
        <f t="shared" si="16"/>
        <v>426.95555555555552</v>
      </c>
      <c r="Q55" s="5">
        <f t="shared" si="15"/>
        <v>444</v>
      </c>
      <c r="R55" s="5"/>
      <c r="S55" s="1"/>
      <c r="T55" s="1">
        <f t="shared" si="13"/>
        <v>18.000000000000004</v>
      </c>
      <c r="U55" s="1">
        <f t="shared" si="14"/>
        <v>10.348466746316211</v>
      </c>
      <c r="V55" s="1">
        <v>68</v>
      </c>
      <c r="W55" s="1">
        <v>65.2</v>
      </c>
      <c r="X55" s="1">
        <v>53.2</v>
      </c>
      <c r="Y55" s="1">
        <v>106.2</v>
      </c>
      <c r="Z55" s="1">
        <v>81.599999999999994</v>
      </c>
      <c r="AA55" s="1">
        <v>88.6</v>
      </c>
      <c r="AB55" s="1"/>
      <c r="AC55" s="1">
        <f t="shared" si="7"/>
        <v>200</v>
      </c>
      <c r="AD55" s="1">
        <v>200</v>
      </c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x14ac:dyDescent="0.25">
      <c r="A56" s="1" t="s">
        <v>120</v>
      </c>
      <c r="B56" s="1" t="s">
        <v>32</v>
      </c>
      <c r="C56" s="1">
        <v>284</v>
      </c>
      <c r="D56" s="1"/>
      <c r="E56" s="1">
        <v>80</v>
      </c>
      <c r="F56" s="1">
        <v>201</v>
      </c>
      <c r="G56" s="7">
        <v>0.17</v>
      </c>
      <c r="H56" s="1">
        <v>180</v>
      </c>
      <c r="I56" s="1"/>
      <c r="J56" s="1"/>
      <c r="K56" s="1">
        <f t="shared" si="11"/>
        <v>80</v>
      </c>
      <c r="L56" s="1"/>
      <c r="M56" s="1"/>
      <c r="N56" s="1">
        <v>0</v>
      </c>
      <c r="O56" s="1">
        <f t="shared" si="12"/>
        <v>16</v>
      </c>
      <c r="P56" s="5">
        <f t="shared" si="16"/>
        <v>87</v>
      </c>
      <c r="Q56" s="5">
        <f t="shared" si="15"/>
        <v>0</v>
      </c>
      <c r="R56" s="5"/>
      <c r="S56" s="1"/>
      <c r="T56" s="1">
        <f t="shared" si="13"/>
        <v>18</v>
      </c>
      <c r="U56" s="1">
        <f t="shared" si="14"/>
        <v>12.5625</v>
      </c>
      <c r="V56" s="1">
        <v>13</v>
      </c>
      <c r="W56" s="1">
        <v>6</v>
      </c>
      <c r="X56" s="1">
        <v>7.2</v>
      </c>
      <c r="Y56" s="1">
        <v>11.4</v>
      </c>
      <c r="Z56" s="1">
        <v>8</v>
      </c>
      <c r="AA56" s="1">
        <v>3.2</v>
      </c>
      <c r="AB56" s="1"/>
      <c r="AC56" s="1">
        <f t="shared" si="7"/>
        <v>0</v>
      </c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x14ac:dyDescent="0.25">
      <c r="A57" s="1" t="s">
        <v>121</v>
      </c>
      <c r="B57" s="1" t="s">
        <v>32</v>
      </c>
      <c r="C57" s="1">
        <v>600</v>
      </c>
      <c r="D57" s="1"/>
      <c r="E57" s="1">
        <v>82</v>
      </c>
      <c r="F57" s="1">
        <v>420</v>
      </c>
      <c r="G57" s="7">
        <v>0.17</v>
      </c>
      <c r="H57" s="1">
        <v>180</v>
      </c>
      <c r="I57" s="1"/>
      <c r="J57" s="1"/>
      <c r="K57" s="1">
        <f t="shared" si="11"/>
        <v>82</v>
      </c>
      <c r="L57" s="1"/>
      <c r="M57" s="1"/>
      <c r="N57" s="1">
        <v>0</v>
      </c>
      <c r="O57" s="1">
        <f t="shared" si="12"/>
        <v>16.399999999999999</v>
      </c>
      <c r="P57" s="5"/>
      <c r="Q57" s="5">
        <f t="shared" si="15"/>
        <v>0</v>
      </c>
      <c r="R57" s="5"/>
      <c r="S57" s="1"/>
      <c r="T57" s="1">
        <f t="shared" si="13"/>
        <v>25.609756097560979</v>
      </c>
      <c r="U57" s="1">
        <f t="shared" si="14"/>
        <v>25.609756097560979</v>
      </c>
      <c r="V57" s="1">
        <v>19.600000000000001</v>
      </c>
      <c r="W57" s="1">
        <v>0</v>
      </c>
      <c r="X57" s="1">
        <v>34</v>
      </c>
      <c r="Y57" s="1">
        <v>0</v>
      </c>
      <c r="Z57" s="1">
        <v>10.6</v>
      </c>
      <c r="AA57" s="1">
        <v>11</v>
      </c>
      <c r="AB57" s="29" t="s">
        <v>123</v>
      </c>
      <c r="AC57" s="1">
        <f t="shared" si="7"/>
        <v>0</v>
      </c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x14ac:dyDescent="0.25">
      <c r="A58" s="19" t="s">
        <v>88</v>
      </c>
      <c r="B58" s="19" t="s">
        <v>35</v>
      </c>
      <c r="C58" s="19"/>
      <c r="D58" s="19">
        <v>125.676</v>
      </c>
      <c r="E58" s="28">
        <v>113.145</v>
      </c>
      <c r="F58" s="19"/>
      <c r="G58" s="20">
        <v>0</v>
      </c>
      <c r="H58" s="19"/>
      <c r="I58" s="19" t="s">
        <v>89</v>
      </c>
      <c r="J58" s="19"/>
      <c r="K58" s="19">
        <f t="shared" si="11"/>
        <v>113.145</v>
      </c>
      <c r="L58" s="19"/>
      <c r="M58" s="19"/>
      <c r="N58" s="19"/>
      <c r="O58" s="19">
        <f t="shared" si="12"/>
        <v>22.628999999999998</v>
      </c>
      <c r="P58" s="21"/>
      <c r="Q58" s="21"/>
      <c r="R58" s="21"/>
      <c r="S58" s="19"/>
      <c r="T58" s="19">
        <f t="shared" si="13"/>
        <v>0</v>
      </c>
      <c r="U58" s="19">
        <f t="shared" si="14"/>
        <v>0</v>
      </c>
      <c r="V58" s="19">
        <v>11.0336</v>
      </c>
      <c r="W58" s="19">
        <v>5.0026000000000002</v>
      </c>
      <c r="X58" s="19">
        <v>19.802800000000001</v>
      </c>
      <c r="Y58" s="19">
        <v>14.9948</v>
      </c>
      <c r="Z58" s="19">
        <v>14.9948</v>
      </c>
      <c r="AA58" s="19">
        <v>2.9929999999999999</v>
      </c>
      <c r="AB58" s="19"/>
      <c r="AC58" s="19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x14ac:dyDescent="0.25">
      <c r="A59" s="19" t="s">
        <v>90</v>
      </c>
      <c r="B59" s="19" t="s">
        <v>35</v>
      </c>
      <c r="C59" s="19"/>
      <c r="D59" s="19">
        <v>8.6219999999999999</v>
      </c>
      <c r="E59" s="28">
        <v>7.1669999999999998</v>
      </c>
      <c r="F59" s="19"/>
      <c r="G59" s="20">
        <v>0</v>
      </c>
      <c r="H59" s="19"/>
      <c r="I59" s="19" t="s">
        <v>89</v>
      </c>
      <c r="J59" s="19"/>
      <c r="K59" s="19">
        <f t="shared" si="11"/>
        <v>7.1669999999999998</v>
      </c>
      <c r="L59" s="19"/>
      <c r="M59" s="19"/>
      <c r="N59" s="19"/>
      <c r="O59" s="19">
        <f t="shared" si="12"/>
        <v>1.4334</v>
      </c>
      <c r="P59" s="21"/>
      <c r="Q59" s="21"/>
      <c r="R59" s="21"/>
      <c r="S59" s="19"/>
      <c r="T59" s="19">
        <f t="shared" si="13"/>
        <v>0</v>
      </c>
      <c r="U59" s="19">
        <f t="shared" si="14"/>
        <v>0</v>
      </c>
      <c r="V59" s="19">
        <v>2.5941999999999998</v>
      </c>
      <c r="W59" s="19">
        <v>5.0939999999999994</v>
      </c>
      <c r="X59" s="19">
        <v>3.3668</v>
      </c>
      <c r="Y59" s="19">
        <v>5.5082000000000004</v>
      </c>
      <c r="Z59" s="19">
        <v>5.5082000000000004</v>
      </c>
      <c r="AA59" s="19">
        <v>0</v>
      </c>
      <c r="AB59" s="19"/>
      <c r="AC59" s="19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x14ac:dyDescent="0.25">
      <c r="A60" s="19" t="s">
        <v>91</v>
      </c>
      <c r="B60" s="19" t="s">
        <v>32</v>
      </c>
      <c r="C60" s="19"/>
      <c r="D60" s="19">
        <v>66</v>
      </c>
      <c r="E60" s="28">
        <v>54</v>
      </c>
      <c r="F60" s="19"/>
      <c r="G60" s="20">
        <v>0</v>
      </c>
      <c r="H60" s="19"/>
      <c r="I60" s="19" t="s">
        <v>89</v>
      </c>
      <c r="J60" s="19"/>
      <c r="K60" s="19">
        <f t="shared" si="11"/>
        <v>54</v>
      </c>
      <c r="L60" s="19"/>
      <c r="M60" s="19"/>
      <c r="N60" s="19"/>
      <c r="O60" s="19">
        <f t="shared" si="12"/>
        <v>10.8</v>
      </c>
      <c r="P60" s="21"/>
      <c r="Q60" s="21"/>
      <c r="R60" s="21"/>
      <c r="S60" s="19"/>
      <c r="T60" s="19">
        <f t="shared" si="13"/>
        <v>0</v>
      </c>
      <c r="U60" s="19">
        <f t="shared" si="14"/>
        <v>0</v>
      </c>
      <c r="V60" s="19">
        <v>2.4</v>
      </c>
      <c r="W60" s="19">
        <v>6.6</v>
      </c>
      <c r="X60" s="19">
        <v>6.8</v>
      </c>
      <c r="Y60" s="19">
        <v>0</v>
      </c>
      <c r="Z60" s="19">
        <v>0</v>
      </c>
      <c r="AA60" s="19">
        <v>0</v>
      </c>
      <c r="AB60" s="19"/>
      <c r="AC60" s="19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x14ac:dyDescent="0.25">
      <c r="A61" s="19" t="s">
        <v>92</v>
      </c>
      <c r="B61" s="19" t="s">
        <v>32</v>
      </c>
      <c r="C61" s="19"/>
      <c r="D61" s="19">
        <v>3</v>
      </c>
      <c r="E61" s="28">
        <v>2</v>
      </c>
      <c r="F61" s="19"/>
      <c r="G61" s="20">
        <v>0</v>
      </c>
      <c r="H61" s="19"/>
      <c r="I61" s="19" t="s">
        <v>89</v>
      </c>
      <c r="J61" s="19"/>
      <c r="K61" s="19">
        <f t="shared" si="11"/>
        <v>2</v>
      </c>
      <c r="L61" s="19"/>
      <c r="M61" s="19"/>
      <c r="N61" s="19"/>
      <c r="O61" s="19">
        <f t="shared" si="12"/>
        <v>0.4</v>
      </c>
      <c r="P61" s="21"/>
      <c r="Q61" s="21"/>
      <c r="R61" s="21"/>
      <c r="S61" s="19"/>
      <c r="T61" s="19">
        <f t="shared" si="13"/>
        <v>0</v>
      </c>
      <c r="U61" s="19">
        <f t="shared" si="14"/>
        <v>0</v>
      </c>
      <c r="V61" s="19">
        <v>0.2</v>
      </c>
      <c r="W61" s="19">
        <v>0</v>
      </c>
      <c r="X61" s="19">
        <v>0</v>
      </c>
      <c r="Y61" s="19">
        <v>0</v>
      </c>
      <c r="Z61" s="19">
        <v>0</v>
      </c>
      <c r="AA61" s="19">
        <v>0</v>
      </c>
      <c r="AB61" s="19"/>
      <c r="AC61" s="19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x14ac:dyDescent="0.25">
      <c r="A62" s="19" t="s">
        <v>93</v>
      </c>
      <c r="B62" s="19" t="s">
        <v>32</v>
      </c>
      <c r="C62" s="19"/>
      <c r="D62" s="19">
        <v>4</v>
      </c>
      <c r="E62" s="28">
        <v>2</v>
      </c>
      <c r="F62" s="19"/>
      <c r="G62" s="20">
        <v>0</v>
      </c>
      <c r="H62" s="19"/>
      <c r="I62" s="19" t="s">
        <v>89</v>
      </c>
      <c r="J62" s="19"/>
      <c r="K62" s="19">
        <f t="shared" si="11"/>
        <v>2</v>
      </c>
      <c r="L62" s="19"/>
      <c r="M62" s="19"/>
      <c r="N62" s="19"/>
      <c r="O62" s="19">
        <f t="shared" si="12"/>
        <v>0.4</v>
      </c>
      <c r="P62" s="21"/>
      <c r="Q62" s="21"/>
      <c r="R62" s="21"/>
      <c r="S62" s="19"/>
      <c r="T62" s="19">
        <f t="shared" si="13"/>
        <v>0</v>
      </c>
      <c r="U62" s="19">
        <f t="shared" si="14"/>
        <v>0</v>
      </c>
      <c r="V62" s="19">
        <v>0.4</v>
      </c>
      <c r="W62" s="19">
        <v>0</v>
      </c>
      <c r="X62" s="19">
        <v>0</v>
      </c>
      <c r="Y62" s="19">
        <v>0</v>
      </c>
      <c r="Z62" s="19">
        <v>0</v>
      </c>
      <c r="AA62" s="19">
        <v>0</v>
      </c>
      <c r="AB62" s="19"/>
      <c r="AC62" s="19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x14ac:dyDescent="0.25">
      <c r="A63" s="19" t="s">
        <v>94</v>
      </c>
      <c r="B63" s="27" t="s">
        <v>35</v>
      </c>
      <c r="C63" s="19"/>
      <c r="D63" s="19">
        <v>31.678000000000001</v>
      </c>
      <c r="E63" s="28">
        <v>31.678000000000001</v>
      </c>
      <c r="F63" s="19"/>
      <c r="G63" s="20">
        <v>0</v>
      </c>
      <c r="H63" s="19"/>
      <c r="I63" s="19" t="s">
        <v>89</v>
      </c>
      <c r="J63" s="19"/>
      <c r="K63" s="19">
        <f t="shared" si="11"/>
        <v>31.678000000000001</v>
      </c>
      <c r="L63" s="19"/>
      <c r="M63" s="19"/>
      <c r="N63" s="19"/>
      <c r="O63" s="19">
        <f t="shared" si="12"/>
        <v>6.3356000000000003</v>
      </c>
      <c r="P63" s="21"/>
      <c r="Q63" s="21"/>
      <c r="R63" s="21"/>
      <c r="S63" s="19"/>
      <c r="T63" s="19">
        <f t="shared" si="13"/>
        <v>0</v>
      </c>
      <c r="U63" s="19">
        <f t="shared" si="14"/>
        <v>0</v>
      </c>
      <c r="V63" s="19">
        <v>0</v>
      </c>
      <c r="W63" s="19">
        <v>0</v>
      </c>
      <c r="X63" s="19">
        <v>0</v>
      </c>
      <c r="Y63" s="19">
        <v>0</v>
      </c>
      <c r="Z63" s="19">
        <v>0</v>
      </c>
      <c r="AA63" s="19">
        <v>0</v>
      </c>
      <c r="AB63" s="19"/>
      <c r="AC63" s="19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x14ac:dyDescent="0.25">
      <c r="A64" s="19" t="s">
        <v>95</v>
      </c>
      <c r="B64" s="19" t="s">
        <v>32</v>
      </c>
      <c r="C64" s="19"/>
      <c r="D64" s="19">
        <v>13</v>
      </c>
      <c r="E64" s="28">
        <v>12</v>
      </c>
      <c r="F64" s="19"/>
      <c r="G64" s="20">
        <v>0</v>
      </c>
      <c r="H64" s="19"/>
      <c r="I64" s="19" t="s">
        <v>89</v>
      </c>
      <c r="J64" s="19"/>
      <c r="K64" s="19">
        <f t="shared" si="11"/>
        <v>12</v>
      </c>
      <c r="L64" s="19"/>
      <c r="M64" s="19"/>
      <c r="N64" s="19"/>
      <c r="O64" s="19">
        <f t="shared" si="12"/>
        <v>2.4</v>
      </c>
      <c r="P64" s="21"/>
      <c r="Q64" s="21"/>
      <c r="R64" s="21"/>
      <c r="S64" s="19"/>
      <c r="T64" s="19">
        <f t="shared" si="13"/>
        <v>0</v>
      </c>
      <c r="U64" s="19">
        <f t="shared" si="14"/>
        <v>0</v>
      </c>
      <c r="V64" s="19">
        <v>0.2</v>
      </c>
      <c r="W64" s="19">
        <v>0</v>
      </c>
      <c r="X64" s="19">
        <v>0</v>
      </c>
      <c r="Y64" s="19">
        <v>0</v>
      </c>
      <c r="Z64" s="19">
        <v>0</v>
      </c>
      <c r="AA64" s="19">
        <v>0</v>
      </c>
      <c r="AB64" s="19"/>
      <c r="AC64" s="19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x14ac:dyDescent="0.25">
      <c r="A65" s="19" t="s">
        <v>96</v>
      </c>
      <c r="B65" s="19" t="s">
        <v>32</v>
      </c>
      <c r="C65" s="19"/>
      <c r="D65" s="19">
        <v>28</v>
      </c>
      <c r="E65" s="28">
        <v>23</v>
      </c>
      <c r="F65" s="19"/>
      <c r="G65" s="20">
        <v>0</v>
      </c>
      <c r="H65" s="19"/>
      <c r="I65" s="19" t="s">
        <v>89</v>
      </c>
      <c r="J65" s="19"/>
      <c r="K65" s="19">
        <f t="shared" si="11"/>
        <v>23</v>
      </c>
      <c r="L65" s="19"/>
      <c r="M65" s="19"/>
      <c r="N65" s="19"/>
      <c r="O65" s="19">
        <f t="shared" si="12"/>
        <v>4.5999999999999996</v>
      </c>
      <c r="P65" s="21"/>
      <c r="Q65" s="21"/>
      <c r="R65" s="21"/>
      <c r="S65" s="19"/>
      <c r="T65" s="19">
        <f t="shared" si="13"/>
        <v>0</v>
      </c>
      <c r="U65" s="19">
        <f t="shared" si="14"/>
        <v>0</v>
      </c>
      <c r="V65" s="19">
        <v>5.4</v>
      </c>
      <c r="W65" s="19">
        <v>6.8</v>
      </c>
      <c r="X65" s="19">
        <v>5.2</v>
      </c>
      <c r="Y65" s="19">
        <v>6.4</v>
      </c>
      <c r="Z65" s="19">
        <v>2.6</v>
      </c>
      <c r="AA65" s="19">
        <v>5.6</v>
      </c>
      <c r="AB65" s="19"/>
      <c r="AC65" s="19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x14ac:dyDescent="0.25">
      <c r="A66" s="19" t="s">
        <v>97</v>
      </c>
      <c r="B66" s="27" t="s">
        <v>122</v>
      </c>
      <c r="C66" s="19"/>
      <c r="D66" s="19">
        <v>2.0190000000000001</v>
      </c>
      <c r="E66" s="28">
        <v>2.0190000000000001</v>
      </c>
      <c r="F66" s="19"/>
      <c r="G66" s="20">
        <v>0</v>
      </c>
      <c r="H66" s="19"/>
      <c r="I66" s="19" t="s">
        <v>89</v>
      </c>
      <c r="J66" s="19"/>
      <c r="K66" s="19">
        <f t="shared" si="11"/>
        <v>2.0190000000000001</v>
      </c>
      <c r="L66" s="19"/>
      <c r="M66" s="19"/>
      <c r="N66" s="19"/>
      <c r="O66" s="19">
        <f t="shared" si="12"/>
        <v>0.40380000000000005</v>
      </c>
      <c r="P66" s="21"/>
      <c r="Q66" s="21"/>
      <c r="R66" s="21"/>
      <c r="S66" s="19"/>
      <c r="T66" s="19">
        <f t="shared" si="13"/>
        <v>0</v>
      </c>
      <c r="U66" s="19">
        <f t="shared" si="14"/>
        <v>0</v>
      </c>
      <c r="V66" s="19">
        <v>0</v>
      </c>
      <c r="W66" s="19">
        <v>0</v>
      </c>
      <c r="X66" s="19">
        <v>0</v>
      </c>
      <c r="Y66" s="19">
        <v>0</v>
      </c>
      <c r="Z66" s="19">
        <v>0</v>
      </c>
      <c r="AA66" s="19">
        <v>0</v>
      </c>
      <c r="AB66" s="19"/>
      <c r="AC66" s="19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x14ac:dyDescent="0.25">
      <c r="A67" s="19" t="s">
        <v>98</v>
      </c>
      <c r="B67" s="19" t="s">
        <v>35</v>
      </c>
      <c r="C67" s="19"/>
      <c r="D67" s="19">
        <v>33.741</v>
      </c>
      <c r="E67" s="28">
        <v>29.707000000000001</v>
      </c>
      <c r="F67" s="19"/>
      <c r="G67" s="20">
        <v>0</v>
      </c>
      <c r="H67" s="19"/>
      <c r="I67" s="19" t="s">
        <v>89</v>
      </c>
      <c r="J67" s="19"/>
      <c r="K67" s="19">
        <f t="shared" si="11"/>
        <v>29.707000000000001</v>
      </c>
      <c r="L67" s="19"/>
      <c r="M67" s="19"/>
      <c r="N67" s="19"/>
      <c r="O67" s="19">
        <f t="shared" si="12"/>
        <v>5.9413999999999998</v>
      </c>
      <c r="P67" s="21"/>
      <c r="Q67" s="21"/>
      <c r="R67" s="21"/>
      <c r="S67" s="19"/>
      <c r="T67" s="19">
        <f t="shared" si="13"/>
        <v>0</v>
      </c>
      <c r="U67" s="19">
        <f t="shared" si="14"/>
        <v>0</v>
      </c>
      <c r="V67" s="19">
        <v>2.9916</v>
      </c>
      <c r="W67" s="19">
        <v>4.6656000000000004</v>
      </c>
      <c r="X67" s="19">
        <v>4.0814000000000004</v>
      </c>
      <c r="Y67" s="19">
        <v>2.9445999999999999</v>
      </c>
      <c r="Z67" s="19">
        <v>2.4281999999999999</v>
      </c>
      <c r="AA67" s="19">
        <v>4.3323999999999998</v>
      </c>
      <c r="AB67" s="19"/>
      <c r="AC67" s="19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x14ac:dyDescent="0.25">
      <c r="A68" s="19" t="s">
        <v>99</v>
      </c>
      <c r="B68" s="19" t="s">
        <v>32</v>
      </c>
      <c r="C68" s="19"/>
      <c r="D68" s="19">
        <v>8</v>
      </c>
      <c r="E68" s="28">
        <v>7</v>
      </c>
      <c r="F68" s="19"/>
      <c r="G68" s="20">
        <v>0</v>
      </c>
      <c r="H68" s="19"/>
      <c r="I68" s="19" t="s">
        <v>89</v>
      </c>
      <c r="J68" s="19"/>
      <c r="K68" s="19">
        <f t="shared" si="11"/>
        <v>7</v>
      </c>
      <c r="L68" s="19"/>
      <c r="M68" s="19"/>
      <c r="N68" s="19"/>
      <c r="O68" s="19">
        <f t="shared" si="12"/>
        <v>1.4</v>
      </c>
      <c r="P68" s="21"/>
      <c r="Q68" s="21"/>
      <c r="R68" s="21"/>
      <c r="S68" s="19"/>
      <c r="T68" s="19">
        <f t="shared" si="13"/>
        <v>0</v>
      </c>
      <c r="U68" s="19">
        <f t="shared" si="14"/>
        <v>0</v>
      </c>
      <c r="V68" s="19">
        <v>2</v>
      </c>
      <c r="W68" s="19">
        <v>6</v>
      </c>
      <c r="X68" s="19">
        <v>5.6</v>
      </c>
      <c r="Y68" s="19">
        <v>4.4000000000000004</v>
      </c>
      <c r="Z68" s="19">
        <v>2.2000000000000002</v>
      </c>
      <c r="AA68" s="19">
        <v>5</v>
      </c>
      <c r="AB68" s="19"/>
      <c r="AC68" s="19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x14ac:dyDescent="0.25">
      <c r="A69" s="19" t="s">
        <v>100</v>
      </c>
      <c r="B69" s="19" t="s">
        <v>35</v>
      </c>
      <c r="C69" s="19"/>
      <c r="D69" s="19">
        <v>39.697000000000003</v>
      </c>
      <c r="E69" s="28">
        <v>29.283999999999999</v>
      </c>
      <c r="F69" s="19"/>
      <c r="G69" s="20">
        <v>0</v>
      </c>
      <c r="H69" s="19"/>
      <c r="I69" s="19" t="s">
        <v>89</v>
      </c>
      <c r="J69" s="19"/>
      <c r="K69" s="19">
        <f t="shared" si="11"/>
        <v>29.283999999999999</v>
      </c>
      <c r="L69" s="19"/>
      <c r="M69" s="19"/>
      <c r="N69" s="19"/>
      <c r="O69" s="19">
        <f t="shared" si="12"/>
        <v>5.8567999999999998</v>
      </c>
      <c r="P69" s="21"/>
      <c r="Q69" s="21"/>
      <c r="R69" s="21"/>
      <c r="S69" s="19"/>
      <c r="T69" s="19">
        <f t="shared" si="13"/>
        <v>0</v>
      </c>
      <c r="U69" s="19">
        <f t="shared" si="14"/>
        <v>0</v>
      </c>
      <c r="V69" s="19">
        <v>7.7248000000000001</v>
      </c>
      <c r="W69" s="19">
        <v>7.3135999999999992</v>
      </c>
      <c r="X69" s="19">
        <v>13.099600000000001</v>
      </c>
      <c r="Y69" s="19">
        <v>8.557599999999999</v>
      </c>
      <c r="Z69" s="19">
        <v>2.6221999999999999</v>
      </c>
      <c r="AA69" s="19">
        <v>9.4176000000000002</v>
      </c>
      <c r="AB69" s="19"/>
      <c r="AC69" s="19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x14ac:dyDescent="0.25">
      <c r="A70" s="19" t="s">
        <v>101</v>
      </c>
      <c r="B70" s="27" t="s">
        <v>32</v>
      </c>
      <c r="C70" s="19"/>
      <c r="D70" s="19">
        <v>2</v>
      </c>
      <c r="E70" s="28">
        <v>2</v>
      </c>
      <c r="F70" s="19"/>
      <c r="G70" s="20">
        <v>0</v>
      </c>
      <c r="H70" s="19"/>
      <c r="I70" s="19" t="s">
        <v>89</v>
      </c>
      <c r="J70" s="19"/>
      <c r="K70" s="19">
        <f t="shared" si="11"/>
        <v>2</v>
      </c>
      <c r="L70" s="19"/>
      <c r="M70" s="19"/>
      <c r="N70" s="19"/>
      <c r="O70" s="19">
        <f t="shared" si="12"/>
        <v>0.4</v>
      </c>
      <c r="P70" s="21"/>
      <c r="Q70" s="21"/>
      <c r="R70" s="21"/>
      <c r="S70" s="19"/>
      <c r="T70" s="19">
        <f t="shared" si="13"/>
        <v>0</v>
      </c>
      <c r="U70" s="19">
        <f t="shared" si="14"/>
        <v>0</v>
      </c>
      <c r="V70" s="19">
        <v>0</v>
      </c>
      <c r="W70" s="19">
        <v>0</v>
      </c>
      <c r="X70" s="19">
        <v>0</v>
      </c>
      <c r="Y70" s="19">
        <v>0</v>
      </c>
      <c r="Z70" s="19">
        <v>0</v>
      </c>
      <c r="AA70" s="19">
        <v>0</v>
      </c>
      <c r="AB70" s="19"/>
      <c r="AC70" s="19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x14ac:dyDescent="0.25">
      <c r="A71" s="19" t="s">
        <v>102</v>
      </c>
      <c r="B71" s="19" t="s">
        <v>35</v>
      </c>
      <c r="C71" s="19"/>
      <c r="D71" s="19">
        <v>13.694000000000001</v>
      </c>
      <c r="E71" s="28">
        <v>9.5839999999999996</v>
      </c>
      <c r="F71" s="19"/>
      <c r="G71" s="20">
        <v>0</v>
      </c>
      <c r="H71" s="19"/>
      <c r="I71" s="19" t="s">
        <v>89</v>
      </c>
      <c r="J71" s="19"/>
      <c r="K71" s="19">
        <f t="shared" si="11"/>
        <v>9.5839999999999996</v>
      </c>
      <c r="L71" s="19"/>
      <c r="M71" s="19"/>
      <c r="N71" s="19"/>
      <c r="O71" s="19">
        <f t="shared" si="12"/>
        <v>1.9167999999999998</v>
      </c>
      <c r="P71" s="21"/>
      <c r="Q71" s="21"/>
      <c r="R71" s="21"/>
      <c r="S71" s="19"/>
      <c r="T71" s="19">
        <f t="shared" si="13"/>
        <v>0</v>
      </c>
      <c r="U71" s="19">
        <f t="shared" si="14"/>
        <v>0</v>
      </c>
      <c r="V71" s="19">
        <v>2.4615999999999998</v>
      </c>
      <c r="W71" s="19">
        <v>0</v>
      </c>
      <c r="X71" s="19">
        <v>0</v>
      </c>
      <c r="Y71" s="19">
        <v>0</v>
      </c>
      <c r="Z71" s="19">
        <v>0</v>
      </c>
      <c r="AA71" s="19">
        <v>0</v>
      </c>
      <c r="AB71" s="19"/>
      <c r="AC71" s="19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x14ac:dyDescent="0.25">
      <c r="A72" s="19" t="s">
        <v>103</v>
      </c>
      <c r="B72" s="19" t="s">
        <v>35</v>
      </c>
      <c r="C72" s="19"/>
      <c r="D72" s="19">
        <v>23.164999999999999</v>
      </c>
      <c r="E72" s="28">
        <v>13.662000000000001</v>
      </c>
      <c r="F72" s="19"/>
      <c r="G72" s="20">
        <v>0</v>
      </c>
      <c r="H72" s="19"/>
      <c r="I72" s="19" t="s">
        <v>89</v>
      </c>
      <c r="J72" s="19"/>
      <c r="K72" s="19">
        <f t="shared" si="11"/>
        <v>13.662000000000001</v>
      </c>
      <c r="L72" s="19"/>
      <c r="M72" s="19"/>
      <c r="N72" s="19"/>
      <c r="O72" s="19">
        <f t="shared" si="12"/>
        <v>2.7324000000000002</v>
      </c>
      <c r="P72" s="21"/>
      <c r="Q72" s="21"/>
      <c r="R72" s="21"/>
      <c r="S72" s="19"/>
      <c r="T72" s="19">
        <f t="shared" si="13"/>
        <v>0</v>
      </c>
      <c r="U72" s="19">
        <f t="shared" si="14"/>
        <v>0</v>
      </c>
      <c r="V72" s="19">
        <v>7.0401999999999996</v>
      </c>
      <c r="W72" s="19">
        <v>0</v>
      </c>
      <c r="X72" s="19">
        <v>0</v>
      </c>
      <c r="Y72" s="19">
        <v>0</v>
      </c>
      <c r="Z72" s="19">
        <v>0</v>
      </c>
      <c r="AA72" s="19">
        <v>0</v>
      </c>
      <c r="AB72" s="19"/>
      <c r="AC72" s="19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x14ac:dyDescent="0.25">
      <c r="A73" s="19" t="s">
        <v>104</v>
      </c>
      <c r="B73" s="19" t="s">
        <v>35</v>
      </c>
      <c r="C73" s="19"/>
      <c r="D73" s="19">
        <v>1.359</v>
      </c>
      <c r="E73" s="19"/>
      <c r="F73" s="19"/>
      <c r="G73" s="20">
        <v>0</v>
      </c>
      <c r="H73" s="19"/>
      <c r="I73" s="19" t="s">
        <v>89</v>
      </c>
      <c r="J73" s="19"/>
      <c r="K73" s="19">
        <f t="shared" si="11"/>
        <v>0</v>
      </c>
      <c r="L73" s="19"/>
      <c r="M73" s="19"/>
      <c r="N73" s="19"/>
      <c r="O73" s="19">
        <f t="shared" si="12"/>
        <v>0</v>
      </c>
      <c r="P73" s="21"/>
      <c r="Q73" s="21"/>
      <c r="R73" s="21"/>
      <c r="S73" s="19"/>
      <c r="T73" s="19" t="e">
        <f t="shared" si="13"/>
        <v>#DIV/0!</v>
      </c>
      <c r="U73" s="19" t="e">
        <f t="shared" si="14"/>
        <v>#DIV/0!</v>
      </c>
      <c r="V73" s="19">
        <v>0.27179999999999999</v>
      </c>
      <c r="W73" s="19">
        <v>0</v>
      </c>
      <c r="X73" s="19">
        <v>0</v>
      </c>
      <c r="Y73" s="19">
        <v>0</v>
      </c>
      <c r="Z73" s="19">
        <v>0</v>
      </c>
      <c r="AA73" s="19">
        <v>0</v>
      </c>
      <c r="AB73" s="19"/>
      <c r="AC73" s="19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x14ac:dyDescent="0.25">
      <c r="A74" s="19" t="s">
        <v>105</v>
      </c>
      <c r="B74" s="19" t="s">
        <v>35</v>
      </c>
      <c r="C74" s="19"/>
      <c r="D74" s="19">
        <v>24.427</v>
      </c>
      <c r="E74" s="28">
        <v>17.119</v>
      </c>
      <c r="F74" s="19"/>
      <c r="G74" s="20">
        <v>0</v>
      </c>
      <c r="H74" s="19"/>
      <c r="I74" s="19" t="s">
        <v>89</v>
      </c>
      <c r="J74" s="19"/>
      <c r="K74" s="19">
        <f t="shared" si="11"/>
        <v>17.119</v>
      </c>
      <c r="L74" s="19"/>
      <c r="M74" s="19"/>
      <c r="N74" s="19"/>
      <c r="O74" s="19">
        <f t="shared" si="12"/>
        <v>3.4238</v>
      </c>
      <c r="P74" s="21"/>
      <c r="Q74" s="21"/>
      <c r="R74" s="21"/>
      <c r="S74" s="19"/>
      <c r="T74" s="19">
        <f t="shared" si="13"/>
        <v>0</v>
      </c>
      <c r="U74" s="19">
        <f t="shared" si="14"/>
        <v>0</v>
      </c>
      <c r="V74" s="19">
        <v>4.4067999999999996</v>
      </c>
      <c r="W74" s="19">
        <v>8.9141999999999992</v>
      </c>
      <c r="X74" s="19">
        <v>5.4630000000000001</v>
      </c>
      <c r="Y74" s="19">
        <v>0</v>
      </c>
      <c r="Z74" s="19">
        <v>0</v>
      </c>
      <c r="AA74" s="19">
        <v>0</v>
      </c>
      <c r="AB74" s="19"/>
      <c r="AC74" s="19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x14ac:dyDescent="0.25">
      <c r="A75" s="19" t="s">
        <v>106</v>
      </c>
      <c r="B75" s="19" t="s">
        <v>35</v>
      </c>
      <c r="C75" s="19"/>
      <c r="D75" s="19">
        <v>22.268999999999998</v>
      </c>
      <c r="E75" s="28">
        <v>19.754999999999999</v>
      </c>
      <c r="F75" s="19"/>
      <c r="G75" s="20">
        <v>0</v>
      </c>
      <c r="H75" s="19"/>
      <c r="I75" s="19" t="s">
        <v>89</v>
      </c>
      <c r="J75" s="19"/>
      <c r="K75" s="19">
        <f t="shared" si="11"/>
        <v>19.754999999999999</v>
      </c>
      <c r="L75" s="19"/>
      <c r="M75" s="19"/>
      <c r="N75" s="19"/>
      <c r="O75" s="19">
        <f t="shared" si="12"/>
        <v>3.9509999999999996</v>
      </c>
      <c r="P75" s="21"/>
      <c r="Q75" s="21"/>
      <c r="R75" s="21"/>
      <c r="S75" s="19"/>
      <c r="T75" s="19">
        <f t="shared" si="13"/>
        <v>0</v>
      </c>
      <c r="U75" s="19">
        <f t="shared" si="14"/>
        <v>0</v>
      </c>
      <c r="V75" s="19">
        <v>11.465999999999999</v>
      </c>
      <c r="W75" s="19">
        <v>4.4833999999999996</v>
      </c>
      <c r="X75" s="19">
        <v>13.9094</v>
      </c>
      <c r="Y75" s="19">
        <v>4.4359999999999999</v>
      </c>
      <c r="Z75" s="19">
        <v>4.4359999999999999</v>
      </c>
      <c r="AA75" s="19">
        <v>8.0373999999999999</v>
      </c>
      <c r="AB75" s="19"/>
      <c r="AC75" s="19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x14ac:dyDescent="0.25">
      <c r="A76" s="19" t="s">
        <v>107</v>
      </c>
      <c r="B76" s="19" t="s">
        <v>35</v>
      </c>
      <c r="C76" s="19"/>
      <c r="D76" s="19">
        <v>14.952</v>
      </c>
      <c r="E76" s="28">
        <v>12.465</v>
      </c>
      <c r="F76" s="19"/>
      <c r="G76" s="20">
        <v>0</v>
      </c>
      <c r="H76" s="19"/>
      <c r="I76" s="19" t="s">
        <v>89</v>
      </c>
      <c r="J76" s="19"/>
      <c r="K76" s="19">
        <f t="shared" si="11"/>
        <v>12.465</v>
      </c>
      <c r="L76" s="19"/>
      <c r="M76" s="19"/>
      <c r="N76" s="19"/>
      <c r="O76" s="19">
        <f t="shared" si="12"/>
        <v>2.4929999999999999</v>
      </c>
      <c r="P76" s="21"/>
      <c r="Q76" s="21"/>
      <c r="R76" s="21"/>
      <c r="S76" s="19"/>
      <c r="T76" s="19">
        <f t="shared" si="13"/>
        <v>0</v>
      </c>
      <c r="U76" s="19">
        <f t="shared" si="14"/>
        <v>0</v>
      </c>
      <c r="V76" s="19">
        <v>1.9890000000000001</v>
      </c>
      <c r="W76" s="19">
        <v>2.0142000000000002</v>
      </c>
      <c r="X76" s="19">
        <v>1.9912000000000001</v>
      </c>
      <c r="Y76" s="19">
        <v>16.973199999999999</v>
      </c>
      <c r="Z76" s="19">
        <v>16.973199999999999</v>
      </c>
      <c r="AA76" s="19">
        <v>0</v>
      </c>
      <c r="AB76" s="19"/>
      <c r="AC76" s="19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x14ac:dyDescent="0.25">
      <c r="A77" s="19" t="s">
        <v>108</v>
      </c>
      <c r="B77" s="19" t="s">
        <v>32</v>
      </c>
      <c r="C77" s="19"/>
      <c r="D77" s="19">
        <v>76</v>
      </c>
      <c r="E77" s="28">
        <v>61</v>
      </c>
      <c r="F77" s="19"/>
      <c r="G77" s="20">
        <v>0</v>
      </c>
      <c r="H77" s="19"/>
      <c r="I77" s="19" t="s">
        <v>89</v>
      </c>
      <c r="J77" s="19"/>
      <c r="K77" s="19">
        <f t="shared" si="11"/>
        <v>61</v>
      </c>
      <c r="L77" s="19"/>
      <c r="M77" s="19"/>
      <c r="N77" s="19"/>
      <c r="O77" s="19">
        <f t="shared" si="12"/>
        <v>12.2</v>
      </c>
      <c r="P77" s="21"/>
      <c r="Q77" s="21"/>
      <c r="R77" s="21"/>
      <c r="S77" s="19"/>
      <c r="T77" s="19">
        <f t="shared" si="13"/>
        <v>0</v>
      </c>
      <c r="U77" s="19">
        <f t="shared" si="14"/>
        <v>0</v>
      </c>
      <c r="V77" s="19">
        <v>3</v>
      </c>
      <c r="W77" s="19">
        <v>0</v>
      </c>
      <c r="X77" s="19">
        <v>0</v>
      </c>
      <c r="Y77" s="19">
        <v>0</v>
      </c>
      <c r="Z77" s="19">
        <v>0</v>
      </c>
      <c r="AA77" s="19">
        <v>0</v>
      </c>
      <c r="AB77" s="19"/>
      <c r="AC77" s="19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x14ac:dyDescent="0.25">
      <c r="A78" s="19" t="s">
        <v>109</v>
      </c>
      <c r="B78" s="19" t="s">
        <v>35</v>
      </c>
      <c r="C78" s="19"/>
      <c r="D78" s="19">
        <v>102.80500000000001</v>
      </c>
      <c r="E78" s="28">
        <v>66.718000000000004</v>
      </c>
      <c r="F78" s="19"/>
      <c r="G78" s="20">
        <v>0</v>
      </c>
      <c r="H78" s="19"/>
      <c r="I78" s="19" t="s">
        <v>89</v>
      </c>
      <c r="J78" s="19"/>
      <c r="K78" s="19">
        <f t="shared" si="11"/>
        <v>66.718000000000004</v>
      </c>
      <c r="L78" s="19"/>
      <c r="M78" s="19"/>
      <c r="N78" s="19"/>
      <c r="O78" s="19">
        <f t="shared" si="12"/>
        <v>13.3436</v>
      </c>
      <c r="P78" s="21"/>
      <c r="Q78" s="21"/>
      <c r="R78" s="21"/>
      <c r="S78" s="19"/>
      <c r="T78" s="19">
        <f t="shared" si="13"/>
        <v>0</v>
      </c>
      <c r="U78" s="19">
        <f t="shared" si="14"/>
        <v>0</v>
      </c>
      <c r="V78" s="19">
        <v>7.2173999999999996</v>
      </c>
      <c r="W78" s="19">
        <v>0.48299999999999998</v>
      </c>
      <c r="X78" s="19">
        <v>17.837</v>
      </c>
      <c r="Y78" s="19">
        <v>9.6815999999999995</v>
      </c>
      <c r="Z78" s="19">
        <v>7.2629999999999999</v>
      </c>
      <c r="AA78" s="19">
        <v>12.102600000000001</v>
      </c>
      <c r="AB78" s="19"/>
      <c r="AC78" s="19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x14ac:dyDescent="0.25">
      <c r="A79" s="19" t="s">
        <v>110</v>
      </c>
      <c r="B79" s="19" t="s">
        <v>35</v>
      </c>
      <c r="C79" s="19"/>
      <c r="D79" s="19">
        <v>87.16</v>
      </c>
      <c r="E79" s="28">
        <v>66.554000000000002</v>
      </c>
      <c r="F79" s="19"/>
      <c r="G79" s="20">
        <v>0</v>
      </c>
      <c r="H79" s="19"/>
      <c r="I79" s="19" t="s">
        <v>89</v>
      </c>
      <c r="J79" s="19"/>
      <c r="K79" s="19">
        <f t="shared" si="11"/>
        <v>66.554000000000002</v>
      </c>
      <c r="L79" s="19"/>
      <c r="M79" s="19"/>
      <c r="N79" s="19"/>
      <c r="O79" s="19">
        <f t="shared" ref="O79:O83" si="17">E79/5</f>
        <v>13.3108</v>
      </c>
      <c r="P79" s="21"/>
      <c r="Q79" s="21"/>
      <c r="R79" s="21"/>
      <c r="S79" s="19"/>
      <c r="T79" s="19">
        <f t="shared" ref="T79:T83" si="18">(F79+N79+P79)/O79</f>
        <v>0</v>
      </c>
      <c r="U79" s="19">
        <f t="shared" ref="U79:U83" si="19">(F79+N79)/O79</f>
        <v>0</v>
      </c>
      <c r="V79" s="19">
        <v>12.0562</v>
      </c>
      <c r="W79" s="19">
        <v>18.241599999999998</v>
      </c>
      <c r="X79" s="19">
        <v>17.868400000000001</v>
      </c>
      <c r="Y79" s="19">
        <v>22.340199999999999</v>
      </c>
      <c r="Z79" s="19">
        <v>16.312000000000001</v>
      </c>
      <c r="AA79" s="19">
        <v>26.585000000000001</v>
      </c>
      <c r="AB79" s="19"/>
      <c r="AC79" s="19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x14ac:dyDescent="0.25">
      <c r="A80" s="19" t="s">
        <v>111</v>
      </c>
      <c r="B80" s="19" t="s">
        <v>35</v>
      </c>
      <c r="C80" s="19"/>
      <c r="D80" s="19">
        <v>94.494</v>
      </c>
      <c r="E80" s="28">
        <v>81.364000000000004</v>
      </c>
      <c r="F80" s="19"/>
      <c r="G80" s="20">
        <v>0</v>
      </c>
      <c r="H80" s="19"/>
      <c r="I80" s="19" t="s">
        <v>89</v>
      </c>
      <c r="J80" s="19"/>
      <c r="K80" s="19">
        <f t="shared" si="11"/>
        <v>81.364000000000004</v>
      </c>
      <c r="L80" s="19"/>
      <c r="M80" s="19"/>
      <c r="N80" s="19"/>
      <c r="O80" s="19">
        <f t="shared" si="17"/>
        <v>16.2728</v>
      </c>
      <c r="P80" s="21"/>
      <c r="Q80" s="21"/>
      <c r="R80" s="21"/>
      <c r="S80" s="19"/>
      <c r="T80" s="19">
        <f t="shared" si="18"/>
        <v>0</v>
      </c>
      <c r="U80" s="19">
        <f t="shared" si="19"/>
        <v>0</v>
      </c>
      <c r="V80" s="19">
        <v>3.6789999999999998</v>
      </c>
      <c r="W80" s="19">
        <v>11.067</v>
      </c>
      <c r="X80" s="19">
        <v>14.423400000000001</v>
      </c>
      <c r="Y80" s="19">
        <v>0</v>
      </c>
      <c r="Z80" s="19">
        <v>2.4470000000000001</v>
      </c>
      <c r="AA80" s="19">
        <v>29.491199999999999</v>
      </c>
      <c r="AB80" s="19"/>
      <c r="AC80" s="19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x14ac:dyDescent="0.25">
      <c r="A81" s="19" t="s">
        <v>112</v>
      </c>
      <c r="B81" s="19" t="s">
        <v>32</v>
      </c>
      <c r="C81" s="19"/>
      <c r="D81" s="19">
        <v>89</v>
      </c>
      <c r="E81" s="28">
        <v>81</v>
      </c>
      <c r="F81" s="19"/>
      <c r="G81" s="20">
        <v>0</v>
      </c>
      <c r="H81" s="19"/>
      <c r="I81" s="19" t="s">
        <v>89</v>
      </c>
      <c r="J81" s="19"/>
      <c r="K81" s="19">
        <f t="shared" si="11"/>
        <v>81</v>
      </c>
      <c r="L81" s="19"/>
      <c r="M81" s="19"/>
      <c r="N81" s="19"/>
      <c r="O81" s="19">
        <f t="shared" si="17"/>
        <v>16.2</v>
      </c>
      <c r="P81" s="21"/>
      <c r="Q81" s="21"/>
      <c r="R81" s="21"/>
      <c r="S81" s="19"/>
      <c r="T81" s="19">
        <f t="shared" si="18"/>
        <v>0</v>
      </c>
      <c r="U81" s="19">
        <f t="shared" si="19"/>
        <v>0</v>
      </c>
      <c r="V81" s="19">
        <v>8</v>
      </c>
      <c r="W81" s="19">
        <v>13</v>
      </c>
      <c r="X81" s="19">
        <v>10.8</v>
      </c>
      <c r="Y81" s="19">
        <v>9</v>
      </c>
      <c r="Z81" s="19">
        <v>10.4</v>
      </c>
      <c r="AA81" s="19">
        <v>28.8</v>
      </c>
      <c r="AB81" s="19"/>
      <c r="AC81" s="19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x14ac:dyDescent="0.25">
      <c r="A82" s="19" t="s">
        <v>113</v>
      </c>
      <c r="B82" s="19" t="s">
        <v>35</v>
      </c>
      <c r="C82" s="19"/>
      <c r="D82" s="19">
        <v>47.954000000000001</v>
      </c>
      <c r="E82" s="28">
        <v>39.143999999999998</v>
      </c>
      <c r="F82" s="19"/>
      <c r="G82" s="20">
        <v>0</v>
      </c>
      <c r="H82" s="19"/>
      <c r="I82" s="19" t="s">
        <v>89</v>
      </c>
      <c r="J82" s="19"/>
      <c r="K82" s="19">
        <f t="shared" si="11"/>
        <v>39.143999999999998</v>
      </c>
      <c r="L82" s="19"/>
      <c r="M82" s="19"/>
      <c r="N82" s="19"/>
      <c r="O82" s="19">
        <f t="shared" si="17"/>
        <v>7.8287999999999993</v>
      </c>
      <c r="P82" s="21"/>
      <c r="Q82" s="21"/>
      <c r="R82" s="21"/>
      <c r="S82" s="19"/>
      <c r="T82" s="19">
        <f t="shared" si="18"/>
        <v>0</v>
      </c>
      <c r="U82" s="19">
        <f t="shared" si="19"/>
        <v>0</v>
      </c>
      <c r="V82" s="19">
        <v>4.6551999999999998</v>
      </c>
      <c r="W82" s="19">
        <v>8.1468000000000007</v>
      </c>
      <c r="X82" s="19">
        <v>12.829599999999999</v>
      </c>
      <c r="Y82" s="19">
        <v>8.9871999999999996</v>
      </c>
      <c r="Z82" s="19">
        <v>2.9371999999999998</v>
      </c>
      <c r="AA82" s="19">
        <v>10.805199999999999</v>
      </c>
      <c r="AB82" s="19"/>
      <c r="AC82" s="19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x14ac:dyDescent="0.25">
      <c r="A83" s="19" t="s">
        <v>114</v>
      </c>
      <c r="B83" s="19" t="s">
        <v>35</v>
      </c>
      <c r="C83" s="19"/>
      <c r="D83" s="19">
        <v>95.004000000000005</v>
      </c>
      <c r="E83" s="28">
        <v>75.382999999999996</v>
      </c>
      <c r="F83" s="19"/>
      <c r="G83" s="20">
        <v>0</v>
      </c>
      <c r="H83" s="19"/>
      <c r="I83" s="19" t="s">
        <v>89</v>
      </c>
      <c r="J83" s="19"/>
      <c r="K83" s="19">
        <f t="shared" si="11"/>
        <v>75.382999999999996</v>
      </c>
      <c r="L83" s="19"/>
      <c r="M83" s="19"/>
      <c r="N83" s="19"/>
      <c r="O83" s="19">
        <f t="shared" si="17"/>
        <v>15.076599999999999</v>
      </c>
      <c r="P83" s="21"/>
      <c r="Q83" s="21"/>
      <c r="R83" s="21"/>
      <c r="S83" s="19"/>
      <c r="T83" s="19">
        <f t="shared" si="18"/>
        <v>0</v>
      </c>
      <c r="U83" s="19">
        <f t="shared" si="19"/>
        <v>0</v>
      </c>
      <c r="V83" s="19">
        <v>6.9930000000000003</v>
      </c>
      <c r="W83" s="19">
        <v>11.9216</v>
      </c>
      <c r="X83" s="19">
        <v>12.730600000000001</v>
      </c>
      <c r="Y83" s="19">
        <v>2.0373999999999999</v>
      </c>
      <c r="Z83" s="19">
        <v>2.2073999999999998</v>
      </c>
      <c r="AA83" s="19">
        <v>8.3216000000000001</v>
      </c>
      <c r="AB83" s="19"/>
      <c r="AC83" s="19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spans="1:52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spans="1:52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spans="1:52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spans="1:52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spans="1:52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spans="1:52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spans="1:52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spans="1:52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spans="1:52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spans="1:52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spans="1:52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spans="1:52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 spans="1:52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</row>
    <row r="137" spans="1:52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spans="1:52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 spans="1:52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 spans="1:52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 spans="1:52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 spans="1:52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spans="1:52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 spans="1:52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 spans="1:52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 spans="1:52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 spans="1:52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 spans="1:52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 spans="1:52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 spans="1:52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 spans="1:52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 spans="1:52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</row>
    <row r="153" spans="1:52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spans="1:52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spans="1:52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spans="1:52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spans="1:52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spans="1:52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spans="1:52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spans="1:52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spans="1:52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spans="1:52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spans="1:52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 spans="1:52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 spans="1:52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</row>
    <row r="166" spans="1:52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</row>
    <row r="167" spans="1:52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</row>
    <row r="168" spans="1:52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</row>
    <row r="169" spans="1:52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</row>
    <row r="170" spans="1:52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1" spans="1:52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</row>
    <row r="172" spans="1:52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</row>
    <row r="173" spans="1:52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</row>
    <row r="174" spans="1:52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</row>
    <row r="175" spans="1:52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</row>
    <row r="176" spans="1:52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</row>
    <row r="177" spans="1:52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</row>
    <row r="178" spans="1:52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</row>
    <row r="179" spans="1:52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</row>
    <row r="180" spans="1:52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</row>
    <row r="181" spans="1:52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</row>
    <row r="182" spans="1:52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</row>
    <row r="183" spans="1:52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</row>
    <row r="184" spans="1:52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</row>
    <row r="185" spans="1:52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</row>
    <row r="186" spans="1:52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</row>
    <row r="187" spans="1:52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</row>
    <row r="188" spans="1:52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</row>
    <row r="189" spans="1:52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</row>
    <row r="190" spans="1:52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</row>
    <row r="191" spans="1:52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</row>
    <row r="192" spans="1:52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</row>
    <row r="193" spans="1:52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</row>
    <row r="194" spans="1:52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</row>
    <row r="195" spans="1:52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</row>
    <row r="196" spans="1:52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</row>
    <row r="197" spans="1:52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</row>
    <row r="198" spans="1:52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</row>
    <row r="199" spans="1:52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</row>
    <row r="200" spans="1:52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</row>
    <row r="201" spans="1:52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</row>
    <row r="202" spans="1:52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</row>
    <row r="203" spans="1:52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</row>
    <row r="204" spans="1:52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</row>
    <row r="205" spans="1:52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</row>
    <row r="206" spans="1:52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</row>
    <row r="207" spans="1:52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</row>
    <row r="208" spans="1:52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</row>
    <row r="209" spans="1:52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</row>
    <row r="210" spans="1:52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</row>
    <row r="211" spans="1:52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</row>
    <row r="212" spans="1:52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</row>
    <row r="213" spans="1:52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</row>
    <row r="214" spans="1:52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</row>
    <row r="215" spans="1:52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</row>
    <row r="216" spans="1:52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</row>
    <row r="217" spans="1:52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</row>
    <row r="218" spans="1:52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</row>
    <row r="219" spans="1:52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</row>
    <row r="220" spans="1:52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</row>
    <row r="221" spans="1:52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</row>
    <row r="222" spans="1:52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</row>
    <row r="223" spans="1:52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</row>
    <row r="224" spans="1:52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</row>
    <row r="225" spans="1:52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</row>
    <row r="226" spans="1:52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</row>
    <row r="227" spans="1:52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</row>
    <row r="228" spans="1:52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</row>
    <row r="229" spans="1:52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</row>
    <row r="230" spans="1:52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</row>
    <row r="231" spans="1:52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</row>
    <row r="232" spans="1:52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</row>
    <row r="233" spans="1:52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</row>
    <row r="234" spans="1:52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</row>
    <row r="235" spans="1:52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</row>
    <row r="236" spans="1:52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</row>
    <row r="237" spans="1:52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</row>
    <row r="238" spans="1:52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</row>
    <row r="239" spans="1:52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</row>
    <row r="240" spans="1:52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</row>
    <row r="241" spans="1:52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</row>
    <row r="242" spans="1:52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</row>
    <row r="243" spans="1:52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</row>
    <row r="244" spans="1:52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</row>
    <row r="245" spans="1:52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</row>
    <row r="246" spans="1:52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</row>
    <row r="247" spans="1:52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</row>
    <row r="248" spans="1:52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</row>
    <row r="249" spans="1:52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</row>
    <row r="250" spans="1:52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</row>
    <row r="251" spans="1:52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</row>
    <row r="252" spans="1:52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</row>
    <row r="253" spans="1:52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</row>
    <row r="254" spans="1:52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</row>
    <row r="255" spans="1:52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</row>
    <row r="256" spans="1:52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</row>
    <row r="257" spans="1:52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</row>
    <row r="258" spans="1:52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</row>
    <row r="259" spans="1:52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</row>
    <row r="260" spans="1:52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</row>
    <row r="261" spans="1:52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</row>
    <row r="262" spans="1:52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</row>
    <row r="263" spans="1:52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</row>
    <row r="264" spans="1:52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</row>
    <row r="265" spans="1:52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</row>
    <row r="266" spans="1:52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</row>
    <row r="267" spans="1:52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</row>
    <row r="268" spans="1:52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</row>
    <row r="269" spans="1:52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</row>
    <row r="270" spans="1:52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</row>
    <row r="271" spans="1:52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</row>
    <row r="272" spans="1:52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</row>
    <row r="273" spans="1:52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</row>
    <row r="274" spans="1:52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</row>
    <row r="275" spans="1:52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</row>
    <row r="276" spans="1:52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</row>
    <row r="277" spans="1:52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</row>
    <row r="278" spans="1:52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</row>
    <row r="279" spans="1:52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</row>
    <row r="280" spans="1:52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</row>
    <row r="281" spans="1:52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</row>
    <row r="282" spans="1:52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</row>
    <row r="283" spans="1:52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</row>
    <row r="284" spans="1:52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</row>
    <row r="285" spans="1:52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</row>
    <row r="286" spans="1:52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</row>
    <row r="287" spans="1:52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</row>
    <row r="288" spans="1:52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</row>
    <row r="289" spans="1:52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</row>
    <row r="290" spans="1:52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</row>
    <row r="291" spans="1:52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</row>
    <row r="292" spans="1:52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</row>
    <row r="293" spans="1:52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</row>
    <row r="294" spans="1:52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</row>
    <row r="295" spans="1:52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</row>
    <row r="296" spans="1:52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</row>
    <row r="297" spans="1:52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</row>
    <row r="298" spans="1:52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</row>
    <row r="299" spans="1:52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</row>
    <row r="300" spans="1:52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</row>
    <row r="301" spans="1:52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</row>
    <row r="302" spans="1:52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</row>
    <row r="303" spans="1:52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</row>
    <row r="304" spans="1:52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</row>
    <row r="305" spans="1:52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</row>
    <row r="306" spans="1:52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</row>
    <row r="307" spans="1:52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</row>
    <row r="308" spans="1:52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</row>
    <row r="309" spans="1:52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</row>
    <row r="310" spans="1:52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</row>
    <row r="311" spans="1:52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</row>
    <row r="312" spans="1:52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</row>
    <row r="313" spans="1:52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</row>
    <row r="314" spans="1:52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</row>
    <row r="315" spans="1:52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</row>
    <row r="316" spans="1:52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</row>
    <row r="317" spans="1:52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</row>
    <row r="318" spans="1:52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</row>
    <row r="319" spans="1:52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</row>
    <row r="320" spans="1:52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</row>
    <row r="321" spans="1:52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</row>
    <row r="322" spans="1:52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</row>
    <row r="323" spans="1:52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</row>
    <row r="324" spans="1:52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</row>
    <row r="325" spans="1:52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</row>
    <row r="326" spans="1:52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</row>
    <row r="327" spans="1:52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</row>
    <row r="328" spans="1:52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</row>
    <row r="329" spans="1:52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</row>
    <row r="330" spans="1:52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</row>
    <row r="331" spans="1:52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</row>
    <row r="332" spans="1:52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</row>
    <row r="333" spans="1:52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</row>
    <row r="334" spans="1:52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</row>
    <row r="335" spans="1:52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</row>
    <row r="336" spans="1:52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</row>
    <row r="337" spans="1:52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</row>
    <row r="338" spans="1:52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</row>
    <row r="339" spans="1:52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</row>
    <row r="340" spans="1:52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</row>
    <row r="341" spans="1:52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</row>
    <row r="342" spans="1:52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</row>
    <row r="343" spans="1:52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</row>
    <row r="344" spans="1:52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</row>
    <row r="345" spans="1:52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</row>
    <row r="346" spans="1:52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</row>
    <row r="347" spans="1:52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</row>
    <row r="348" spans="1:52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</row>
    <row r="349" spans="1:52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</row>
    <row r="350" spans="1:52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</row>
    <row r="351" spans="1:52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</row>
    <row r="352" spans="1:52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</row>
    <row r="353" spans="1:52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</row>
    <row r="354" spans="1:52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</row>
    <row r="355" spans="1:52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</row>
    <row r="356" spans="1:52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</row>
    <row r="357" spans="1:52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</row>
    <row r="358" spans="1:52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</row>
    <row r="359" spans="1:52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</row>
    <row r="360" spans="1:52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</row>
    <row r="361" spans="1:52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</row>
    <row r="362" spans="1:52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</row>
    <row r="363" spans="1:52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</row>
    <row r="364" spans="1:52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</row>
    <row r="365" spans="1:52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</row>
    <row r="366" spans="1:52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</row>
    <row r="367" spans="1:52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</row>
    <row r="368" spans="1:52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</row>
    <row r="369" spans="1:52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</row>
    <row r="370" spans="1:52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</row>
    <row r="371" spans="1:52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</row>
    <row r="372" spans="1:52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</row>
    <row r="373" spans="1:52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</row>
    <row r="374" spans="1:52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</row>
    <row r="375" spans="1:52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</row>
    <row r="376" spans="1:52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</row>
    <row r="377" spans="1:52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</row>
    <row r="378" spans="1:52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</row>
    <row r="379" spans="1:52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</row>
    <row r="380" spans="1:52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</row>
    <row r="381" spans="1:52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</row>
    <row r="382" spans="1:52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</row>
    <row r="383" spans="1:52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</row>
    <row r="384" spans="1:52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</row>
    <row r="385" spans="1:52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</row>
    <row r="386" spans="1:52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</row>
    <row r="387" spans="1:52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</row>
    <row r="388" spans="1:52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</row>
    <row r="389" spans="1:52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</row>
    <row r="390" spans="1:52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</row>
    <row r="391" spans="1:52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</row>
    <row r="392" spans="1:52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</row>
    <row r="393" spans="1:52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</row>
    <row r="394" spans="1:52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</row>
    <row r="395" spans="1:52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</row>
    <row r="396" spans="1:52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</row>
    <row r="397" spans="1:52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</row>
    <row r="398" spans="1:52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</row>
    <row r="399" spans="1:52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</row>
    <row r="400" spans="1:52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</row>
    <row r="401" spans="1:52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</row>
    <row r="402" spans="1:52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</row>
    <row r="403" spans="1:52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</row>
    <row r="404" spans="1:52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</row>
    <row r="405" spans="1:52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</row>
    <row r="406" spans="1:52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</row>
    <row r="407" spans="1:52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</row>
    <row r="408" spans="1:52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</row>
    <row r="409" spans="1:52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</row>
    <row r="410" spans="1:52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</row>
    <row r="411" spans="1:52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</row>
    <row r="412" spans="1:52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</row>
    <row r="413" spans="1:52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</row>
    <row r="414" spans="1:52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</row>
    <row r="415" spans="1:52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</row>
    <row r="416" spans="1:52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</row>
    <row r="417" spans="1:52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</row>
    <row r="418" spans="1:52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</row>
    <row r="419" spans="1:52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</row>
    <row r="420" spans="1:52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</row>
    <row r="421" spans="1:52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</row>
    <row r="422" spans="1:52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</row>
    <row r="423" spans="1:52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</row>
    <row r="424" spans="1:52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</row>
    <row r="425" spans="1:52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</row>
    <row r="426" spans="1:52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</row>
    <row r="427" spans="1:52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</row>
    <row r="428" spans="1:52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</row>
    <row r="429" spans="1:52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</row>
    <row r="430" spans="1:52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</row>
    <row r="431" spans="1:52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</row>
    <row r="432" spans="1:52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</row>
    <row r="433" spans="1:52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</row>
    <row r="434" spans="1:52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</row>
    <row r="435" spans="1:52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</row>
    <row r="436" spans="1:52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</row>
    <row r="437" spans="1:52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</row>
    <row r="438" spans="1:52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</row>
    <row r="439" spans="1:52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</row>
    <row r="440" spans="1:52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</row>
    <row r="441" spans="1:52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</row>
    <row r="442" spans="1:52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</row>
    <row r="443" spans="1:52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</row>
    <row r="444" spans="1:52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</row>
    <row r="445" spans="1:52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</row>
    <row r="446" spans="1:52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</row>
    <row r="447" spans="1:52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</row>
    <row r="448" spans="1:52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</row>
    <row r="449" spans="1:52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</row>
    <row r="450" spans="1:52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</row>
    <row r="451" spans="1:52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</row>
    <row r="452" spans="1:52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</row>
    <row r="453" spans="1:52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</row>
    <row r="454" spans="1:52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</row>
    <row r="455" spans="1:52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</row>
    <row r="456" spans="1:52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</row>
    <row r="457" spans="1:52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</row>
    <row r="458" spans="1:52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</row>
    <row r="459" spans="1:52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</row>
    <row r="460" spans="1:52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</row>
    <row r="461" spans="1:52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</row>
    <row r="462" spans="1:52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</row>
    <row r="463" spans="1:52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</row>
    <row r="464" spans="1:52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</row>
    <row r="465" spans="1:52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</row>
    <row r="466" spans="1:52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</row>
    <row r="467" spans="1:52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</row>
    <row r="468" spans="1:52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</row>
    <row r="469" spans="1:52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</row>
    <row r="470" spans="1:52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</row>
    <row r="471" spans="1:52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</row>
    <row r="472" spans="1:52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</row>
    <row r="473" spans="1:52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</row>
    <row r="474" spans="1:52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</row>
  </sheetData>
  <autoFilter ref="A3:AC83" xr:uid="{00000000-0009-0000-0000-000000000000}">
    <sortState xmlns:xlrd2="http://schemas.microsoft.com/office/spreadsheetml/2017/richdata2" ref="A42:AC78">
      <sortCondition ref="A3:A83"/>
    </sortState>
  </autoFilter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2025-03-27T12:42:30Z</dcterms:created>
  <dcterms:modified xsi:type="dcterms:W3CDTF">2025-03-28T11:17:26Z</dcterms:modified>
</cp:coreProperties>
</file>