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EAB6F610-A67B-4424-B187-4C142E6F88F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заказа'!$V$278:$V$278</definedName>
    <definedName name="GrossWeightTotalR">'Бланк заказа'!$W$278:$W$278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заказа'!$V$279:$V$279</definedName>
    <definedName name="PalletQtyTotalR">'Бланк заказа'!$W$279:$W$279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02">'Бланк заказа'!$B$274:$B$274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заказа'!$B$186:$B$186</definedName>
    <definedName name="ProductId63">'Бланк заказа'!$B$187:$B$187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заказа'!$B$212:$B$212</definedName>
    <definedName name="ProductId77">'Бланк заказа'!$B$217:$B$217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заказа'!$B$224:$B$224</definedName>
    <definedName name="ProductId81">'Бланк заказа'!$B$230:$B$230</definedName>
    <definedName name="ProductId82">'Бланк заказа'!$B$236:$B$236</definedName>
    <definedName name="ProductId83">'Бланк заказа'!$B$241:$B$241</definedName>
    <definedName name="ProductId84">'Бланк заказа'!$B$247:$B$247</definedName>
    <definedName name="ProductId85">'Бланк заказа'!$B$251:$B$251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заказа'!$B$258:$B$258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02">'Бланк заказа'!$V$274:$V$274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заказа'!$V$186:$V$186</definedName>
    <definedName name="SalesQty63">'Бланк заказа'!$V$187:$V$187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заказа'!$V$204:$V$204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заказа'!$V$212:$V$212</definedName>
    <definedName name="SalesQty77">'Бланк заказа'!$V$217:$V$217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заказа'!$V$224:$V$224</definedName>
    <definedName name="SalesQty81">'Бланк заказа'!$V$230:$V$230</definedName>
    <definedName name="SalesQty82">'Бланк заказа'!$V$236:$V$236</definedName>
    <definedName name="SalesQty83">'Бланк заказа'!$V$241:$V$241</definedName>
    <definedName name="SalesQty84">'Бланк заказа'!$V$247:$V$247</definedName>
    <definedName name="SalesQty85">'Бланк заказа'!$V$251:$V$251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заказа'!$V$258:$V$258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02">'Бланк заказа'!$W$274:$W$274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заказа'!$W$186:$W$186</definedName>
    <definedName name="SalesRoundBox63">'Бланк заказа'!$W$187:$W$187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заказа'!$W$204:$W$204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заказа'!$W$212:$W$212</definedName>
    <definedName name="SalesRoundBox77">'Бланк заказа'!$W$217:$W$217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заказа'!$W$224:$W$224</definedName>
    <definedName name="SalesRoundBox81">'Бланк заказа'!$W$230:$W$230</definedName>
    <definedName name="SalesRoundBox82">'Бланк заказа'!$W$236:$W$236</definedName>
    <definedName name="SalesRoundBox83">'Бланк заказа'!$W$241:$W$241</definedName>
    <definedName name="SalesRoundBox84">'Бланк заказа'!$W$247:$W$247</definedName>
    <definedName name="SalesRoundBox85">'Бланк заказа'!$W$251:$W$251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заказа'!$W$258:$W$258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02">'Бланк заказа'!$U$274:$U$274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заказа'!$U$186:$U$186</definedName>
    <definedName name="UnitOfMeasure63">'Бланк заказа'!$U$187:$U$187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заказа'!$U$204:$U$204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заказа'!$U$212:$U$212</definedName>
    <definedName name="UnitOfMeasure77">'Бланк заказа'!$U$217:$U$217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заказа'!$U$224:$U$224</definedName>
    <definedName name="UnitOfMeasure81">'Бланк заказа'!$U$230:$U$230</definedName>
    <definedName name="UnitOfMeasure82">'Бланк заказа'!$U$236:$U$236</definedName>
    <definedName name="UnitOfMeasure83">'Бланк заказа'!$U$241:$U$241</definedName>
    <definedName name="UnitOfMeasure84">'Бланк заказа'!$U$247:$U$247</definedName>
    <definedName name="UnitOfMeasure85">'Бланк заказа'!$U$251:$U$251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заказа'!$U$258:$U$258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87" i="1" l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V279" i="1"/>
  <c r="V278" i="1"/>
  <c r="V276" i="1"/>
  <c r="V275" i="1"/>
  <c r="X274" i="1"/>
  <c r="W274" i="1"/>
  <c r="X273" i="1"/>
  <c r="W273" i="1"/>
  <c r="N273" i="1"/>
  <c r="X272" i="1"/>
  <c r="X275" i="1" s="1"/>
  <c r="W272" i="1"/>
  <c r="N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W276" i="1" s="1"/>
  <c r="V260" i="1"/>
  <c r="V259" i="1"/>
  <c r="X258" i="1"/>
  <c r="W258" i="1"/>
  <c r="X257" i="1"/>
  <c r="W257" i="1"/>
  <c r="X256" i="1"/>
  <c r="W256" i="1"/>
  <c r="X255" i="1"/>
  <c r="X259" i="1" s="1"/>
  <c r="W255" i="1"/>
  <c r="W260" i="1" s="1"/>
  <c r="V253" i="1"/>
  <c r="V252" i="1"/>
  <c r="X251" i="1"/>
  <c r="X252" i="1" s="1"/>
  <c r="W251" i="1"/>
  <c r="W253" i="1" s="1"/>
  <c r="V249" i="1"/>
  <c r="W248" i="1"/>
  <c r="V248" i="1"/>
  <c r="X247" i="1"/>
  <c r="X248" i="1" s="1"/>
  <c r="W247" i="1"/>
  <c r="W249" i="1" s="1"/>
  <c r="V243" i="1"/>
  <c r="V242" i="1"/>
  <c r="X241" i="1"/>
  <c r="X242" i="1" s="1"/>
  <c r="W241" i="1"/>
  <c r="W243" i="1" s="1"/>
  <c r="N241" i="1"/>
  <c r="V238" i="1"/>
  <c r="V237" i="1"/>
  <c r="X236" i="1"/>
  <c r="X237" i="1" s="1"/>
  <c r="W236" i="1"/>
  <c r="W238" i="1" s="1"/>
  <c r="N236" i="1"/>
  <c r="V232" i="1"/>
  <c r="V231" i="1"/>
  <c r="X230" i="1"/>
  <c r="X231" i="1" s="1"/>
  <c r="W230" i="1"/>
  <c r="W232" i="1" s="1"/>
  <c r="N230" i="1"/>
  <c r="V226" i="1"/>
  <c r="V225" i="1"/>
  <c r="X224" i="1"/>
  <c r="W224" i="1"/>
  <c r="N224" i="1"/>
  <c r="X223" i="1"/>
  <c r="W223" i="1"/>
  <c r="X222" i="1"/>
  <c r="W222" i="1"/>
  <c r="N222" i="1"/>
  <c r="V219" i="1"/>
  <c r="V218" i="1"/>
  <c r="X217" i="1"/>
  <c r="X218" i="1" s="1"/>
  <c r="W217" i="1"/>
  <c r="W219" i="1" s="1"/>
  <c r="N217" i="1"/>
  <c r="V214" i="1"/>
  <c r="V213" i="1"/>
  <c r="X212" i="1"/>
  <c r="W212" i="1"/>
  <c r="N212" i="1"/>
  <c r="X211" i="1"/>
  <c r="W211" i="1"/>
  <c r="N211" i="1"/>
  <c r="X210" i="1"/>
  <c r="W210" i="1"/>
  <c r="N210" i="1"/>
  <c r="X209" i="1"/>
  <c r="W209" i="1"/>
  <c r="W213" i="1" s="1"/>
  <c r="N209" i="1"/>
  <c r="V206" i="1"/>
  <c r="V205" i="1"/>
  <c r="X204" i="1"/>
  <c r="W204" i="1"/>
  <c r="X203" i="1"/>
  <c r="W203" i="1"/>
  <c r="X202" i="1"/>
  <c r="W202" i="1"/>
  <c r="X201" i="1"/>
  <c r="W201" i="1"/>
  <c r="X200" i="1"/>
  <c r="W200" i="1"/>
  <c r="X199" i="1"/>
  <c r="X205" i="1" s="1"/>
  <c r="W199" i="1"/>
  <c r="W206" i="1" s="1"/>
  <c r="V196" i="1"/>
  <c r="V195" i="1"/>
  <c r="X194" i="1"/>
  <c r="W194" i="1"/>
  <c r="N194" i="1"/>
  <c r="X193" i="1"/>
  <c r="W193" i="1"/>
  <c r="N193" i="1"/>
  <c r="X192" i="1"/>
  <c r="W192" i="1"/>
  <c r="N192" i="1"/>
  <c r="V189" i="1"/>
  <c r="V188" i="1"/>
  <c r="X187" i="1"/>
  <c r="W187" i="1"/>
  <c r="N187" i="1"/>
  <c r="X186" i="1"/>
  <c r="W186" i="1"/>
  <c r="N186" i="1"/>
  <c r="V182" i="1"/>
  <c r="V181" i="1"/>
  <c r="X180" i="1"/>
  <c r="W180" i="1"/>
  <c r="N180" i="1"/>
  <c r="X179" i="1"/>
  <c r="W179" i="1"/>
  <c r="N179" i="1"/>
  <c r="V176" i="1"/>
  <c r="V175" i="1"/>
  <c r="X174" i="1"/>
  <c r="X175" i="1" s="1"/>
  <c r="W174" i="1"/>
  <c r="W176" i="1" s="1"/>
  <c r="N174" i="1"/>
  <c r="V171" i="1"/>
  <c r="V170" i="1"/>
  <c r="X169" i="1"/>
  <c r="X170" i="1" s="1"/>
  <c r="W169" i="1"/>
  <c r="W171" i="1" s="1"/>
  <c r="N169" i="1"/>
  <c r="V166" i="1"/>
  <c r="V165" i="1"/>
  <c r="X164" i="1"/>
  <c r="W164" i="1"/>
  <c r="N164" i="1"/>
  <c r="X163" i="1"/>
  <c r="W163" i="1"/>
  <c r="N163" i="1"/>
  <c r="V159" i="1"/>
  <c r="V158" i="1"/>
  <c r="X157" i="1"/>
  <c r="W157" i="1"/>
  <c r="N157" i="1"/>
  <c r="X156" i="1"/>
  <c r="W156" i="1"/>
  <c r="N156" i="1"/>
  <c r="V154" i="1"/>
  <c r="V153" i="1"/>
  <c r="X152" i="1"/>
  <c r="W152" i="1"/>
  <c r="X151" i="1"/>
  <c r="W151" i="1"/>
  <c r="N151" i="1"/>
  <c r="X150" i="1"/>
  <c r="W150" i="1"/>
  <c r="X149" i="1"/>
  <c r="W149" i="1"/>
  <c r="V146" i="1"/>
  <c r="V145" i="1"/>
  <c r="X144" i="1"/>
  <c r="X145" i="1" s="1"/>
  <c r="W144" i="1"/>
  <c r="W146" i="1" s="1"/>
  <c r="N144" i="1"/>
  <c r="V141" i="1"/>
  <c r="V140" i="1"/>
  <c r="X139" i="1"/>
  <c r="X140" i="1" s="1"/>
  <c r="W139" i="1"/>
  <c r="W141" i="1" s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W129" i="1" s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W105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W95" i="1"/>
  <c r="W99" i="1" s="1"/>
  <c r="N95" i="1"/>
  <c r="X94" i="1"/>
  <c r="X99" i="1" s="1"/>
  <c r="W94" i="1"/>
  <c r="N94" i="1"/>
  <c r="V91" i="1"/>
  <c r="V90" i="1"/>
  <c r="X89" i="1"/>
  <c r="W89" i="1"/>
  <c r="N89" i="1"/>
  <c r="X88" i="1"/>
  <c r="W88" i="1"/>
  <c r="N88" i="1"/>
  <c r="X87" i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3" i="1" s="1"/>
  <c r="N77" i="1"/>
  <c r="V74" i="1"/>
  <c r="V73" i="1"/>
  <c r="X72" i="1"/>
  <c r="W72" i="1"/>
  <c r="N72" i="1"/>
  <c r="X71" i="1"/>
  <c r="W71" i="1"/>
  <c r="W73" i="1" s="1"/>
  <c r="N71" i="1"/>
  <c r="V68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N22" i="1"/>
  <c r="H10" i="1"/>
  <c r="F10" i="1"/>
  <c r="J9" i="1"/>
  <c r="F9" i="1"/>
  <c r="A9" i="1"/>
  <c r="A10" i="1" s="1"/>
  <c r="D7" i="1"/>
  <c r="O6" i="1"/>
  <c r="N2" i="1"/>
  <c r="W23" i="1" l="1"/>
  <c r="X32" i="1"/>
  <c r="W279" i="1"/>
  <c r="W46" i="1"/>
  <c r="W56" i="1"/>
  <c r="W62" i="1"/>
  <c r="W118" i="1"/>
  <c r="W140" i="1"/>
  <c r="W145" i="1"/>
  <c r="W153" i="1"/>
  <c r="W158" i="1"/>
  <c r="W165" i="1"/>
  <c r="W181" i="1"/>
  <c r="W188" i="1"/>
  <c r="W196" i="1"/>
  <c r="W225" i="1"/>
  <c r="W259" i="1"/>
  <c r="V280" i="1"/>
  <c r="V281" i="1"/>
  <c r="V277" i="1"/>
  <c r="W32" i="1"/>
  <c r="W41" i="1"/>
  <c r="X40" i="1"/>
  <c r="X46" i="1"/>
  <c r="X56" i="1"/>
  <c r="W57" i="1"/>
  <c r="X62" i="1"/>
  <c r="W67" i="1"/>
  <c r="X73" i="1"/>
  <c r="W74" i="1"/>
  <c r="X83" i="1"/>
  <c r="X90" i="1"/>
  <c r="W90" i="1"/>
  <c r="W100" i="1"/>
  <c r="X105" i="1"/>
  <c r="W106" i="1"/>
  <c r="X118" i="1"/>
  <c r="W123" i="1"/>
  <c r="X129" i="1"/>
  <c r="W130" i="1"/>
  <c r="X153" i="1"/>
  <c r="X158" i="1"/>
  <c r="W159" i="1"/>
  <c r="X165" i="1"/>
  <c r="W170" i="1"/>
  <c r="W175" i="1"/>
  <c r="X181" i="1"/>
  <c r="W182" i="1"/>
  <c r="X188" i="1"/>
  <c r="X195" i="1"/>
  <c r="W195" i="1"/>
  <c r="X213" i="1"/>
  <c r="W218" i="1"/>
  <c r="X225" i="1"/>
  <c r="W226" i="1"/>
  <c r="H9" i="1"/>
  <c r="W40" i="1"/>
  <c r="W47" i="1"/>
  <c r="W63" i="1"/>
  <c r="W84" i="1"/>
  <c r="W110" i="1"/>
  <c r="W119" i="1"/>
  <c r="W134" i="1"/>
  <c r="W154" i="1"/>
  <c r="W166" i="1"/>
  <c r="W189" i="1"/>
  <c r="W205" i="1"/>
  <c r="W214" i="1"/>
  <c r="W231" i="1"/>
  <c r="W237" i="1"/>
  <c r="W242" i="1"/>
  <c r="W252" i="1"/>
  <c r="W275" i="1"/>
  <c r="W33" i="1"/>
  <c r="W277" i="1" s="1"/>
  <c r="W278" i="1"/>
  <c r="W280" i="1" s="1"/>
  <c r="X282" i="1" l="1"/>
  <c r="B290" i="1"/>
  <c r="W281" i="1"/>
  <c r="C290" i="1"/>
  <c r="A290" i="1"/>
</calcChain>
</file>

<file path=xl/sharedStrings.xml><?xml version="1.0" encoding="utf-8"?>
<sst xmlns="http://schemas.openxmlformats.org/spreadsheetml/2006/main" count="1020" uniqueCount="385">
  <si>
    <t xml:space="preserve">  БЛАНК ЗАКАЗА </t>
  </si>
  <si>
    <t>ЗПФ</t>
  </si>
  <si>
    <t>на отгрузку продукции с ООО Трейд-Сервис с</t>
  </si>
  <si>
    <t>01.04.2024</t>
  </si>
  <si>
    <t>бланк создан</t>
  </si>
  <si>
    <t>29.03.2024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</si>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</sst>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6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4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5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2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90"/>
  <sheetViews>
    <sheetView showGridLines="0" tabSelected="1" topLeftCell="A263" zoomScaleNormal="100" zoomScaleSheetLayoutView="100" workbookViewId="0">
      <selection activeCell="Z282" sqref="Z28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9" customFormat="1" ht="45" customHeight="1" x14ac:dyDescent="0.2">
      <c r="A1" s="42"/>
      <c r="B1" s="42"/>
      <c r="C1" s="42"/>
      <c r="D1" s="247" t="s">
        <v>0</v>
      </c>
      <c r="E1" s="248"/>
      <c r="F1" s="248"/>
      <c r="G1" s="13" t="s">
        <v>1</v>
      </c>
      <c r="H1" s="247" t="s">
        <v>2</v>
      </c>
      <c r="I1" s="248"/>
      <c r="J1" s="248"/>
      <c r="K1" s="248"/>
      <c r="L1" s="248"/>
      <c r="M1" s="248"/>
      <c r="N1" s="248"/>
      <c r="O1" s="248"/>
      <c r="P1" s="364" t="s">
        <v>3</v>
      </c>
      <c r="Q1" s="248"/>
      <c r="R1" s="248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0"/>
      <c r="P2" s="180"/>
      <c r="Q2" s="180"/>
      <c r="R2" s="180"/>
      <c r="S2" s="180"/>
      <c r="T2" s="180"/>
      <c r="U2" s="180"/>
      <c r="V2" s="17"/>
      <c r="W2" s="17"/>
      <c r="X2" s="17"/>
      <c r="Y2" s="17"/>
      <c r="Z2" s="52"/>
      <c r="AA2" s="52"/>
      <c r="AB2" s="52"/>
    </row>
    <row r="3" spans="1:29" s="16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0"/>
      <c r="O3" s="180"/>
      <c r="P3" s="180"/>
      <c r="Q3" s="180"/>
      <c r="R3" s="180"/>
      <c r="S3" s="180"/>
      <c r="T3" s="180"/>
      <c r="U3" s="180"/>
      <c r="V3" s="17"/>
      <c r="W3" s="17"/>
      <c r="X3" s="17"/>
      <c r="Y3" s="17"/>
      <c r="Z3" s="52"/>
      <c r="AA3" s="52"/>
      <c r="AB3" s="52"/>
    </row>
    <row r="4" spans="1:29" s="16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9" customFormat="1" ht="23.45" customHeight="1" x14ac:dyDescent="0.2">
      <c r="A5" s="264" t="s">
        <v>8</v>
      </c>
      <c r="B5" s="231"/>
      <c r="C5" s="232"/>
      <c r="D5" s="201"/>
      <c r="E5" s="203"/>
      <c r="F5" s="344" t="s">
        <v>9</v>
      </c>
      <c r="G5" s="232"/>
      <c r="H5" s="201"/>
      <c r="I5" s="202"/>
      <c r="J5" s="202"/>
      <c r="K5" s="202"/>
      <c r="L5" s="203"/>
      <c r="N5" s="25" t="s">
        <v>10</v>
      </c>
      <c r="O5" s="316">
        <v>45383</v>
      </c>
      <c r="P5" s="238"/>
      <c r="R5" s="354" t="s">
        <v>11</v>
      </c>
      <c r="S5" s="213"/>
      <c r="T5" s="280" t="s">
        <v>12</v>
      </c>
      <c r="U5" s="238"/>
      <c r="Z5" s="52"/>
      <c r="AA5" s="52"/>
      <c r="AB5" s="52"/>
    </row>
    <row r="6" spans="1:29" s="169" customFormat="1" ht="24" customHeight="1" x14ac:dyDescent="0.2">
      <c r="A6" s="264" t="s">
        <v>13</v>
      </c>
      <c r="B6" s="231"/>
      <c r="C6" s="232"/>
      <c r="D6" s="329" t="s">
        <v>14</v>
      </c>
      <c r="E6" s="330"/>
      <c r="F6" s="330"/>
      <c r="G6" s="330"/>
      <c r="H6" s="330"/>
      <c r="I6" s="330"/>
      <c r="J6" s="330"/>
      <c r="K6" s="330"/>
      <c r="L6" s="238"/>
      <c r="N6" s="25" t="s">
        <v>15</v>
      </c>
      <c r="O6" s="256" t="str">
        <f>IF(O5=0," ",CHOOSE(WEEKDAY(O5,2),"Понедельник","Вторник","Среда","Четверг","Пятница","Суббота","Воскресенье"))</f>
        <v>Понедельник</v>
      </c>
      <c r="P6" s="177"/>
      <c r="R6" s="218" t="s">
        <v>16</v>
      </c>
      <c r="S6" s="213"/>
      <c r="T6" s="282" t="s">
        <v>17</v>
      </c>
      <c r="U6" s="211"/>
      <c r="Z6" s="52"/>
      <c r="AA6" s="52"/>
      <c r="AB6" s="52"/>
    </row>
    <row r="7" spans="1:29" s="169" customFormat="1" ht="21.75" hidden="1" customHeight="1" x14ac:dyDescent="0.2">
      <c r="A7" s="56"/>
      <c r="B7" s="56"/>
      <c r="C7" s="56"/>
      <c r="D7" s="298" t="str">
        <f>IFERROR(VLOOKUP(DeliveryAddress,Table,3,0),1)</f>
        <v>1</v>
      </c>
      <c r="E7" s="299"/>
      <c r="F7" s="299"/>
      <c r="G7" s="299"/>
      <c r="H7" s="299"/>
      <c r="I7" s="299"/>
      <c r="J7" s="299"/>
      <c r="K7" s="299"/>
      <c r="L7" s="300"/>
      <c r="N7" s="25"/>
      <c r="O7" s="43"/>
      <c r="P7" s="43"/>
      <c r="R7" s="180"/>
      <c r="S7" s="213"/>
      <c r="T7" s="283"/>
      <c r="U7" s="284"/>
      <c r="Z7" s="52"/>
      <c r="AA7" s="52"/>
      <c r="AB7" s="52"/>
    </row>
    <row r="8" spans="1:29" s="169" customFormat="1" ht="25.5" customHeight="1" x14ac:dyDescent="0.2">
      <c r="A8" s="357" t="s">
        <v>18</v>
      </c>
      <c r="B8" s="188"/>
      <c r="C8" s="189"/>
      <c r="D8" s="241" t="s">
        <v>19</v>
      </c>
      <c r="E8" s="242"/>
      <c r="F8" s="242"/>
      <c r="G8" s="242"/>
      <c r="H8" s="242"/>
      <c r="I8" s="242"/>
      <c r="J8" s="242"/>
      <c r="K8" s="242"/>
      <c r="L8" s="243"/>
      <c r="N8" s="25" t="s">
        <v>20</v>
      </c>
      <c r="O8" s="237">
        <v>0.375</v>
      </c>
      <c r="P8" s="238"/>
      <c r="R8" s="180"/>
      <c r="S8" s="213"/>
      <c r="T8" s="283"/>
      <c r="U8" s="284"/>
      <c r="Z8" s="52"/>
      <c r="AA8" s="52"/>
      <c r="AB8" s="52"/>
    </row>
    <row r="9" spans="1:29" s="169" customFormat="1" ht="39.950000000000003" customHeight="1" x14ac:dyDescent="0.2">
      <c r="A9" s="2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0"/>
      <c r="C9" s="180"/>
      <c r="D9" s="271"/>
      <c r="E9" s="192"/>
      <c r="F9" s="2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0"/>
      <c r="H9" s="191" t="str">
        <f>IF(AND($A$9="Тип доверенности/получателя при получении в адресе перегруза:",$D$9="Разовая доверенность"),"Введите ФИО","")</f>
        <v/>
      </c>
      <c r="I9" s="192"/>
      <c r="J9" s="1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2"/>
      <c r="L9" s="192"/>
      <c r="N9" s="27" t="s">
        <v>21</v>
      </c>
      <c r="O9" s="316"/>
      <c r="P9" s="238"/>
      <c r="R9" s="180"/>
      <c r="S9" s="213"/>
      <c r="T9" s="285"/>
      <c r="U9" s="286"/>
      <c r="V9" s="44"/>
      <c r="W9" s="44"/>
      <c r="X9" s="44"/>
      <c r="Y9" s="44"/>
      <c r="Z9" s="52"/>
      <c r="AA9" s="52"/>
      <c r="AB9" s="52"/>
    </row>
    <row r="10" spans="1:29" s="169" customFormat="1" ht="26.45" customHeight="1" x14ac:dyDescent="0.2">
      <c r="A10" s="2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0"/>
      <c r="C10" s="180"/>
      <c r="D10" s="271"/>
      <c r="E10" s="192"/>
      <c r="F10" s="2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0"/>
      <c r="H10" s="323" t="str">
        <f>IFERROR(VLOOKUP($D$10,Proxy,2,FALSE),"")</f>
        <v/>
      </c>
      <c r="I10" s="180"/>
      <c r="J10" s="180"/>
      <c r="K10" s="180"/>
      <c r="L10" s="180"/>
      <c r="N10" s="27" t="s">
        <v>22</v>
      </c>
      <c r="O10" s="237"/>
      <c r="P10" s="238"/>
      <c r="S10" s="25" t="s">
        <v>23</v>
      </c>
      <c r="T10" s="210" t="s">
        <v>24</v>
      </c>
      <c r="U10" s="211"/>
      <c r="V10" s="45"/>
      <c r="W10" s="45"/>
      <c r="X10" s="45"/>
      <c r="Y10" s="45"/>
      <c r="Z10" s="52"/>
      <c r="AA10" s="52"/>
      <c r="AB10" s="52"/>
    </row>
    <row r="11" spans="1:29" s="169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37"/>
      <c r="P11" s="238"/>
      <c r="S11" s="25" t="s">
        <v>27</v>
      </c>
      <c r="T11" s="331" t="s">
        <v>28</v>
      </c>
      <c r="U11" s="332"/>
      <c r="V11" s="46"/>
      <c r="W11" s="46"/>
      <c r="X11" s="46"/>
      <c r="Y11" s="46"/>
      <c r="Z11" s="52"/>
      <c r="AA11" s="52"/>
      <c r="AB11" s="52"/>
    </row>
    <row r="12" spans="1:29" s="169" customFormat="1" ht="18.600000000000001" customHeight="1" x14ac:dyDescent="0.2">
      <c r="A12" s="342" t="s">
        <v>29</v>
      </c>
      <c r="B12" s="231"/>
      <c r="C12" s="231"/>
      <c r="D12" s="231"/>
      <c r="E12" s="231"/>
      <c r="F12" s="231"/>
      <c r="G12" s="231"/>
      <c r="H12" s="231"/>
      <c r="I12" s="231"/>
      <c r="J12" s="231"/>
      <c r="K12" s="231"/>
      <c r="L12" s="232"/>
      <c r="N12" s="25" t="s">
        <v>30</v>
      </c>
      <c r="O12" s="328"/>
      <c r="P12" s="300"/>
      <c r="Q12" s="24"/>
      <c r="S12" s="25"/>
      <c r="T12" s="248"/>
      <c r="U12" s="180"/>
      <c r="Z12" s="52"/>
      <c r="AA12" s="52"/>
      <c r="AB12" s="52"/>
    </row>
    <row r="13" spans="1:29" s="169" customFormat="1" ht="23.25" customHeight="1" x14ac:dyDescent="0.2">
      <c r="A13" s="342" t="s">
        <v>31</v>
      </c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2"/>
      <c r="M13" s="27"/>
      <c r="N13" s="27" t="s">
        <v>32</v>
      </c>
      <c r="O13" s="331"/>
      <c r="P13" s="332"/>
      <c r="Q13" s="24"/>
      <c r="V13" s="50"/>
      <c r="W13" s="50"/>
      <c r="X13" s="50"/>
      <c r="Y13" s="50"/>
      <c r="Z13" s="52"/>
      <c r="AA13" s="52"/>
      <c r="AB13" s="52"/>
    </row>
    <row r="14" spans="1:29" s="169" customFormat="1" ht="18.600000000000001" customHeight="1" x14ac:dyDescent="0.2">
      <c r="A14" s="342" t="s">
        <v>33</v>
      </c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2"/>
      <c r="V14" s="51"/>
      <c r="W14" s="51"/>
      <c r="X14" s="51"/>
      <c r="Y14" s="51"/>
      <c r="Z14" s="52"/>
      <c r="AA14" s="52"/>
      <c r="AB14" s="52"/>
    </row>
    <row r="15" spans="1:29" s="169" customFormat="1" ht="22.5" customHeight="1" x14ac:dyDescent="0.2">
      <c r="A15" s="352" t="s">
        <v>34</v>
      </c>
      <c r="B15" s="231"/>
      <c r="C15" s="231"/>
      <c r="D15" s="231"/>
      <c r="E15" s="231"/>
      <c r="F15" s="231"/>
      <c r="G15" s="231"/>
      <c r="H15" s="231"/>
      <c r="I15" s="231"/>
      <c r="J15" s="231"/>
      <c r="K15" s="231"/>
      <c r="L15" s="232"/>
      <c r="N15" s="276" t="s">
        <v>35</v>
      </c>
      <c r="O15" s="248"/>
      <c r="P15" s="248"/>
      <c r="Q15" s="248"/>
      <c r="R15" s="248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77"/>
      <c r="O16" s="277"/>
      <c r="P16" s="277"/>
      <c r="Q16" s="277"/>
      <c r="R16" s="277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6" t="s">
        <v>36</v>
      </c>
      <c r="B17" s="206" t="s">
        <v>37</v>
      </c>
      <c r="C17" s="270" t="s">
        <v>38</v>
      </c>
      <c r="D17" s="206" t="s">
        <v>39</v>
      </c>
      <c r="E17" s="252"/>
      <c r="F17" s="206" t="s">
        <v>40</v>
      </c>
      <c r="G17" s="206" t="s">
        <v>41</v>
      </c>
      <c r="H17" s="206" t="s">
        <v>42</v>
      </c>
      <c r="I17" s="206" t="s">
        <v>43</v>
      </c>
      <c r="J17" s="206" t="s">
        <v>44</v>
      </c>
      <c r="K17" s="206" t="s">
        <v>45</v>
      </c>
      <c r="L17" s="206" t="s">
        <v>46</v>
      </c>
      <c r="M17" s="206" t="s">
        <v>47</v>
      </c>
      <c r="N17" s="206" t="s">
        <v>48</v>
      </c>
      <c r="O17" s="251"/>
      <c r="P17" s="251"/>
      <c r="Q17" s="251"/>
      <c r="R17" s="252"/>
      <c r="S17" s="356" t="s">
        <v>49</v>
      </c>
      <c r="T17" s="232"/>
      <c r="U17" s="206" t="s">
        <v>50</v>
      </c>
      <c r="V17" s="206" t="s">
        <v>51</v>
      </c>
      <c r="W17" s="214" t="s">
        <v>52</v>
      </c>
      <c r="X17" s="206" t="s">
        <v>53</v>
      </c>
      <c r="Y17" s="224" t="s">
        <v>54</v>
      </c>
      <c r="Z17" s="224" t="s">
        <v>55</v>
      </c>
      <c r="AA17" s="224" t="s">
        <v>56</v>
      </c>
      <c r="AB17" s="225"/>
      <c r="AC17" s="226"/>
      <c r="AD17" s="265"/>
      <c r="BA17" s="221" t="s">
        <v>57</v>
      </c>
    </row>
    <row r="18" spans="1:53" ht="14.25" customHeight="1" x14ac:dyDescent="0.2">
      <c r="A18" s="207"/>
      <c r="B18" s="207"/>
      <c r="C18" s="207"/>
      <c r="D18" s="253"/>
      <c r="E18" s="255"/>
      <c r="F18" s="207"/>
      <c r="G18" s="207"/>
      <c r="H18" s="207"/>
      <c r="I18" s="207"/>
      <c r="J18" s="207"/>
      <c r="K18" s="207"/>
      <c r="L18" s="207"/>
      <c r="M18" s="207"/>
      <c r="N18" s="253"/>
      <c r="O18" s="254"/>
      <c r="P18" s="254"/>
      <c r="Q18" s="254"/>
      <c r="R18" s="255"/>
      <c r="S18" s="168" t="s">
        <v>58</v>
      </c>
      <c r="T18" s="168" t="s">
        <v>59</v>
      </c>
      <c r="U18" s="207"/>
      <c r="V18" s="207"/>
      <c r="W18" s="215"/>
      <c r="X18" s="207"/>
      <c r="Y18" s="319"/>
      <c r="Z18" s="319"/>
      <c r="AA18" s="227"/>
      <c r="AB18" s="228"/>
      <c r="AC18" s="229"/>
      <c r="AD18" s="266"/>
      <c r="BA18" s="180"/>
    </row>
    <row r="19" spans="1:53" ht="27.75" customHeight="1" x14ac:dyDescent="0.2">
      <c r="A19" s="183" t="s">
        <v>60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49"/>
      <c r="Z19" s="49"/>
    </row>
    <row r="20" spans="1:53" ht="16.5" customHeight="1" x14ac:dyDescent="0.25">
      <c r="A20" s="179" t="s">
        <v>60</v>
      </c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67"/>
      <c r="Z20" s="167"/>
    </row>
    <row r="21" spans="1:53" ht="14.25" customHeight="1" x14ac:dyDescent="0.25">
      <c r="A21" s="190" t="s">
        <v>61</v>
      </c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66"/>
      <c r="Z21" s="166"/>
    </row>
    <row r="22" spans="1:53" ht="27" customHeight="1" x14ac:dyDescent="0.25">
      <c r="A22" s="55" t="s">
        <v>62</v>
      </c>
      <c r="B22" s="55" t="s">
        <v>63</v>
      </c>
      <c r="C22" s="32">
        <v>4301070899</v>
      </c>
      <c r="D22" s="178">
        <v>4607111035752</v>
      </c>
      <c r="E22" s="177"/>
      <c r="F22" s="170">
        <v>0.43</v>
      </c>
      <c r="G22" s="33">
        <v>16</v>
      </c>
      <c r="H22" s="170">
        <v>6.88</v>
      </c>
      <c r="I22" s="170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1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6"/>
      <c r="P22" s="176"/>
      <c r="Q22" s="176"/>
      <c r="R22" s="177"/>
      <c r="S22" s="35"/>
      <c r="T22" s="35"/>
      <c r="U22" s="36" t="s">
        <v>66</v>
      </c>
      <c r="V22" s="171">
        <v>0</v>
      </c>
      <c r="W22" s="172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85"/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6"/>
      <c r="N23" s="187" t="s">
        <v>67</v>
      </c>
      <c r="O23" s="188"/>
      <c r="P23" s="188"/>
      <c r="Q23" s="188"/>
      <c r="R23" s="188"/>
      <c r="S23" s="188"/>
      <c r="T23" s="189"/>
      <c r="U23" s="38" t="s">
        <v>66</v>
      </c>
      <c r="V23" s="173">
        <f>IFERROR(SUM(V22:V22),"0")</f>
        <v>0</v>
      </c>
      <c r="W23" s="173">
        <f>IFERROR(SUM(W22:W22),"0")</f>
        <v>0</v>
      </c>
      <c r="X23" s="173">
        <f>IFERROR(IF(X22="",0,X22),"0")</f>
        <v>0</v>
      </c>
      <c r="Y23" s="174"/>
      <c r="Z23" s="174"/>
    </row>
    <row r="24" spans="1:53" x14ac:dyDescent="0.2">
      <c r="A24" s="180"/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6"/>
      <c r="N24" s="187" t="s">
        <v>67</v>
      </c>
      <c r="O24" s="188"/>
      <c r="P24" s="188"/>
      <c r="Q24" s="188"/>
      <c r="R24" s="188"/>
      <c r="S24" s="188"/>
      <c r="T24" s="189"/>
      <c r="U24" s="38" t="s">
        <v>68</v>
      </c>
      <c r="V24" s="173">
        <f>IFERROR(SUMPRODUCT(V22:V22*H22:H22),"0")</f>
        <v>0</v>
      </c>
      <c r="W24" s="173">
        <f>IFERROR(SUMPRODUCT(W22:W22*H22:H22),"0")</f>
        <v>0</v>
      </c>
      <c r="X24" s="38"/>
      <c r="Y24" s="174"/>
      <c r="Z24" s="174"/>
    </row>
    <row r="25" spans="1:53" ht="27.75" customHeight="1" x14ac:dyDescent="0.2">
      <c r="A25" s="183" t="s">
        <v>69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49"/>
      <c r="Z25" s="49"/>
    </row>
    <row r="26" spans="1:53" ht="16.5" customHeight="1" x14ac:dyDescent="0.25">
      <c r="A26" s="179" t="s">
        <v>70</v>
      </c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67"/>
      <c r="Z26" s="167"/>
    </row>
    <row r="27" spans="1:53" ht="14.25" customHeight="1" x14ac:dyDescent="0.25">
      <c r="A27" s="190" t="s">
        <v>71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66"/>
      <c r="Z27" s="166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78">
        <v>4607111036520</v>
      </c>
      <c r="E28" s="177"/>
      <c r="F28" s="170">
        <v>0.25</v>
      </c>
      <c r="G28" s="33">
        <v>6</v>
      </c>
      <c r="H28" s="170">
        <v>1.5</v>
      </c>
      <c r="I28" s="170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19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7"/>
      <c r="S28" s="35"/>
      <c r="T28" s="35"/>
      <c r="U28" s="36" t="s">
        <v>66</v>
      </c>
      <c r="V28" s="171">
        <v>0</v>
      </c>
      <c r="W28" s="172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78">
        <v>4607111036605</v>
      </c>
      <c r="E29" s="177"/>
      <c r="F29" s="170">
        <v>0.25</v>
      </c>
      <c r="G29" s="33">
        <v>6</v>
      </c>
      <c r="H29" s="170">
        <v>1.5</v>
      </c>
      <c r="I29" s="170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9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7"/>
      <c r="S29" s="35"/>
      <c r="T29" s="35"/>
      <c r="U29" s="36" t="s">
        <v>66</v>
      </c>
      <c r="V29" s="171">
        <v>0</v>
      </c>
      <c r="W29" s="172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8">
        <v>4607111036537</v>
      </c>
      <c r="E30" s="177"/>
      <c r="F30" s="170">
        <v>0.25</v>
      </c>
      <c r="G30" s="33">
        <v>6</v>
      </c>
      <c r="H30" s="170">
        <v>1.5</v>
      </c>
      <c r="I30" s="170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20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7"/>
      <c r="S30" s="35"/>
      <c r="T30" s="35"/>
      <c r="U30" s="36" t="s">
        <v>66</v>
      </c>
      <c r="V30" s="171">
        <v>120</v>
      </c>
      <c r="W30" s="172">
        <f>IFERROR(IF(V30="","",V30),"")</f>
        <v>120</v>
      </c>
      <c r="X30" s="37">
        <f>IFERROR(IF(V30="","",V30*0.00936),"")</f>
        <v>1.1232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78">
        <v>4607111036599</v>
      </c>
      <c r="E31" s="177"/>
      <c r="F31" s="170">
        <v>0.25</v>
      </c>
      <c r="G31" s="33">
        <v>6</v>
      </c>
      <c r="H31" s="170">
        <v>1.5</v>
      </c>
      <c r="I31" s="170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9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7"/>
      <c r="S31" s="35"/>
      <c r="T31" s="35"/>
      <c r="U31" s="36" t="s">
        <v>66</v>
      </c>
      <c r="V31" s="171">
        <v>0</v>
      </c>
      <c r="W31" s="172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5"/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6"/>
      <c r="N32" s="187" t="s">
        <v>67</v>
      </c>
      <c r="O32" s="188"/>
      <c r="P32" s="188"/>
      <c r="Q32" s="188"/>
      <c r="R32" s="188"/>
      <c r="S32" s="188"/>
      <c r="T32" s="189"/>
      <c r="U32" s="38" t="s">
        <v>66</v>
      </c>
      <c r="V32" s="173">
        <f>IFERROR(SUM(V28:V31),"0")</f>
        <v>120</v>
      </c>
      <c r="W32" s="173">
        <f>IFERROR(SUM(W28:W31),"0")</f>
        <v>120</v>
      </c>
      <c r="X32" s="173">
        <f>IFERROR(IF(X28="",0,X28),"0")+IFERROR(IF(X29="",0,X29),"0")+IFERROR(IF(X30="",0,X30),"0")+IFERROR(IF(X31="",0,X31),"0")</f>
        <v>1.1232</v>
      </c>
      <c r="Y32" s="174"/>
      <c r="Z32" s="174"/>
    </row>
    <row r="33" spans="1:53" x14ac:dyDescent="0.2">
      <c r="A33" s="180"/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6"/>
      <c r="N33" s="187" t="s">
        <v>67</v>
      </c>
      <c r="O33" s="188"/>
      <c r="P33" s="188"/>
      <c r="Q33" s="188"/>
      <c r="R33" s="188"/>
      <c r="S33" s="188"/>
      <c r="T33" s="189"/>
      <c r="U33" s="38" t="s">
        <v>68</v>
      </c>
      <c r="V33" s="173">
        <f>IFERROR(SUMPRODUCT(V28:V31*H28:H31),"0")</f>
        <v>180</v>
      </c>
      <c r="W33" s="173">
        <f>IFERROR(SUMPRODUCT(W28:W31*H28:H31),"0")</f>
        <v>180</v>
      </c>
      <c r="X33" s="38"/>
      <c r="Y33" s="174"/>
      <c r="Z33" s="174"/>
    </row>
    <row r="34" spans="1:53" ht="16.5" customHeight="1" x14ac:dyDescent="0.25">
      <c r="A34" s="179" t="s">
        <v>82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67"/>
      <c r="Z34" s="167"/>
    </row>
    <row r="35" spans="1:53" ht="14.25" customHeight="1" x14ac:dyDescent="0.25">
      <c r="A35" s="190" t="s">
        <v>61</v>
      </c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66"/>
      <c r="Z35" s="166"/>
    </row>
    <row r="36" spans="1:53" ht="27" customHeight="1" x14ac:dyDescent="0.25">
      <c r="A36" s="55" t="s">
        <v>83</v>
      </c>
      <c r="B36" s="55" t="s">
        <v>84</v>
      </c>
      <c r="C36" s="32">
        <v>4301070865</v>
      </c>
      <c r="D36" s="178">
        <v>4607111036285</v>
      </c>
      <c r="E36" s="177"/>
      <c r="F36" s="170">
        <v>0.75</v>
      </c>
      <c r="G36" s="33">
        <v>8</v>
      </c>
      <c r="H36" s="170">
        <v>6</v>
      </c>
      <c r="I36" s="170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1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7"/>
      <c r="S36" s="35"/>
      <c r="T36" s="35"/>
      <c r="U36" s="36" t="s">
        <v>66</v>
      </c>
      <c r="V36" s="171">
        <v>0</v>
      </c>
      <c r="W36" s="172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85</v>
      </c>
      <c r="B37" s="55" t="s">
        <v>86</v>
      </c>
      <c r="C37" s="32">
        <v>4301070861</v>
      </c>
      <c r="D37" s="178">
        <v>4607111036308</v>
      </c>
      <c r="E37" s="177"/>
      <c r="F37" s="170">
        <v>0.75</v>
      </c>
      <c r="G37" s="33">
        <v>8</v>
      </c>
      <c r="H37" s="170">
        <v>6</v>
      </c>
      <c r="I37" s="170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49" t="s">
        <v>87</v>
      </c>
      <c r="O37" s="176"/>
      <c r="P37" s="176"/>
      <c r="Q37" s="176"/>
      <c r="R37" s="177"/>
      <c r="S37" s="35"/>
      <c r="T37" s="35"/>
      <c r="U37" s="36" t="s">
        <v>66</v>
      </c>
      <c r="V37" s="171">
        <v>0</v>
      </c>
      <c r="W37" s="172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78">
        <v>4607111036315</v>
      </c>
      <c r="E38" s="177"/>
      <c r="F38" s="170">
        <v>0.75</v>
      </c>
      <c r="G38" s="33">
        <v>8</v>
      </c>
      <c r="H38" s="170">
        <v>6</v>
      </c>
      <c r="I38" s="170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6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7"/>
      <c r="S38" s="35"/>
      <c r="T38" s="35"/>
      <c r="U38" s="36" t="s">
        <v>66</v>
      </c>
      <c r="V38" s="171">
        <v>0</v>
      </c>
      <c r="W38" s="172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8">
        <v>4607111036292</v>
      </c>
      <c r="E39" s="177"/>
      <c r="F39" s="170">
        <v>0.75</v>
      </c>
      <c r="G39" s="33">
        <v>8</v>
      </c>
      <c r="H39" s="170">
        <v>6</v>
      </c>
      <c r="I39" s="170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4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7"/>
      <c r="S39" s="35"/>
      <c r="T39" s="35"/>
      <c r="U39" s="36" t="s">
        <v>66</v>
      </c>
      <c r="V39" s="171">
        <v>0</v>
      </c>
      <c r="W39" s="172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85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6"/>
      <c r="N40" s="187" t="s">
        <v>67</v>
      </c>
      <c r="O40" s="188"/>
      <c r="P40" s="188"/>
      <c r="Q40" s="188"/>
      <c r="R40" s="188"/>
      <c r="S40" s="188"/>
      <c r="T40" s="189"/>
      <c r="U40" s="38" t="s">
        <v>66</v>
      </c>
      <c r="V40" s="173">
        <f>IFERROR(SUM(V36:V39),"0")</f>
        <v>0</v>
      </c>
      <c r="W40" s="173">
        <f>IFERROR(SUM(W36:W39),"0")</f>
        <v>0</v>
      </c>
      <c r="X40" s="173">
        <f>IFERROR(IF(X36="",0,X36),"0")+IFERROR(IF(X37="",0,X37),"0")+IFERROR(IF(X38="",0,X38),"0")+IFERROR(IF(X39="",0,X39),"0")</f>
        <v>0</v>
      </c>
      <c r="Y40" s="174"/>
      <c r="Z40" s="174"/>
    </row>
    <row r="41" spans="1:53" x14ac:dyDescent="0.2">
      <c r="A41" s="180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6"/>
      <c r="N41" s="187" t="s">
        <v>67</v>
      </c>
      <c r="O41" s="188"/>
      <c r="P41" s="188"/>
      <c r="Q41" s="188"/>
      <c r="R41" s="188"/>
      <c r="S41" s="188"/>
      <c r="T41" s="189"/>
      <c r="U41" s="38" t="s">
        <v>68</v>
      </c>
      <c r="V41" s="173">
        <f>IFERROR(SUMPRODUCT(V36:V39*H36:H39),"0")</f>
        <v>0</v>
      </c>
      <c r="W41" s="173">
        <f>IFERROR(SUMPRODUCT(W36:W39*H36:H39),"0")</f>
        <v>0</v>
      </c>
      <c r="X41" s="38"/>
      <c r="Y41" s="174"/>
      <c r="Z41" s="174"/>
    </row>
    <row r="42" spans="1:53" ht="16.5" customHeight="1" x14ac:dyDescent="0.25">
      <c r="A42" s="179" t="s">
        <v>92</v>
      </c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67"/>
      <c r="Z42" s="167"/>
    </row>
    <row r="43" spans="1:53" ht="14.25" customHeight="1" x14ac:dyDescent="0.25">
      <c r="A43" s="190" t="s">
        <v>93</v>
      </c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66"/>
      <c r="Z43" s="166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78">
        <v>4607111037053</v>
      </c>
      <c r="E44" s="177"/>
      <c r="F44" s="170">
        <v>0.2</v>
      </c>
      <c r="G44" s="33">
        <v>6</v>
      </c>
      <c r="H44" s="170">
        <v>1.2</v>
      </c>
      <c r="I44" s="170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30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6"/>
      <c r="P44" s="176"/>
      <c r="Q44" s="176"/>
      <c r="R44" s="177"/>
      <c r="S44" s="35"/>
      <c r="T44" s="35"/>
      <c r="U44" s="36" t="s">
        <v>66</v>
      </c>
      <c r="V44" s="171">
        <v>0</v>
      </c>
      <c r="W44" s="172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8">
        <v>4607111037060</v>
      </c>
      <c r="E45" s="177"/>
      <c r="F45" s="170">
        <v>0.2</v>
      </c>
      <c r="G45" s="33">
        <v>6</v>
      </c>
      <c r="H45" s="170">
        <v>1.2</v>
      </c>
      <c r="I45" s="170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31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7"/>
      <c r="S45" s="35"/>
      <c r="T45" s="35"/>
      <c r="U45" s="36" t="s">
        <v>66</v>
      </c>
      <c r="V45" s="171">
        <v>20</v>
      </c>
      <c r="W45" s="172">
        <f>IFERROR(IF(V45="","",V45),"")</f>
        <v>20</v>
      </c>
      <c r="X45" s="37">
        <f>IFERROR(IF(V45="","",V45*0.0095),"")</f>
        <v>0.19</v>
      </c>
      <c r="Y45" s="57"/>
      <c r="Z45" s="58"/>
      <c r="AD45" s="62"/>
      <c r="BA45" s="73" t="s">
        <v>75</v>
      </c>
    </row>
    <row r="46" spans="1:53" x14ac:dyDescent="0.2">
      <c r="A46" s="185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6"/>
      <c r="N46" s="187" t="s">
        <v>67</v>
      </c>
      <c r="O46" s="188"/>
      <c r="P46" s="188"/>
      <c r="Q46" s="188"/>
      <c r="R46" s="188"/>
      <c r="S46" s="188"/>
      <c r="T46" s="189"/>
      <c r="U46" s="38" t="s">
        <v>66</v>
      </c>
      <c r="V46" s="173">
        <f>IFERROR(SUM(V44:V45),"0")</f>
        <v>20</v>
      </c>
      <c r="W46" s="173">
        <f>IFERROR(SUM(W44:W45),"0")</f>
        <v>20</v>
      </c>
      <c r="X46" s="173">
        <f>IFERROR(IF(X44="",0,X44),"0")+IFERROR(IF(X45="",0,X45),"0")</f>
        <v>0.19</v>
      </c>
      <c r="Y46" s="174"/>
      <c r="Z46" s="174"/>
    </row>
    <row r="47" spans="1:53" x14ac:dyDescent="0.2">
      <c r="A47" s="180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6"/>
      <c r="N47" s="187" t="s">
        <v>67</v>
      </c>
      <c r="O47" s="188"/>
      <c r="P47" s="188"/>
      <c r="Q47" s="188"/>
      <c r="R47" s="188"/>
      <c r="S47" s="188"/>
      <c r="T47" s="189"/>
      <c r="U47" s="38" t="s">
        <v>68</v>
      </c>
      <c r="V47" s="173">
        <f>IFERROR(SUMPRODUCT(V44:V45*H44:H45),"0")</f>
        <v>24</v>
      </c>
      <c r="W47" s="173">
        <f>IFERROR(SUMPRODUCT(W44:W45*H44:H45),"0")</f>
        <v>24</v>
      </c>
      <c r="X47" s="38"/>
      <c r="Y47" s="174"/>
      <c r="Z47" s="174"/>
    </row>
    <row r="48" spans="1:53" ht="16.5" customHeight="1" x14ac:dyDescent="0.25">
      <c r="A48" s="179" t="s">
        <v>99</v>
      </c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67"/>
      <c r="Z48" s="167"/>
    </row>
    <row r="49" spans="1:53" ht="14.25" customHeight="1" x14ac:dyDescent="0.25">
      <c r="A49" s="190" t="s">
        <v>61</v>
      </c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66"/>
      <c r="Z49" s="166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78">
        <v>4607111037190</v>
      </c>
      <c r="E50" s="177"/>
      <c r="F50" s="170">
        <v>0.43</v>
      </c>
      <c r="G50" s="33">
        <v>16</v>
      </c>
      <c r="H50" s="170">
        <v>6.88</v>
      </c>
      <c r="I50" s="170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5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6"/>
      <c r="P50" s="176"/>
      <c r="Q50" s="176"/>
      <c r="R50" s="177"/>
      <c r="S50" s="35"/>
      <c r="T50" s="35"/>
      <c r="U50" s="36" t="s">
        <v>66</v>
      </c>
      <c r="V50" s="171">
        <v>0</v>
      </c>
      <c r="W50" s="172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8">
        <v>4607111037183</v>
      </c>
      <c r="E51" s="177"/>
      <c r="F51" s="170">
        <v>0.9</v>
      </c>
      <c r="G51" s="33">
        <v>8</v>
      </c>
      <c r="H51" s="170">
        <v>7.2</v>
      </c>
      <c r="I51" s="170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3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6"/>
      <c r="P51" s="176"/>
      <c r="Q51" s="176"/>
      <c r="R51" s="177"/>
      <c r="S51" s="35"/>
      <c r="T51" s="35"/>
      <c r="U51" s="36" t="s">
        <v>66</v>
      </c>
      <c r="V51" s="171">
        <v>120</v>
      </c>
      <c r="W51" s="172">
        <f t="shared" si="0"/>
        <v>120</v>
      </c>
      <c r="X51" s="37">
        <f t="shared" si="1"/>
        <v>1.8599999999999999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78">
        <v>4607111037091</v>
      </c>
      <c r="E52" s="177"/>
      <c r="F52" s="170">
        <v>0.43</v>
      </c>
      <c r="G52" s="33">
        <v>16</v>
      </c>
      <c r="H52" s="170">
        <v>6.88</v>
      </c>
      <c r="I52" s="170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4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6"/>
      <c r="P52" s="176"/>
      <c r="Q52" s="176"/>
      <c r="R52" s="177"/>
      <c r="S52" s="35"/>
      <c r="T52" s="35"/>
      <c r="U52" s="36" t="s">
        <v>66</v>
      </c>
      <c r="V52" s="171">
        <v>30</v>
      </c>
      <c r="W52" s="172">
        <f t="shared" si="0"/>
        <v>30</v>
      </c>
      <c r="X52" s="37">
        <f t="shared" si="1"/>
        <v>0.46499999999999997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78">
        <v>4607111036902</v>
      </c>
      <c r="E53" s="177"/>
      <c r="F53" s="170">
        <v>0.9</v>
      </c>
      <c r="G53" s="33">
        <v>8</v>
      </c>
      <c r="H53" s="170">
        <v>7.2</v>
      </c>
      <c r="I53" s="170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2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6"/>
      <c r="P53" s="176"/>
      <c r="Q53" s="176"/>
      <c r="R53" s="177"/>
      <c r="S53" s="35"/>
      <c r="T53" s="35"/>
      <c r="U53" s="36" t="s">
        <v>66</v>
      </c>
      <c r="V53" s="171">
        <v>15</v>
      </c>
      <c r="W53" s="172">
        <f t="shared" si="0"/>
        <v>15</v>
      </c>
      <c r="X53" s="37">
        <f t="shared" si="1"/>
        <v>0.23249999999999998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78">
        <v>4607111036858</v>
      </c>
      <c r="E54" s="177"/>
      <c r="F54" s="170">
        <v>0.43</v>
      </c>
      <c r="G54" s="33">
        <v>16</v>
      </c>
      <c r="H54" s="170">
        <v>6.88</v>
      </c>
      <c r="I54" s="170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20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6"/>
      <c r="P54" s="176"/>
      <c r="Q54" s="176"/>
      <c r="R54" s="177"/>
      <c r="S54" s="35"/>
      <c r="T54" s="35"/>
      <c r="U54" s="36" t="s">
        <v>66</v>
      </c>
      <c r="V54" s="171">
        <v>10</v>
      </c>
      <c r="W54" s="172">
        <f t="shared" si="0"/>
        <v>10</v>
      </c>
      <c r="X54" s="37">
        <f t="shared" si="1"/>
        <v>0.155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78">
        <v>4607111036889</v>
      </c>
      <c r="E55" s="177"/>
      <c r="F55" s="170">
        <v>0.9</v>
      </c>
      <c r="G55" s="33">
        <v>8</v>
      </c>
      <c r="H55" s="170">
        <v>7.2</v>
      </c>
      <c r="I55" s="170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6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6"/>
      <c r="P55" s="176"/>
      <c r="Q55" s="176"/>
      <c r="R55" s="177"/>
      <c r="S55" s="35"/>
      <c r="T55" s="35"/>
      <c r="U55" s="36" t="s">
        <v>66</v>
      </c>
      <c r="V55" s="171">
        <v>63</v>
      </c>
      <c r="W55" s="172">
        <f t="shared" si="0"/>
        <v>63</v>
      </c>
      <c r="X55" s="37">
        <f t="shared" si="1"/>
        <v>0.97650000000000003</v>
      </c>
      <c r="Y55" s="57"/>
      <c r="Z55" s="58"/>
      <c r="AD55" s="62"/>
      <c r="BA55" s="79" t="s">
        <v>1</v>
      </c>
    </row>
    <row r="56" spans="1:53" x14ac:dyDescent="0.2">
      <c r="A56" s="185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6"/>
      <c r="N56" s="187" t="s">
        <v>67</v>
      </c>
      <c r="O56" s="188"/>
      <c r="P56" s="188"/>
      <c r="Q56" s="188"/>
      <c r="R56" s="188"/>
      <c r="S56" s="188"/>
      <c r="T56" s="189"/>
      <c r="U56" s="38" t="s">
        <v>66</v>
      </c>
      <c r="V56" s="173">
        <f>IFERROR(SUM(V50:V55),"0")</f>
        <v>238</v>
      </c>
      <c r="W56" s="173">
        <f>IFERROR(SUM(W50:W55),"0")</f>
        <v>238</v>
      </c>
      <c r="X56" s="173">
        <f>IFERROR(IF(X50="",0,X50),"0")+IFERROR(IF(X51="",0,X51),"0")+IFERROR(IF(X52="",0,X52),"0")+IFERROR(IF(X53="",0,X53),"0")+IFERROR(IF(X54="",0,X54),"0")+IFERROR(IF(X55="",0,X55),"0")</f>
        <v>3.6889999999999996</v>
      </c>
      <c r="Y56" s="174"/>
      <c r="Z56" s="174"/>
    </row>
    <row r="57" spans="1:53" x14ac:dyDescent="0.2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6"/>
      <c r="N57" s="187" t="s">
        <v>67</v>
      </c>
      <c r="O57" s="188"/>
      <c r="P57" s="188"/>
      <c r="Q57" s="188"/>
      <c r="R57" s="188"/>
      <c r="S57" s="188"/>
      <c r="T57" s="189"/>
      <c r="U57" s="38" t="s">
        <v>68</v>
      </c>
      <c r="V57" s="173">
        <f>IFERROR(SUMPRODUCT(V50:V55*H50:H55),"0")</f>
        <v>1700.8000000000002</v>
      </c>
      <c r="W57" s="173">
        <f>IFERROR(SUMPRODUCT(W50:W55*H50:H55),"0")</f>
        <v>1700.8000000000002</v>
      </c>
      <c r="X57" s="38"/>
      <c r="Y57" s="174"/>
      <c r="Z57" s="174"/>
    </row>
    <row r="58" spans="1:53" ht="16.5" customHeight="1" x14ac:dyDescent="0.25">
      <c r="A58" s="179" t="s">
        <v>112</v>
      </c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67"/>
      <c r="Z58" s="167"/>
    </row>
    <row r="59" spans="1:53" ht="14.25" customHeight="1" x14ac:dyDescent="0.25">
      <c r="A59" s="190" t="s">
        <v>61</v>
      </c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66"/>
      <c r="Z59" s="166"/>
    </row>
    <row r="60" spans="1:53" ht="27" customHeight="1" x14ac:dyDescent="0.25">
      <c r="A60" s="55" t="s">
        <v>113</v>
      </c>
      <c r="B60" s="55" t="s">
        <v>114</v>
      </c>
      <c r="C60" s="32">
        <v>4301070977</v>
      </c>
      <c r="D60" s="178">
        <v>4607111037411</v>
      </c>
      <c r="E60" s="177"/>
      <c r="F60" s="170">
        <v>2.7</v>
      </c>
      <c r="G60" s="33">
        <v>1</v>
      </c>
      <c r="H60" s="170">
        <v>2.7</v>
      </c>
      <c r="I60" s="170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6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6"/>
      <c r="P60" s="176"/>
      <c r="Q60" s="176"/>
      <c r="R60" s="177"/>
      <c r="S60" s="35"/>
      <c r="T60" s="35"/>
      <c r="U60" s="36" t="s">
        <v>66</v>
      </c>
      <c r="V60" s="171">
        <v>0</v>
      </c>
      <c r="W60" s="172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78">
        <v>4607111036728</v>
      </c>
      <c r="E61" s="177"/>
      <c r="F61" s="170">
        <v>5</v>
      </c>
      <c r="G61" s="33">
        <v>1</v>
      </c>
      <c r="H61" s="170">
        <v>5</v>
      </c>
      <c r="I61" s="170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2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6"/>
      <c r="P61" s="176"/>
      <c r="Q61" s="176"/>
      <c r="R61" s="177"/>
      <c r="S61" s="35"/>
      <c r="T61" s="35"/>
      <c r="U61" s="36" t="s">
        <v>66</v>
      </c>
      <c r="V61" s="171">
        <v>200</v>
      </c>
      <c r="W61" s="172">
        <f>IFERROR(IF(V61="","",V61),"")</f>
        <v>200</v>
      </c>
      <c r="X61" s="37">
        <f>IFERROR(IF(V61="","",V61*0.00866),"")</f>
        <v>1.7319999999999998</v>
      </c>
      <c r="Y61" s="57"/>
      <c r="Z61" s="58"/>
      <c r="AD61" s="62"/>
      <c r="BA61" s="81" t="s">
        <v>1</v>
      </c>
    </row>
    <row r="62" spans="1:53" x14ac:dyDescent="0.2">
      <c r="A62" s="185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6"/>
      <c r="N62" s="187" t="s">
        <v>67</v>
      </c>
      <c r="O62" s="188"/>
      <c r="P62" s="188"/>
      <c r="Q62" s="188"/>
      <c r="R62" s="188"/>
      <c r="S62" s="188"/>
      <c r="T62" s="189"/>
      <c r="U62" s="38" t="s">
        <v>66</v>
      </c>
      <c r="V62" s="173">
        <f>IFERROR(SUM(V60:V61),"0")</f>
        <v>200</v>
      </c>
      <c r="W62" s="173">
        <f>IFERROR(SUM(W60:W61),"0")</f>
        <v>200</v>
      </c>
      <c r="X62" s="173">
        <f>IFERROR(IF(X60="",0,X60),"0")+IFERROR(IF(X61="",0,X61),"0")</f>
        <v>1.7319999999999998</v>
      </c>
      <c r="Y62" s="174"/>
      <c r="Z62" s="174"/>
    </row>
    <row r="63" spans="1:53" x14ac:dyDescent="0.2">
      <c r="A63" s="180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6"/>
      <c r="N63" s="187" t="s">
        <v>67</v>
      </c>
      <c r="O63" s="188"/>
      <c r="P63" s="188"/>
      <c r="Q63" s="188"/>
      <c r="R63" s="188"/>
      <c r="S63" s="188"/>
      <c r="T63" s="189"/>
      <c r="U63" s="38" t="s">
        <v>68</v>
      </c>
      <c r="V63" s="173">
        <f>IFERROR(SUMPRODUCT(V60:V61*H60:H61),"0")</f>
        <v>1000</v>
      </c>
      <c r="W63" s="173">
        <f>IFERROR(SUMPRODUCT(W60:W61*H60:H61),"0")</f>
        <v>1000</v>
      </c>
      <c r="X63" s="38"/>
      <c r="Y63" s="174"/>
      <c r="Z63" s="174"/>
    </row>
    <row r="64" spans="1:53" ht="16.5" customHeight="1" x14ac:dyDescent="0.25">
      <c r="A64" s="179" t="s">
        <v>118</v>
      </c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67"/>
      <c r="Z64" s="167"/>
    </row>
    <row r="65" spans="1:53" ht="14.25" customHeight="1" x14ac:dyDescent="0.25">
      <c r="A65" s="190" t="s">
        <v>119</v>
      </c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66"/>
      <c r="Z65" s="166"/>
    </row>
    <row r="66" spans="1:53" ht="27" customHeight="1" x14ac:dyDescent="0.25">
      <c r="A66" s="55" t="s">
        <v>120</v>
      </c>
      <c r="B66" s="55" t="s">
        <v>121</v>
      </c>
      <c r="C66" s="32">
        <v>4301135113</v>
      </c>
      <c r="D66" s="178">
        <v>4607111033659</v>
      </c>
      <c r="E66" s="177"/>
      <c r="F66" s="170">
        <v>0.3</v>
      </c>
      <c r="G66" s="33">
        <v>12</v>
      </c>
      <c r="H66" s="170">
        <v>3.6</v>
      </c>
      <c r="I66" s="170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2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7"/>
      <c r="S66" s="35"/>
      <c r="T66" s="35"/>
      <c r="U66" s="36" t="s">
        <v>66</v>
      </c>
      <c r="V66" s="171">
        <v>0</v>
      </c>
      <c r="W66" s="172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x14ac:dyDescent="0.2">
      <c r="A67" s="185"/>
      <c r="B67" s="180"/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86"/>
      <c r="N67" s="187" t="s">
        <v>67</v>
      </c>
      <c r="O67" s="188"/>
      <c r="P67" s="188"/>
      <c r="Q67" s="188"/>
      <c r="R67" s="188"/>
      <c r="S67" s="188"/>
      <c r="T67" s="189"/>
      <c r="U67" s="38" t="s">
        <v>66</v>
      </c>
      <c r="V67" s="173">
        <f>IFERROR(SUM(V66:V66),"0")</f>
        <v>0</v>
      </c>
      <c r="W67" s="173">
        <f>IFERROR(SUM(W66:W66),"0")</f>
        <v>0</v>
      </c>
      <c r="X67" s="173">
        <f>IFERROR(IF(X66="",0,X66),"0")</f>
        <v>0</v>
      </c>
      <c r="Y67" s="174"/>
      <c r="Z67" s="174"/>
    </row>
    <row r="68" spans="1:53" x14ac:dyDescent="0.2">
      <c r="A68" s="180"/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6"/>
      <c r="N68" s="187" t="s">
        <v>67</v>
      </c>
      <c r="O68" s="188"/>
      <c r="P68" s="188"/>
      <c r="Q68" s="188"/>
      <c r="R68" s="188"/>
      <c r="S68" s="188"/>
      <c r="T68" s="189"/>
      <c r="U68" s="38" t="s">
        <v>68</v>
      </c>
      <c r="V68" s="173">
        <f>IFERROR(SUMPRODUCT(V66:V66*H66:H66),"0")</f>
        <v>0</v>
      </c>
      <c r="W68" s="173">
        <f>IFERROR(SUMPRODUCT(W66:W66*H66:H66),"0")</f>
        <v>0</v>
      </c>
      <c r="X68" s="38"/>
      <c r="Y68" s="174"/>
      <c r="Z68" s="174"/>
    </row>
    <row r="69" spans="1:53" ht="16.5" customHeight="1" x14ac:dyDescent="0.25">
      <c r="A69" s="179" t="s">
        <v>122</v>
      </c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67"/>
      <c r="Z69" s="167"/>
    </row>
    <row r="70" spans="1:53" ht="14.25" customHeight="1" x14ac:dyDescent="0.25">
      <c r="A70" s="190" t="s">
        <v>123</v>
      </c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66"/>
      <c r="Z70" s="166"/>
    </row>
    <row r="71" spans="1:53" ht="27" customHeight="1" x14ac:dyDescent="0.25">
      <c r="A71" s="55" t="s">
        <v>124</v>
      </c>
      <c r="B71" s="55" t="s">
        <v>125</v>
      </c>
      <c r="C71" s="32">
        <v>4301131012</v>
      </c>
      <c r="D71" s="178">
        <v>4607111034137</v>
      </c>
      <c r="E71" s="177"/>
      <c r="F71" s="170">
        <v>0.3</v>
      </c>
      <c r="G71" s="33">
        <v>12</v>
      </c>
      <c r="H71" s="170">
        <v>3.6</v>
      </c>
      <c r="I71" s="170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6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7"/>
      <c r="S71" s="35"/>
      <c r="T71" s="35"/>
      <c r="U71" s="36" t="s">
        <v>66</v>
      </c>
      <c r="V71" s="171">
        <v>5</v>
      </c>
      <c r="W71" s="172">
        <f>IFERROR(IF(V71="","",V71),"")</f>
        <v>5</v>
      </c>
      <c r="X71" s="37">
        <f>IFERROR(IF(V71="","",V71*0.01788),"")</f>
        <v>8.9400000000000007E-2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78">
        <v>4607111034120</v>
      </c>
      <c r="E72" s="177"/>
      <c r="F72" s="170">
        <v>0.3</v>
      </c>
      <c r="G72" s="33">
        <v>12</v>
      </c>
      <c r="H72" s="170">
        <v>3.6</v>
      </c>
      <c r="I72" s="170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35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7"/>
      <c r="S72" s="35"/>
      <c r="T72" s="35"/>
      <c r="U72" s="36" t="s">
        <v>66</v>
      </c>
      <c r="V72" s="171">
        <v>10</v>
      </c>
      <c r="W72" s="172">
        <f>IFERROR(IF(V72="","",V72),"")</f>
        <v>10</v>
      </c>
      <c r="X72" s="37">
        <f>IFERROR(IF(V72="","",V72*0.01788),"")</f>
        <v>0.17880000000000001</v>
      </c>
      <c r="Y72" s="57"/>
      <c r="Z72" s="58"/>
      <c r="AD72" s="62"/>
      <c r="BA72" s="84" t="s">
        <v>75</v>
      </c>
    </row>
    <row r="73" spans="1:53" x14ac:dyDescent="0.2">
      <c r="A73" s="185"/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86"/>
      <c r="N73" s="187" t="s">
        <v>67</v>
      </c>
      <c r="O73" s="188"/>
      <c r="P73" s="188"/>
      <c r="Q73" s="188"/>
      <c r="R73" s="188"/>
      <c r="S73" s="188"/>
      <c r="T73" s="189"/>
      <c r="U73" s="38" t="s">
        <v>66</v>
      </c>
      <c r="V73" s="173">
        <f>IFERROR(SUM(V71:V72),"0")</f>
        <v>15</v>
      </c>
      <c r="W73" s="173">
        <f>IFERROR(SUM(W71:W72),"0")</f>
        <v>15</v>
      </c>
      <c r="X73" s="173">
        <f>IFERROR(IF(X71="",0,X71),"0")+IFERROR(IF(X72="",0,X72),"0")</f>
        <v>0.26819999999999999</v>
      </c>
      <c r="Y73" s="174"/>
      <c r="Z73" s="174"/>
    </row>
    <row r="74" spans="1:53" x14ac:dyDescent="0.2">
      <c r="A74" s="180"/>
      <c r="B74" s="180"/>
      <c r="C74" s="180"/>
      <c r="D74" s="180"/>
      <c r="E74" s="180"/>
      <c r="F74" s="180"/>
      <c r="G74" s="180"/>
      <c r="H74" s="180"/>
      <c r="I74" s="180"/>
      <c r="J74" s="180"/>
      <c r="K74" s="180"/>
      <c r="L74" s="180"/>
      <c r="M74" s="186"/>
      <c r="N74" s="187" t="s">
        <v>67</v>
      </c>
      <c r="O74" s="188"/>
      <c r="P74" s="188"/>
      <c r="Q74" s="188"/>
      <c r="R74" s="188"/>
      <c r="S74" s="188"/>
      <c r="T74" s="189"/>
      <c r="U74" s="38" t="s">
        <v>68</v>
      </c>
      <c r="V74" s="173">
        <f>IFERROR(SUMPRODUCT(V71:V72*H71:H72),"0")</f>
        <v>54</v>
      </c>
      <c r="W74" s="173">
        <f>IFERROR(SUMPRODUCT(W71:W72*H71:H72),"0")</f>
        <v>54</v>
      </c>
      <c r="X74" s="38"/>
      <c r="Y74" s="174"/>
      <c r="Z74" s="174"/>
    </row>
    <row r="75" spans="1:53" ht="16.5" customHeight="1" x14ac:dyDescent="0.25">
      <c r="A75" s="179" t="s">
        <v>128</v>
      </c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67"/>
      <c r="Z75" s="167"/>
    </row>
    <row r="76" spans="1:53" ht="14.25" customHeight="1" x14ac:dyDescent="0.25">
      <c r="A76" s="190" t="s">
        <v>119</v>
      </c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66"/>
      <c r="Z76" s="166"/>
    </row>
    <row r="77" spans="1:53" ht="27" customHeight="1" x14ac:dyDescent="0.25">
      <c r="A77" s="55" t="s">
        <v>129</v>
      </c>
      <c r="B77" s="55" t="s">
        <v>130</v>
      </c>
      <c r="C77" s="32">
        <v>4301135053</v>
      </c>
      <c r="D77" s="178">
        <v>4607111036407</v>
      </c>
      <c r="E77" s="177"/>
      <c r="F77" s="170">
        <v>0.3</v>
      </c>
      <c r="G77" s="33">
        <v>14</v>
      </c>
      <c r="H77" s="170">
        <v>4.2</v>
      </c>
      <c r="I77" s="170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8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7"/>
      <c r="S77" s="35"/>
      <c r="T77" s="35"/>
      <c r="U77" s="36" t="s">
        <v>66</v>
      </c>
      <c r="V77" s="171">
        <v>10</v>
      </c>
      <c r="W77" s="172">
        <f t="shared" ref="W77:W82" si="2">IFERROR(IF(V77="","",V77),"")</f>
        <v>10</v>
      </c>
      <c r="X77" s="37">
        <f t="shared" ref="X77:X82" si="3">IFERROR(IF(V77="","",V77*0.01788),"")</f>
        <v>0.17880000000000001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78">
        <v>4607111033628</v>
      </c>
      <c r="E78" s="177"/>
      <c r="F78" s="170">
        <v>0.3</v>
      </c>
      <c r="G78" s="33">
        <v>12</v>
      </c>
      <c r="H78" s="170">
        <v>3.6</v>
      </c>
      <c r="I78" s="170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6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7"/>
      <c r="S78" s="35"/>
      <c r="T78" s="35"/>
      <c r="U78" s="36" t="s">
        <v>66</v>
      </c>
      <c r="V78" s="171">
        <v>10</v>
      </c>
      <c r="W78" s="172">
        <f t="shared" si="2"/>
        <v>10</v>
      </c>
      <c r="X78" s="37">
        <f t="shared" si="3"/>
        <v>0.17880000000000001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78">
        <v>4607111033451</v>
      </c>
      <c r="E79" s="177"/>
      <c r="F79" s="170">
        <v>0.3</v>
      </c>
      <c r="G79" s="33">
        <v>12</v>
      </c>
      <c r="H79" s="170">
        <v>3.6</v>
      </c>
      <c r="I79" s="170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6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7"/>
      <c r="S79" s="35"/>
      <c r="T79" s="35"/>
      <c r="U79" s="36" t="s">
        <v>66</v>
      </c>
      <c r="V79" s="171">
        <v>94</v>
      </c>
      <c r="W79" s="172">
        <f t="shared" si="2"/>
        <v>94</v>
      </c>
      <c r="X79" s="37">
        <f t="shared" si="3"/>
        <v>1.68072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135</v>
      </c>
      <c r="B80" s="55" t="s">
        <v>136</v>
      </c>
      <c r="C80" s="32">
        <v>4301135120</v>
      </c>
      <c r="D80" s="178">
        <v>4607111035141</v>
      </c>
      <c r="E80" s="177"/>
      <c r="F80" s="170">
        <v>0.3</v>
      </c>
      <c r="G80" s="33">
        <v>12</v>
      </c>
      <c r="H80" s="170">
        <v>3.6</v>
      </c>
      <c r="I80" s="170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6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7"/>
      <c r="S80" s="35"/>
      <c r="T80" s="35"/>
      <c r="U80" s="36" t="s">
        <v>66</v>
      </c>
      <c r="V80" s="171">
        <v>0</v>
      </c>
      <c r="W80" s="172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137</v>
      </c>
      <c r="B81" s="55" t="s">
        <v>138</v>
      </c>
      <c r="C81" s="32">
        <v>4301135111</v>
      </c>
      <c r="D81" s="178">
        <v>4607111035028</v>
      </c>
      <c r="E81" s="177"/>
      <c r="F81" s="170">
        <v>0.48</v>
      </c>
      <c r="G81" s="33">
        <v>8</v>
      </c>
      <c r="H81" s="170">
        <v>3.84</v>
      </c>
      <c r="I81" s="170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20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7"/>
      <c r="S81" s="35"/>
      <c r="T81" s="35"/>
      <c r="U81" s="36" t="s">
        <v>66</v>
      </c>
      <c r="V81" s="171">
        <v>0</v>
      </c>
      <c r="W81" s="172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78">
        <v>4607111033444</v>
      </c>
      <c r="E82" s="177"/>
      <c r="F82" s="170">
        <v>0.3</v>
      </c>
      <c r="G82" s="33">
        <v>12</v>
      </c>
      <c r="H82" s="170">
        <v>3.6</v>
      </c>
      <c r="I82" s="170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4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7"/>
      <c r="S82" s="35"/>
      <c r="T82" s="35"/>
      <c r="U82" s="36" t="s">
        <v>66</v>
      </c>
      <c r="V82" s="171">
        <v>40</v>
      </c>
      <c r="W82" s="172">
        <f t="shared" si="2"/>
        <v>40</v>
      </c>
      <c r="X82" s="37">
        <f t="shared" si="3"/>
        <v>0.71520000000000006</v>
      </c>
      <c r="Y82" s="57"/>
      <c r="Z82" s="58"/>
      <c r="AD82" s="62"/>
      <c r="BA82" s="90" t="s">
        <v>75</v>
      </c>
    </row>
    <row r="83" spans="1:53" x14ac:dyDescent="0.2">
      <c r="A83" s="185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86"/>
      <c r="N83" s="187" t="s">
        <v>67</v>
      </c>
      <c r="O83" s="188"/>
      <c r="P83" s="188"/>
      <c r="Q83" s="188"/>
      <c r="R83" s="188"/>
      <c r="S83" s="188"/>
      <c r="T83" s="189"/>
      <c r="U83" s="38" t="s">
        <v>66</v>
      </c>
      <c r="V83" s="173">
        <f>IFERROR(SUM(V77:V82),"0")</f>
        <v>154</v>
      </c>
      <c r="W83" s="173">
        <f>IFERROR(SUM(W77:W82),"0")</f>
        <v>154</v>
      </c>
      <c r="X83" s="173">
        <f>IFERROR(IF(X77="",0,X77),"0")+IFERROR(IF(X78="",0,X78),"0")+IFERROR(IF(X79="",0,X79),"0")+IFERROR(IF(X80="",0,X80),"0")+IFERROR(IF(X81="",0,X81),"0")+IFERROR(IF(X82="",0,X82),"0")</f>
        <v>2.75352</v>
      </c>
      <c r="Y83" s="174"/>
      <c r="Z83" s="174"/>
    </row>
    <row r="84" spans="1:53" x14ac:dyDescent="0.2">
      <c r="A84" s="180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6"/>
      <c r="N84" s="187" t="s">
        <v>67</v>
      </c>
      <c r="O84" s="188"/>
      <c r="P84" s="188"/>
      <c r="Q84" s="188"/>
      <c r="R84" s="188"/>
      <c r="S84" s="188"/>
      <c r="T84" s="189"/>
      <c r="U84" s="38" t="s">
        <v>68</v>
      </c>
      <c r="V84" s="173">
        <f>IFERROR(SUMPRODUCT(V77:V82*H77:H82),"0")</f>
        <v>560.40000000000009</v>
      </c>
      <c r="W84" s="173">
        <f>IFERROR(SUMPRODUCT(W77:W82*H77:H82),"0")</f>
        <v>560.40000000000009</v>
      </c>
      <c r="X84" s="38"/>
      <c r="Y84" s="174"/>
      <c r="Z84" s="174"/>
    </row>
    <row r="85" spans="1:53" ht="16.5" customHeight="1" x14ac:dyDescent="0.25">
      <c r="A85" s="179" t="s">
        <v>141</v>
      </c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67"/>
      <c r="Z85" s="167"/>
    </row>
    <row r="86" spans="1:53" ht="14.25" customHeight="1" x14ac:dyDescent="0.25">
      <c r="A86" s="190" t="s">
        <v>141</v>
      </c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66"/>
      <c r="Z86" s="166"/>
    </row>
    <row r="87" spans="1:53" ht="27" customHeight="1" x14ac:dyDescent="0.25">
      <c r="A87" s="55" t="s">
        <v>142</v>
      </c>
      <c r="B87" s="55" t="s">
        <v>143</v>
      </c>
      <c r="C87" s="32">
        <v>4301136013</v>
      </c>
      <c r="D87" s="178">
        <v>4607025784012</v>
      </c>
      <c r="E87" s="177"/>
      <c r="F87" s="170">
        <v>0.09</v>
      </c>
      <c r="G87" s="33">
        <v>24</v>
      </c>
      <c r="H87" s="170">
        <v>2.16</v>
      </c>
      <c r="I87" s="170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9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7"/>
      <c r="S87" s="35"/>
      <c r="T87" s="35"/>
      <c r="U87" s="36" t="s">
        <v>66</v>
      </c>
      <c r="V87" s="171">
        <v>5</v>
      </c>
      <c r="W87" s="172">
        <f>IFERROR(IF(V87="","",V87),"")</f>
        <v>5</v>
      </c>
      <c r="X87" s="37">
        <f>IFERROR(IF(V87="","",V87*0.00936),"")</f>
        <v>4.6800000000000001E-2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144</v>
      </c>
      <c r="B88" s="55" t="s">
        <v>145</v>
      </c>
      <c r="C88" s="32">
        <v>4301136012</v>
      </c>
      <c r="D88" s="178">
        <v>4607025784319</v>
      </c>
      <c r="E88" s="177"/>
      <c r="F88" s="170">
        <v>0.36</v>
      </c>
      <c r="G88" s="33">
        <v>10</v>
      </c>
      <c r="H88" s="170">
        <v>3.6</v>
      </c>
      <c r="I88" s="170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5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7"/>
      <c r="S88" s="35"/>
      <c r="T88" s="35"/>
      <c r="U88" s="36" t="s">
        <v>66</v>
      </c>
      <c r="V88" s="171">
        <v>0</v>
      </c>
      <c r="W88" s="172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146</v>
      </c>
      <c r="B89" s="55" t="s">
        <v>147</v>
      </c>
      <c r="C89" s="32">
        <v>4301136014</v>
      </c>
      <c r="D89" s="178">
        <v>4607111035370</v>
      </c>
      <c r="E89" s="177"/>
      <c r="F89" s="170">
        <v>0.14000000000000001</v>
      </c>
      <c r="G89" s="33">
        <v>22</v>
      </c>
      <c r="H89" s="170">
        <v>3.08</v>
      </c>
      <c r="I89" s="170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9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7"/>
      <c r="S89" s="35"/>
      <c r="T89" s="35"/>
      <c r="U89" s="36" t="s">
        <v>66</v>
      </c>
      <c r="V89" s="171">
        <v>0</v>
      </c>
      <c r="W89" s="172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85"/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86"/>
      <c r="N90" s="187" t="s">
        <v>67</v>
      </c>
      <c r="O90" s="188"/>
      <c r="P90" s="188"/>
      <c r="Q90" s="188"/>
      <c r="R90" s="188"/>
      <c r="S90" s="188"/>
      <c r="T90" s="189"/>
      <c r="U90" s="38" t="s">
        <v>66</v>
      </c>
      <c r="V90" s="173">
        <f>IFERROR(SUM(V87:V89),"0")</f>
        <v>5</v>
      </c>
      <c r="W90" s="173">
        <f>IFERROR(SUM(W87:W89),"0")</f>
        <v>5</v>
      </c>
      <c r="X90" s="173">
        <f>IFERROR(IF(X87="",0,X87),"0")+IFERROR(IF(X88="",0,X88),"0")+IFERROR(IF(X89="",0,X89),"0")</f>
        <v>4.6800000000000001E-2</v>
      </c>
      <c r="Y90" s="174"/>
      <c r="Z90" s="174"/>
    </row>
    <row r="91" spans="1:53" x14ac:dyDescent="0.2">
      <c r="A91" s="180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6"/>
      <c r="N91" s="187" t="s">
        <v>67</v>
      </c>
      <c r="O91" s="188"/>
      <c r="P91" s="188"/>
      <c r="Q91" s="188"/>
      <c r="R91" s="188"/>
      <c r="S91" s="188"/>
      <c r="T91" s="189"/>
      <c r="U91" s="38" t="s">
        <v>68</v>
      </c>
      <c r="V91" s="173">
        <f>IFERROR(SUMPRODUCT(V87:V89*H87:H89),"0")</f>
        <v>10.8</v>
      </c>
      <c r="W91" s="173">
        <f>IFERROR(SUMPRODUCT(W87:W89*H87:H89),"0")</f>
        <v>10.8</v>
      </c>
      <c r="X91" s="38"/>
      <c r="Y91" s="174"/>
      <c r="Z91" s="174"/>
    </row>
    <row r="92" spans="1:53" ht="16.5" customHeight="1" x14ac:dyDescent="0.25">
      <c r="A92" s="179" t="s">
        <v>148</v>
      </c>
      <c r="B92" s="180"/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67"/>
      <c r="Z92" s="167"/>
    </row>
    <row r="93" spans="1:53" ht="14.25" customHeight="1" x14ac:dyDescent="0.25">
      <c r="A93" s="190" t="s">
        <v>61</v>
      </c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66"/>
      <c r="Z93" s="166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78">
        <v>4607111033970</v>
      </c>
      <c r="E94" s="177"/>
      <c r="F94" s="170">
        <v>0.43</v>
      </c>
      <c r="G94" s="33">
        <v>16</v>
      </c>
      <c r="H94" s="170">
        <v>6.88</v>
      </c>
      <c r="I94" s="170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2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6"/>
      <c r="P94" s="176"/>
      <c r="Q94" s="176"/>
      <c r="R94" s="177"/>
      <c r="S94" s="35"/>
      <c r="T94" s="35"/>
      <c r="U94" s="36" t="s">
        <v>66</v>
      </c>
      <c r="V94" s="171">
        <v>30</v>
      </c>
      <c r="W94" s="172">
        <f>IFERROR(IF(V94="","",V94),"")</f>
        <v>30</v>
      </c>
      <c r="X94" s="37">
        <f>IFERROR(IF(V94="","",V94*0.0155),"")</f>
        <v>0.46499999999999997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78">
        <v>4607111034144</v>
      </c>
      <c r="E95" s="177"/>
      <c r="F95" s="170">
        <v>0.9</v>
      </c>
      <c r="G95" s="33">
        <v>8</v>
      </c>
      <c r="H95" s="170">
        <v>7.2</v>
      </c>
      <c r="I95" s="170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30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6"/>
      <c r="P95" s="176"/>
      <c r="Q95" s="176"/>
      <c r="R95" s="177"/>
      <c r="S95" s="35"/>
      <c r="T95" s="35"/>
      <c r="U95" s="36" t="s">
        <v>66</v>
      </c>
      <c r="V95" s="171">
        <v>188</v>
      </c>
      <c r="W95" s="172">
        <f>IFERROR(IF(V95="","",V95),"")</f>
        <v>188</v>
      </c>
      <c r="X95" s="37">
        <f>IFERROR(IF(V95="","",V95*0.0155),"")</f>
        <v>2.9140000000000001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78">
        <v>4607111033987</v>
      </c>
      <c r="E96" s="177"/>
      <c r="F96" s="170">
        <v>0.43</v>
      </c>
      <c r="G96" s="33">
        <v>16</v>
      </c>
      <c r="H96" s="170">
        <v>6.88</v>
      </c>
      <c r="I96" s="170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31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6"/>
      <c r="P96" s="176"/>
      <c r="Q96" s="176"/>
      <c r="R96" s="177"/>
      <c r="S96" s="35"/>
      <c r="T96" s="35"/>
      <c r="U96" s="36" t="s">
        <v>66</v>
      </c>
      <c r="V96" s="171">
        <v>20</v>
      </c>
      <c r="W96" s="172">
        <f>IFERROR(IF(V96="","",V96),"")</f>
        <v>20</v>
      </c>
      <c r="X96" s="37">
        <f>IFERROR(IF(V96="","",V96*0.0155),"")</f>
        <v>0.31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78">
        <v>4607111034151</v>
      </c>
      <c r="E97" s="177"/>
      <c r="F97" s="170">
        <v>0.9</v>
      </c>
      <c r="G97" s="33">
        <v>8</v>
      </c>
      <c r="H97" s="170">
        <v>7.2</v>
      </c>
      <c r="I97" s="170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30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6"/>
      <c r="P97" s="176"/>
      <c r="Q97" s="176"/>
      <c r="R97" s="177"/>
      <c r="S97" s="35"/>
      <c r="T97" s="35"/>
      <c r="U97" s="36" t="s">
        <v>66</v>
      </c>
      <c r="V97" s="171">
        <v>332</v>
      </c>
      <c r="W97" s="172">
        <f>IFERROR(IF(V97="","",V97),"")</f>
        <v>332</v>
      </c>
      <c r="X97" s="37">
        <f>IFERROR(IF(V97="","",V97*0.0155),"")</f>
        <v>5.1459999999999999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157</v>
      </c>
      <c r="B98" s="55" t="s">
        <v>158</v>
      </c>
      <c r="C98" s="32">
        <v>4301070958</v>
      </c>
      <c r="D98" s="178">
        <v>4607111038098</v>
      </c>
      <c r="E98" s="177"/>
      <c r="F98" s="170">
        <v>0.8</v>
      </c>
      <c r="G98" s="33">
        <v>8</v>
      </c>
      <c r="H98" s="170">
        <v>6.4</v>
      </c>
      <c r="I98" s="170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31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6"/>
      <c r="P98" s="176"/>
      <c r="Q98" s="176"/>
      <c r="R98" s="177"/>
      <c r="S98" s="35"/>
      <c r="T98" s="35"/>
      <c r="U98" s="36" t="s">
        <v>66</v>
      </c>
      <c r="V98" s="171">
        <v>60</v>
      </c>
      <c r="W98" s="172">
        <f>IFERROR(IF(V98="","",V98),"")</f>
        <v>60</v>
      </c>
      <c r="X98" s="37">
        <f>IFERROR(IF(V98="","",V98*0.0155),"")</f>
        <v>0.92999999999999994</v>
      </c>
      <c r="Y98" s="57"/>
      <c r="Z98" s="58"/>
      <c r="AD98" s="62"/>
      <c r="BA98" s="98" t="s">
        <v>1</v>
      </c>
    </row>
    <row r="99" spans="1:53" x14ac:dyDescent="0.2">
      <c r="A99" s="185"/>
      <c r="B99" s="180"/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86"/>
      <c r="N99" s="187" t="s">
        <v>67</v>
      </c>
      <c r="O99" s="188"/>
      <c r="P99" s="188"/>
      <c r="Q99" s="188"/>
      <c r="R99" s="188"/>
      <c r="S99" s="188"/>
      <c r="T99" s="189"/>
      <c r="U99" s="38" t="s">
        <v>66</v>
      </c>
      <c r="V99" s="173">
        <f>IFERROR(SUM(V94:V98),"0")</f>
        <v>630</v>
      </c>
      <c r="W99" s="173">
        <f>IFERROR(SUM(W94:W98),"0")</f>
        <v>630</v>
      </c>
      <c r="X99" s="173">
        <f>IFERROR(IF(X94="",0,X94),"0")+IFERROR(IF(X95="",0,X95),"0")+IFERROR(IF(X96="",0,X96),"0")+IFERROR(IF(X97="",0,X97),"0")+IFERROR(IF(X98="",0,X98),"0")</f>
        <v>9.7650000000000006</v>
      </c>
      <c r="Y99" s="174"/>
      <c r="Z99" s="174"/>
    </row>
    <row r="100" spans="1:53" x14ac:dyDescent="0.2">
      <c r="A100" s="180"/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6"/>
      <c r="N100" s="187" t="s">
        <v>67</v>
      </c>
      <c r="O100" s="188"/>
      <c r="P100" s="188"/>
      <c r="Q100" s="188"/>
      <c r="R100" s="188"/>
      <c r="S100" s="188"/>
      <c r="T100" s="189"/>
      <c r="U100" s="38" t="s">
        <v>68</v>
      </c>
      <c r="V100" s="173">
        <f>IFERROR(SUMPRODUCT(V94:V98*H94:H98),"0")</f>
        <v>4472</v>
      </c>
      <c r="W100" s="173">
        <f>IFERROR(SUMPRODUCT(W94:W98*H94:H98),"0")</f>
        <v>4472</v>
      </c>
      <c r="X100" s="38"/>
      <c r="Y100" s="174"/>
      <c r="Z100" s="174"/>
    </row>
    <row r="101" spans="1:53" ht="16.5" customHeight="1" x14ac:dyDescent="0.25">
      <c r="A101" s="179" t="s">
        <v>159</v>
      </c>
      <c r="B101" s="180"/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67"/>
      <c r="Z101" s="167"/>
    </row>
    <row r="102" spans="1:53" ht="14.25" customHeight="1" x14ac:dyDescent="0.25">
      <c r="A102" s="190" t="s">
        <v>119</v>
      </c>
      <c r="B102" s="180"/>
      <c r="C102" s="180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  <c r="Y102" s="166"/>
      <c r="Z102" s="166"/>
    </row>
    <row r="103" spans="1:53" ht="27" customHeight="1" x14ac:dyDescent="0.25">
      <c r="A103" s="55" t="s">
        <v>160</v>
      </c>
      <c r="B103" s="55" t="s">
        <v>161</v>
      </c>
      <c r="C103" s="32">
        <v>4301135162</v>
      </c>
      <c r="D103" s="178">
        <v>4607111034014</v>
      </c>
      <c r="E103" s="177"/>
      <c r="F103" s="170">
        <v>0.25</v>
      </c>
      <c r="G103" s="33">
        <v>12</v>
      </c>
      <c r="H103" s="170">
        <v>3</v>
      </c>
      <c r="I103" s="170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24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7"/>
      <c r="S103" s="35"/>
      <c r="T103" s="35"/>
      <c r="U103" s="36" t="s">
        <v>66</v>
      </c>
      <c r="V103" s="171">
        <v>144</v>
      </c>
      <c r="W103" s="172">
        <f>IFERROR(IF(V103="","",V103),"")</f>
        <v>144</v>
      </c>
      <c r="X103" s="37">
        <f>IFERROR(IF(V103="","",V103*0.01788),"")</f>
        <v>2.5747200000000001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162</v>
      </c>
      <c r="B104" s="55" t="s">
        <v>163</v>
      </c>
      <c r="C104" s="32">
        <v>4301135117</v>
      </c>
      <c r="D104" s="178">
        <v>4607111033994</v>
      </c>
      <c r="E104" s="177"/>
      <c r="F104" s="170">
        <v>0.25</v>
      </c>
      <c r="G104" s="33">
        <v>12</v>
      </c>
      <c r="H104" s="170">
        <v>3</v>
      </c>
      <c r="I104" s="170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20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7"/>
      <c r="S104" s="35"/>
      <c r="T104" s="35"/>
      <c r="U104" s="36" t="s">
        <v>66</v>
      </c>
      <c r="V104" s="171">
        <v>229</v>
      </c>
      <c r="W104" s="172">
        <f>IFERROR(IF(V104="","",V104),"")</f>
        <v>229</v>
      </c>
      <c r="X104" s="37">
        <f>IFERROR(IF(V104="","",V104*0.01788),"")</f>
        <v>4.0945200000000002</v>
      </c>
      <c r="Y104" s="57"/>
      <c r="Z104" s="58"/>
      <c r="AD104" s="62"/>
      <c r="BA104" s="100" t="s">
        <v>75</v>
      </c>
    </row>
    <row r="105" spans="1:53" x14ac:dyDescent="0.2">
      <c r="A105" s="185"/>
      <c r="B105" s="180"/>
      <c r="C105" s="180"/>
      <c r="D105" s="180"/>
      <c r="E105" s="180"/>
      <c r="F105" s="180"/>
      <c r="G105" s="180"/>
      <c r="H105" s="180"/>
      <c r="I105" s="180"/>
      <c r="J105" s="180"/>
      <c r="K105" s="180"/>
      <c r="L105" s="180"/>
      <c r="M105" s="186"/>
      <c r="N105" s="187" t="s">
        <v>67</v>
      </c>
      <c r="O105" s="188"/>
      <c r="P105" s="188"/>
      <c r="Q105" s="188"/>
      <c r="R105" s="188"/>
      <c r="S105" s="188"/>
      <c r="T105" s="189"/>
      <c r="U105" s="38" t="s">
        <v>66</v>
      </c>
      <c r="V105" s="173">
        <f>IFERROR(SUM(V103:V104),"0")</f>
        <v>373</v>
      </c>
      <c r="W105" s="173">
        <f>IFERROR(SUM(W103:W104),"0")</f>
        <v>373</v>
      </c>
      <c r="X105" s="173">
        <f>IFERROR(IF(X103="",0,X103),"0")+IFERROR(IF(X104="",0,X104),"0")</f>
        <v>6.6692400000000003</v>
      </c>
      <c r="Y105" s="174"/>
      <c r="Z105" s="174"/>
    </row>
    <row r="106" spans="1:53" x14ac:dyDescent="0.2">
      <c r="A106" s="180"/>
      <c r="B106" s="180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6"/>
      <c r="N106" s="187" t="s">
        <v>67</v>
      </c>
      <c r="O106" s="188"/>
      <c r="P106" s="188"/>
      <c r="Q106" s="188"/>
      <c r="R106" s="188"/>
      <c r="S106" s="188"/>
      <c r="T106" s="189"/>
      <c r="U106" s="38" t="s">
        <v>68</v>
      </c>
      <c r="V106" s="173">
        <f>IFERROR(SUMPRODUCT(V103:V104*H103:H104),"0")</f>
        <v>1119</v>
      </c>
      <c r="W106" s="173">
        <f>IFERROR(SUMPRODUCT(W103:W104*H103:H104),"0")</f>
        <v>1119</v>
      </c>
      <c r="X106" s="38"/>
      <c r="Y106" s="174"/>
      <c r="Z106" s="174"/>
    </row>
    <row r="107" spans="1:53" ht="16.5" customHeight="1" x14ac:dyDescent="0.25">
      <c r="A107" s="179" t="s">
        <v>164</v>
      </c>
      <c r="B107" s="180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67"/>
      <c r="Z107" s="167"/>
    </row>
    <row r="108" spans="1:53" ht="14.25" customHeight="1" x14ac:dyDescent="0.25">
      <c r="A108" s="190" t="s">
        <v>119</v>
      </c>
      <c r="B108" s="180"/>
      <c r="C108" s="180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66"/>
      <c r="Z108" s="166"/>
    </row>
    <row r="109" spans="1:53" ht="16.5" customHeight="1" x14ac:dyDescent="0.25">
      <c r="A109" s="55" t="s">
        <v>165</v>
      </c>
      <c r="B109" s="55" t="s">
        <v>166</v>
      </c>
      <c r="C109" s="32">
        <v>4301135112</v>
      </c>
      <c r="D109" s="178">
        <v>4607111034199</v>
      </c>
      <c r="E109" s="177"/>
      <c r="F109" s="170">
        <v>0.25</v>
      </c>
      <c r="G109" s="33">
        <v>12</v>
      </c>
      <c r="H109" s="170">
        <v>3</v>
      </c>
      <c r="I109" s="170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31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7"/>
      <c r="S109" s="35"/>
      <c r="T109" s="35"/>
      <c r="U109" s="36" t="s">
        <v>66</v>
      </c>
      <c r="V109" s="171">
        <v>87</v>
      </c>
      <c r="W109" s="172">
        <f>IFERROR(IF(V109="","",V109),"")</f>
        <v>87</v>
      </c>
      <c r="X109" s="37">
        <f>IFERROR(IF(V109="","",V109*0.01788),"")</f>
        <v>1.5555600000000001</v>
      </c>
      <c r="Y109" s="57"/>
      <c r="Z109" s="58"/>
      <c r="AD109" s="62"/>
      <c r="BA109" s="101" t="s">
        <v>75</v>
      </c>
    </row>
    <row r="110" spans="1:53" x14ac:dyDescent="0.2">
      <c r="A110" s="185"/>
      <c r="B110" s="180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86"/>
      <c r="N110" s="187" t="s">
        <v>67</v>
      </c>
      <c r="O110" s="188"/>
      <c r="P110" s="188"/>
      <c r="Q110" s="188"/>
      <c r="R110" s="188"/>
      <c r="S110" s="188"/>
      <c r="T110" s="189"/>
      <c r="U110" s="38" t="s">
        <v>66</v>
      </c>
      <c r="V110" s="173">
        <f>IFERROR(SUM(V109:V109),"0")</f>
        <v>87</v>
      </c>
      <c r="W110" s="173">
        <f>IFERROR(SUM(W109:W109),"0")</f>
        <v>87</v>
      </c>
      <c r="X110" s="173">
        <f>IFERROR(IF(X109="",0,X109),"0")</f>
        <v>1.5555600000000001</v>
      </c>
      <c r="Y110" s="174"/>
      <c r="Z110" s="174"/>
    </row>
    <row r="111" spans="1:53" x14ac:dyDescent="0.2">
      <c r="A111" s="180"/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186"/>
      <c r="N111" s="187" t="s">
        <v>67</v>
      </c>
      <c r="O111" s="188"/>
      <c r="P111" s="188"/>
      <c r="Q111" s="188"/>
      <c r="R111" s="188"/>
      <c r="S111" s="188"/>
      <c r="T111" s="189"/>
      <c r="U111" s="38" t="s">
        <v>68</v>
      </c>
      <c r="V111" s="173">
        <f>IFERROR(SUMPRODUCT(V109:V109*H109:H109),"0")</f>
        <v>261</v>
      </c>
      <c r="W111" s="173">
        <f>IFERROR(SUMPRODUCT(W109:W109*H109:H109),"0")</f>
        <v>261</v>
      </c>
      <c r="X111" s="38"/>
      <c r="Y111" s="174"/>
      <c r="Z111" s="174"/>
    </row>
    <row r="112" spans="1:53" ht="16.5" customHeight="1" x14ac:dyDescent="0.25">
      <c r="A112" s="179" t="s">
        <v>167</v>
      </c>
      <c r="B112" s="180"/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67"/>
      <c r="Z112" s="167"/>
    </row>
    <row r="113" spans="1:53" ht="14.25" customHeight="1" x14ac:dyDescent="0.25">
      <c r="A113" s="190" t="s">
        <v>119</v>
      </c>
      <c r="B113" s="180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66"/>
      <c r="Z113" s="166"/>
    </row>
    <row r="114" spans="1:53" ht="27" customHeight="1" x14ac:dyDescent="0.25">
      <c r="A114" s="55" t="s">
        <v>168</v>
      </c>
      <c r="B114" s="55" t="s">
        <v>169</v>
      </c>
      <c r="C114" s="32">
        <v>4301130006</v>
      </c>
      <c r="D114" s="178">
        <v>4607111034670</v>
      </c>
      <c r="E114" s="177"/>
      <c r="F114" s="170">
        <v>3</v>
      </c>
      <c r="G114" s="33">
        <v>1</v>
      </c>
      <c r="H114" s="170">
        <v>3</v>
      </c>
      <c r="I114" s="170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2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7"/>
      <c r="S114" s="35"/>
      <c r="T114" s="35"/>
      <c r="U114" s="36" t="s">
        <v>66</v>
      </c>
      <c r="V114" s="171">
        <v>0</v>
      </c>
      <c r="W114" s="172">
        <f>IFERROR(IF(V114="","",V114),"")</f>
        <v>0</v>
      </c>
      <c r="X114" s="37">
        <f>IFERROR(IF(V114="","",V114*0.00936),"")</f>
        <v>0</v>
      </c>
      <c r="Y114" s="57" t="s">
        <v>170</v>
      </c>
      <c r="Z114" s="58"/>
      <c r="AD114" s="62"/>
      <c r="BA114" s="102" t="s">
        <v>75</v>
      </c>
    </row>
    <row r="115" spans="1:53" ht="27" customHeight="1" x14ac:dyDescent="0.25">
      <c r="A115" s="55" t="s">
        <v>171</v>
      </c>
      <c r="B115" s="55" t="s">
        <v>172</v>
      </c>
      <c r="C115" s="32">
        <v>4301130003</v>
      </c>
      <c r="D115" s="178">
        <v>4607111034687</v>
      </c>
      <c r="E115" s="177"/>
      <c r="F115" s="170">
        <v>3</v>
      </c>
      <c r="G115" s="33">
        <v>1</v>
      </c>
      <c r="H115" s="170">
        <v>3</v>
      </c>
      <c r="I115" s="170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30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6"/>
      <c r="P115" s="176"/>
      <c r="Q115" s="176"/>
      <c r="R115" s="177"/>
      <c r="S115" s="35"/>
      <c r="T115" s="35"/>
      <c r="U115" s="36" t="s">
        <v>66</v>
      </c>
      <c r="V115" s="171">
        <v>0</v>
      </c>
      <c r="W115" s="172">
        <f>IFERROR(IF(V115="","",V115),"")</f>
        <v>0</v>
      </c>
      <c r="X115" s="37">
        <f>IFERROR(IF(V115="","",V115*0.00936),"")</f>
        <v>0</v>
      </c>
      <c r="Y115" s="57" t="s">
        <v>170</v>
      </c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4301135181</v>
      </c>
      <c r="D116" s="178">
        <v>4607111034380</v>
      </c>
      <c r="E116" s="177"/>
      <c r="F116" s="170">
        <v>0.25</v>
      </c>
      <c r="G116" s="33">
        <v>12</v>
      </c>
      <c r="H116" s="170">
        <v>3</v>
      </c>
      <c r="I116" s="170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4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6"/>
      <c r="P116" s="176"/>
      <c r="Q116" s="176"/>
      <c r="R116" s="177"/>
      <c r="S116" s="35"/>
      <c r="T116" s="35"/>
      <c r="U116" s="36" t="s">
        <v>66</v>
      </c>
      <c r="V116" s="171">
        <v>20</v>
      </c>
      <c r="W116" s="172">
        <f>IFERROR(IF(V116="","",V116),"")</f>
        <v>20</v>
      </c>
      <c r="X116" s="37">
        <f>IFERROR(IF(V116="","",V116*0.01788),"")</f>
        <v>0.35760000000000003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175</v>
      </c>
      <c r="B117" s="55" t="s">
        <v>176</v>
      </c>
      <c r="C117" s="32">
        <v>4301135180</v>
      </c>
      <c r="D117" s="178">
        <v>4607111034397</v>
      </c>
      <c r="E117" s="177"/>
      <c r="F117" s="170">
        <v>0.25</v>
      </c>
      <c r="G117" s="33">
        <v>12</v>
      </c>
      <c r="H117" s="170">
        <v>3</v>
      </c>
      <c r="I117" s="170">
        <v>3.28</v>
      </c>
      <c r="J117" s="33">
        <v>70</v>
      </c>
      <c r="K117" s="33" t="s">
        <v>74</v>
      </c>
      <c r="L117" s="34" t="s">
        <v>65</v>
      </c>
      <c r="M117" s="33">
        <v>180</v>
      </c>
      <c r="N117" s="326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6"/>
      <c r="P117" s="176"/>
      <c r="Q117" s="176"/>
      <c r="R117" s="177"/>
      <c r="S117" s="35"/>
      <c r="T117" s="35"/>
      <c r="U117" s="36" t="s">
        <v>66</v>
      </c>
      <c r="V117" s="171">
        <v>50</v>
      </c>
      <c r="W117" s="172">
        <f>IFERROR(IF(V117="","",V117),"")</f>
        <v>50</v>
      </c>
      <c r="X117" s="37">
        <f>IFERROR(IF(V117="","",V117*0.01788),"")</f>
        <v>0.89400000000000002</v>
      </c>
      <c r="Y117" s="57"/>
      <c r="Z117" s="58"/>
      <c r="AD117" s="62"/>
      <c r="BA117" s="105" t="s">
        <v>75</v>
      </c>
    </row>
    <row r="118" spans="1:53" x14ac:dyDescent="0.2">
      <c r="A118" s="185"/>
      <c r="B118" s="180"/>
      <c r="C118" s="180"/>
      <c r="D118" s="180"/>
      <c r="E118" s="180"/>
      <c r="F118" s="180"/>
      <c r="G118" s="180"/>
      <c r="H118" s="180"/>
      <c r="I118" s="180"/>
      <c r="J118" s="180"/>
      <c r="K118" s="180"/>
      <c r="L118" s="180"/>
      <c r="M118" s="186"/>
      <c r="N118" s="187" t="s">
        <v>67</v>
      </c>
      <c r="O118" s="188"/>
      <c r="P118" s="188"/>
      <c r="Q118" s="188"/>
      <c r="R118" s="188"/>
      <c r="S118" s="188"/>
      <c r="T118" s="189"/>
      <c r="U118" s="38" t="s">
        <v>66</v>
      </c>
      <c r="V118" s="173">
        <f>IFERROR(SUM(V114:V117),"0")</f>
        <v>70</v>
      </c>
      <c r="W118" s="173">
        <f>IFERROR(SUM(W114:W117),"0")</f>
        <v>70</v>
      </c>
      <c r="X118" s="173">
        <f>IFERROR(IF(X114="",0,X114),"0")+IFERROR(IF(X115="",0,X115),"0")+IFERROR(IF(X116="",0,X116),"0")+IFERROR(IF(X117="",0,X117),"0")</f>
        <v>1.2516</v>
      </c>
      <c r="Y118" s="174"/>
      <c r="Z118" s="174"/>
    </row>
    <row r="119" spans="1:53" x14ac:dyDescent="0.2">
      <c r="A119" s="180"/>
      <c r="B119" s="180"/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6"/>
      <c r="N119" s="187" t="s">
        <v>67</v>
      </c>
      <c r="O119" s="188"/>
      <c r="P119" s="188"/>
      <c r="Q119" s="188"/>
      <c r="R119" s="188"/>
      <c r="S119" s="188"/>
      <c r="T119" s="189"/>
      <c r="U119" s="38" t="s">
        <v>68</v>
      </c>
      <c r="V119" s="173">
        <f>IFERROR(SUMPRODUCT(V114:V117*H114:H117),"0")</f>
        <v>210</v>
      </c>
      <c r="W119" s="173">
        <f>IFERROR(SUMPRODUCT(W114:W117*H114:H117),"0")</f>
        <v>210</v>
      </c>
      <c r="X119" s="38"/>
      <c r="Y119" s="174"/>
      <c r="Z119" s="174"/>
    </row>
    <row r="120" spans="1:53" ht="16.5" customHeight="1" x14ac:dyDescent="0.25">
      <c r="A120" s="179" t="s">
        <v>177</v>
      </c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67"/>
      <c r="Z120" s="167"/>
    </row>
    <row r="121" spans="1:53" ht="14.25" customHeight="1" x14ac:dyDescent="0.25">
      <c r="A121" s="190" t="s">
        <v>119</v>
      </c>
      <c r="B121" s="180"/>
      <c r="C121" s="180"/>
      <c r="D121" s="180"/>
      <c r="E121" s="180"/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66"/>
      <c r="Z121" s="166"/>
    </row>
    <row r="122" spans="1:53" ht="27" customHeight="1" x14ac:dyDescent="0.25">
      <c r="A122" s="55" t="s">
        <v>178</v>
      </c>
      <c r="B122" s="55" t="s">
        <v>179</v>
      </c>
      <c r="C122" s="32">
        <v>4301135134</v>
      </c>
      <c r="D122" s="178">
        <v>4607111035806</v>
      </c>
      <c r="E122" s="177"/>
      <c r="F122" s="170">
        <v>0.25</v>
      </c>
      <c r="G122" s="33">
        <v>12</v>
      </c>
      <c r="H122" s="170">
        <v>3</v>
      </c>
      <c r="I122" s="170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33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7"/>
      <c r="S122" s="35"/>
      <c r="T122" s="35"/>
      <c r="U122" s="36" t="s">
        <v>66</v>
      </c>
      <c r="V122" s="171">
        <v>0</v>
      </c>
      <c r="W122" s="172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x14ac:dyDescent="0.2">
      <c r="A123" s="185"/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L123" s="180"/>
      <c r="M123" s="186"/>
      <c r="N123" s="187" t="s">
        <v>67</v>
      </c>
      <c r="O123" s="188"/>
      <c r="P123" s="188"/>
      <c r="Q123" s="188"/>
      <c r="R123" s="188"/>
      <c r="S123" s="188"/>
      <c r="T123" s="189"/>
      <c r="U123" s="38" t="s">
        <v>66</v>
      </c>
      <c r="V123" s="173">
        <f>IFERROR(SUM(V122:V122),"0")</f>
        <v>0</v>
      </c>
      <c r="W123" s="173">
        <f>IFERROR(SUM(W122:W122),"0")</f>
        <v>0</v>
      </c>
      <c r="X123" s="173">
        <f>IFERROR(IF(X122="",0,X122),"0")</f>
        <v>0</v>
      </c>
      <c r="Y123" s="174"/>
      <c r="Z123" s="174"/>
    </row>
    <row r="124" spans="1:53" x14ac:dyDescent="0.2">
      <c r="A124" s="180"/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6"/>
      <c r="N124" s="187" t="s">
        <v>67</v>
      </c>
      <c r="O124" s="188"/>
      <c r="P124" s="188"/>
      <c r="Q124" s="188"/>
      <c r="R124" s="188"/>
      <c r="S124" s="188"/>
      <c r="T124" s="189"/>
      <c r="U124" s="38" t="s">
        <v>68</v>
      </c>
      <c r="V124" s="173">
        <f>IFERROR(SUMPRODUCT(V122:V122*H122:H122),"0")</f>
        <v>0</v>
      </c>
      <c r="W124" s="173">
        <f>IFERROR(SUMPRODUCT(W122:W122*H122:H122),"0")</f>
        <v>0</v>
      </c>
      <c r="X124" s="38"/>
      <c r="Y124" s="174"/>
      <c r="Z124" s="174"/>
    </row>
    <row r="125" spans="1:53" ht="16.5" customHeight="1" x14ac:dyDescent="0.25">
      <c r="A125" s="179" t="s">
        <v>180</v>
      </c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67"/>
      <c r="Z125" s="167"/>
    </row>
    <row r="126" spans="1:53" ht="14.25" customHeight="1" x14ac:dyDescent="0.25">
      <c r="A126" s="190" t="s">
        <v>181</v>
      </c>
      <c r="B126" s="180"/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66"/>
      <c r="Z126" s="166"/>
    </row>
    <row r="127" spans="1:53" ht="27" customHeight="1" x14ac:dyDescent="0.25">
      <c r="A127" s="55" t="s">
        <v>182</v>
      </c>
      <c r="B127" s="55" t="s">
        <v>183</v>
      </c>
      <c r="C127" s="32">
        <v>4301070768</v>
      </c>
      <c r="D127" s="178">
        <v>4607111035639</v>
      </c>
      <c r="E127" s="177"/>
      <c r="F127" s="170">
        <v>0.2</v>
      </c>
      <c r="G127" s="33">
        <v>12</v>
      </c>
      <c r="H127" s="170">
        <v>2.4</v>
      </c>
      <c r="I127" s="170">
        <v>3.13</v>
      </c>
      <c r="J127" s="33">
        <v>48</v>
      </c>
      <c r="K127" s="33" t="s">
        <v>184</v>
      </c>
      <c r="L127" s="34" t="s">
        <v>65</v>
      </c>
      <c r="M127" s="33">
        <v>180</v>
      </c>
      <c r="N127" s="23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7"/>
      <c r="S127" s="35"/>
      <c r="T127" s="35"/>
      <c r="U127" s="36" t="s">
        <v>66</v>
      </c>
      <c r="V127" s="171">
        <v>0</v>
      </c>
      <c r="W127" s="172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customHeight="1" x14ac:dyDescent="0.25">
      <c r="A128" s="55" t="s">
        <v>185</v>
      </c>
      <c r="B128" s="55" t="s">
        <v>186</v>
      </c>
      <c r="C128" s="32">
        <v>4301070797</v>
      </c>
      <c r="D128" s="178">
        <v>4607111035646</v>
      </c>
      <c r="E128" s="177"/>
      <c r="F128" s="170">
        <v>0.2</v>
      </c>
      <c r="G128" s="33">
        <v>8</v>
      </c>
      <c r="H128" s="170">
        <v>1.6</v>
      </c>
      <c r="I128" s="170">
        <v>2.12</v>
      </c>
      <c r="J128" s="33">
        <v>72</v>
      </c>
      <c r="K128" s="33" t="s">
        <v>187</v>
      </c>
      <c r="L128" s="34" t="s">
        <v>65</v>
      </c>
      <c r="M128" s="33">
        <v>180</v>
      </c>
      <c r="N128" s="23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7"/>
      <c r="S128" s="35"/>
      <c r="T128" s="35"/>
      <c r="U128" s="36" t="s">
        <v>66</v>
      </c>
      <c r="V128" s="171">
        <v>0</v>
      </c>
      <c r="W128" s="172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x14ac:dyDescent="0.2">
      <c r="A129" s="185"/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L129" s="180"/>
      <c r="M129" s="186"/>
      <c r="N129" s="187" t="s">
        <v>67</v>
      </c>
      <c r="O129" s="188"/>
      <c r="P129" s="188"/>
      <c r="Q129" s="188"/>
      <c r="R129" s="188"/>
      <c r="S129" s="188"/>
      <c r="T129" s="189"/>
      <c r="U129" s="38" t="s">
        <v>66</v>
      </c>
      <c r="V129" s="173">
        <f>IFERROR(SUM(V127:V128),"0")</f>
        <v>0</v>
      </c>
      <c r="W129" s="173">
        <f>IFERROR(SUM(W127:W128),"0")</f>
        <v>0</v>
      </c>
      <c r="X129" s="173">
        <f>IFERROR(IF(X127="",0,X127),"0")+IFERROR(IF(X128="",0,X128),"0")</f>
        <v>0</v>
      </c>
      <c r="Y129" s="174"/>
      <c r="Z129" s="174"/>
    </row>
    <row r="130" spans="1:53" x14ac:dyDescent="0.2">
      <c r="A130" s="180"/>
      <c r="B130" s="180"/>
      <c r="C130" s="180"/>
      <c r="D130" s="180"/>
      <c r="E130" s="180"/>
      <c r="F130" s="180"/>
      <c r="G130" s="180"/>
      <c r="H130" s="180"/>
      <c r="I130" s="180"/>
      <c r="J130" s="180"/>
      <c r="K130" s="180"/>
      <c r="L130" s="180"/>
      <c r="M130" s="186"/>
      <c r="N130" s="187" t="s">
        <v>67</v>
      </c>
      <c r="O130" s="188"/>
      <c r="P130" s="188"/>
      <c r="Q130" s="188"/>
      <c r="R130" s="188"/>
      <c r="S130" s="188"/>
      <c r="T130" s="189"/>
      <c r="U130" s="38" t="s">
        <v>68</v>
      </c>
      <c r="V130" s="173">
        <f>IFERROR(SUMPRODUCT(V127:V128*H127:H128),"0")</f>
        <v>0</v>
      </c>
      <c r="W130" s="173">
        <f>IFERROR(SUMPRODUCT(W127:W128*H127:H128),"0")</f>
        <v>0</v>
      </c>
      <c r="X130" s="38"/>
      <c r="Y130" s="174"/>
      <c r="Z130" s="174"/>
    </row>
    <row r="131" spans="1:53" ht="16.5" customHeight="1" x14ac:dyDescent="0.25">
      <c r="A131" s="179" t="s">
        <v>188</v>
      </c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67"/>
      <c r="Z131" s="167"/>
    </row>
    <row r="132" spans="1:53" ht="14.25" customHeight="1" x14ac:dyDescent="0.25">
      <c r="A132" s="190" t="s">
        <v>119</v>
      </c>
      <c r="B132" s="180"/>
      <c r="C132" s="180"/>
      <c r="D132" s="180"/>
      <c r="E132" s="180"/>
      <c r="F132" s="180"/>
      <c r="G132" s="180"/>
      <c r="H132" s="180"/>
      <c r="I132" s="180"/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66"/>
      <c r="Z132" s="166"/>
    </row>
    <row r="133" spans="1:53" ht="27" customHeight="1" x14ac:dyDescent="0.25">
      <c r="A133" s="55" t="s">
        <v>189</v>
      </c>
      <c r="B133" s="55" t="s">
        <v>190</v>
      </c>
      <c r="C133" s="32">
        <v>4301135133</v>
      </c>
      <c r="D133" s="178">
        <v>4607111036568</v>
      </c>
      <c r="E133" s="177"/>
      <c r="F133" s="170">
        <v>0.28000000000000003</v>
      </c>
      <c r="G133" s="33">
        <v>6</v>
      </c>
      <c r="H133" s="170">
        <v>1.68</v>
      </c>
      <c r="I133" s="170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34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7"/>
      <c r="S133" s="35"/>
      <c r="T133" s="35"/>
      <c r="U133" s="36" t="s">
        <v>66</v>
      </c>
      <c r="V133" s="171">
        <v>0</v>
      </c>
      <c r="W133" s="172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x14ac:dyDescent="0.2">
      <c r="A134" s="185"/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L134" s="180"/>
      <c r="M134" s="186"/>
      <c r="N134" s="187" t="s">
        <v>67</v>
      </c>
      <c r="O134" s="188"/>
      <c r="P134" s="188"/>
      <c r="Q134" s="188"/>
      <c r="R134" s="188"/>
      <c r="S134" s="188"/>
      <c r="T134" s="189"/>
      <c r="U134" s="38" t="s">
        <v>66</v>
      </c>
      <c r="V134" s="173">
        <f>IFERROR(SUM(V133:V133),"0")</f>
        <v>0</v>
      </c>
      <c r="W134" s="173">
        <f>IFERROR(SUM(W133:W133),"0")</f>
        <v>0</v>
      </c>
      <c r="X134" s="173">
        <f>IFERROR(IF(X133="",0,X133),"0")</f>
        <v>0</v>
      </c>
      <c r="Y134" s="174"/>
      <c r="Z134" s="174"/>
    </row>
    <row r="135" spans="1:53" x14ac:dyDescent="0.2">
      <c r="A135" s="180"/>
      <c r="B135" s="180"/>
      <c r="C135" s="180"/>
      <c r="D135" s="180"/>
      <c r="E135" s="180"/>
      <c r="F135" s="180"/>
      <c r="G135" s="180"/>
      <c r="H135" s="180"/>
      <c r="I135" s="180"/>
      <c r="J135" s="180"/>
      <c r="K135" s="180"/>
      <c r="L135" s="180"/>
      <c r="M135" s="186"/>
      <c r="N135" s="187" t="s">
        <v>67</v>
      </c>
      <c r="O135" s="188"/>
      <c r="P135" s="188"/>
      <c r="Q135" s="188"/>
      <c r="R135" s="188"/>
      <c r="S135" s="188"/>
      <c r="T135" s="189"/>
      <c r="U135" s="38" t="s">
        <v>68</v>
      </c>
      <c r="V135" s="173">
        <f>IFERROR(SUMPRODUCT(V133:V133*H133:H133),"0")</f>
        <v>0</v>
      </c>
      <c r="W135" s="173">
        <f>IFERROR(SUMPRODUCT(W133:W133*H133:H133),"0")</f>
        <v>0</v>
      </c>
      <c r="X135" s="38"/>
      <c r="Y135" s="174"/>
      <c r="Z135" s="174"/>
    </row>
    <row r="136" spans="1:53" ht="27.75" customHeight="1" x14ac:dyDescent="0.2">
      <c r="A136" s="183" t="s">
        <v>191</v>
      </c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49"/>
      <c r="Z136" s="49"/>
    </row>
    <row r="137" spans="1:53" ht="16.5" customHeight="1" x14ac:dyDescent="0.25">
      <c r="A137" s="179" t="s">
        <v>192</v>
      </c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67"/>
      <c r="Z137" s="167"/>
    </row>
    <row r="138" spans="1:53" ht="14.25" customHeight="1" x14ac:dyDescent="0.25">
      <c r="A138" s="190" t="s">
        <v>119</v>
      </c>
      <c r="B138" s="180"/>
      <c r="C138" s="180"/>
      <c r="D138" s="180"/>
      <c r="E138" s="180"/>
      <c r="F138" s="180"/>
      <c r="G138" s="180"/>
      <c r="H138" s="180"/>
      <c r="I138" s="180"/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66"/>
      <c r="Z138" s="166"/>
    </row>
    <row r="139" spans="1:53" ht="16.5" customHeight="1" x14ac:dyDescent="0.25">
      <c r="A139" s="55" t="s">
        <v>193</v>
      </c>
      <c r="B139" s="55" t="s">
        <v>194</v>
      </c>
      <c r="C139" s="32">
        <v>4301135317</v>
      </c>
      <c r="D139" s="178">
        <v>4607111039057</v>
      </c>
      <c r="E139" s="177"/>
      <c r="F139" s="170">
        <v>1.8</v>
      </c>
      <c r="G139" s="33">
        <v>1</v>
      </c>
      <c r="H139" s="170">
        <v>1.8</v>
      </c>
      <c r="I139" s="170">
        <v>1.9</v>
      </c>
      <c r="J139" s="33">
        <v>234</v>
      </c>
      <c r="K139" s="33" t="s">
        <v>115</v>
      </c>
      <c r="L139" s="34" t="s">
        <v>65</v>
      </c>
      <c r="M139" s="33">
        <v>180</v>
      </c>
      <c r="N139" s="334" t="s">
        <v>195</v>
      </c>
      <c r="O139" s="176"/>
      <c r="P139" s="176"/>
      <c r="Q139" s="176"/>
      <c r="R139" s="177"/>
      <c r="S139" s="35"/>
      <c r="T139" s="35"/>
      <c r="U139" s="36" t="s">
        <v>66</v>
      </c>
      <c r="V139" s="171">
        <v>0</v>
      </c>
      <c r="W139" s="172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75</v>
      </c>
    </row>
    <row r="140" spans="1:53" x14ac:dyDescent="0.2">
      <c r="A140" s="185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6"/>
      <c r="N140" s="187" t="s">
        <v>67</v>
      </c>
      <c r="O140" s="188"/>
      <c r="P140" s="188"/>
      <c r="Q140" s="188"/>
      <c r="R140" s="188"/>
      <c r="S140" s="188"/>
      <c r="T140" s="189"/>
      <c r="U140" s="38" t="s">
        <v>66</v>
      </c>
      <c r="V140" s="173">
        <f>IFERROR(SUM(V139:V139),"0")</f>
        <v>0</v>
      </c>
      <c r="W140" s="173">
        <f>IFERROR(SUM(W139:W139),"0")</f>
        <v>0</v>
      </c>
      <c r="X140" s="173">
        <f>IFERROR(IF(X139="",0,X139),"0")</f>
        <v>0</v>
      </c>
      <c r="Y140" s="174"/>
      <c r="Z140" s="174"/>
    </row>
    <row r="141" spans="1:53" x14ac:dyDescent="0.2">
      <c r="A141" s="180"/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  <c r="M141" s="186"/>
      <c r="N141" s="187" t="s">
        <v>67</v>
      </c>
      <c r="O141" s="188"/>
      <c r="P141" s="188"/>
      <c r="Q141" s="188"/>
      <c r="R141" s="188"/>
      <c r="S141" s="188"/>
      <c r="T141" s="189"/>
      <c r="U141" s="38" t="s">
        <v>68</v>
      </c>
      <c r="V141" s="173">
        <f>IFERROR(SUMPRODUCT(V139:V139*H139:H139),"0")</f>
        <v>0</v>
      </c>
      <c r="W141" s="173">
        <f>IFERROR(SUMPRODUCT(W139:W139*H139:H139),"0")</f>
        <v>0</v>
      </c>
      <c r="X141" s="38"/>
      <c r="Y141" s="174"/>
      <c r="Z141" s="174"/>
    </row>
    <row r="142" spans="1:53" ht="16.5" customHeight="1" x14ac:dyDescent="0.25">
      <c r="A142" s="179" t="s">
        <v>196</v>
      </c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67"/>
      <c r="Z142" s="167"/>
    </row>
    <row r="143" spans="1:53" ht="14.25" customHeight="1" x14ac:dyDescent="0.25">
      <c r="A143" s="190" t="s">
        <v>181</v>
      </c>
      <c r="B143" s="180"/>
      <c r="C143" s="180"/>
      <c r="D143" s="180"/>
      <c r="E143" s="180"/>
      <c r="F143" s="180"/>
      <c r="G143" s="180"/>
      <c r="H143" s="180"/>
      <c r="I143" s="180"/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66"/>
      <c r="Z143" s="166"/>
    </row>
    <row r="144" spans="1:53" ht="16.5" customHeight="1" x14ac:dyDescent="0.25">
      <c r="A144" s="55" t="s">
        <v>197</v>
      </c>
      <c r="B144" s="55" t="s">
        <v>198</v>
      </c>
      <c r="C144" s="32">
        <v>4301071010</v>
      </c>
      <c r="D144" s="178">
        <v>4607111037701</v>
      </c>
      <c r="E144" s="177"/>
      <c r="F144" s="170">
        <v>5</v>
      </c>
      <c r="G144" s="33">
        <v>1</v>
      </c>
      <c r="H144" s="170">
        <v>5</v>
      </c>
      <c r="I144" s="170">
        <v>5.2</v>
      </c>
      <c r="J144" s="33">
        <v>144</v>
      </c>
      <c r="K144" s="33" t="s">
        <v>64</v>
      </c>
      <c r="L144" s="34" t="s">
        <v>65</v>
      </c>
      <c r="M144" s="33">
        <v>180</v>
      </c>
      <c r="N144" s="17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76"/>
      <c r="P144" s="176"/>
      <c r="Q144" s="176"/>
      <c r="R144" s="177"/>
      <c r="S144" s="35"/>
      <c r="T144" s="35"/>
      <c r="U144" s="36" t="s">
        <v>66</v>
      </c>
      <c r="V144" s="171">
        <v>0</v>
      </c>
      <c r="W144" s="172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75</v>
      </c>
    </row>
    <row r="145" spans="1:53" x14ac:dyDescent="0.2">
      <c r="A145" s="185"/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0"/>
      <c r="M145" s="186"/>
      <c r="N145" s="187" t="s">
        <v>67</v>
      </c>
      <c r="O145" s="188"/>
      <c r="P145" s="188"/>
      <c r="Q145" s="188"/>
      <c r="R145" s="188"/>
      <c r="S145" s="188"/>
      <c r="T145" s="189"/>
      <c r="U145" s="38" t="s">
        <v>66</v>
      </c>
      <c r="V145" s="173">
        <f>IFERROR(SUM(V144:V144),"0")</f>
        <v>0</v>
      </c>
      <c r="W145" s="173">
        <f>IFERROR(SUM(W144:W144),"0")</f>
        <v>0</v>
      </c>
      <c r="X145" s="173">
        <f>IFERROR(IF(X144="",0,X144),"0")</f>
        <v>0</v>
      </c>
      <c r="Y145" s="174"/>
      <c r="Z145" s="174"/>
    </row>
    <row r="146" spans="1:53" x14ac:dyDescent="0.2">
      <c r="A146" s="180"/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  <c r="M146" s="186"/>
      <c r="N146" s="187" t="s">
        <v>67</v>
      </c>
      <c r="O146" s="188"/>
      <c r="P146" s="188"/>
      <c r="Q146" s="188"/>
      <c r="R146" s="188"/>
      <c r="S146" s="188"/>
      <c r="T146" s="189"/>
      <c r="U146" s="38" t="s">
        <v>68</v>
      </c>
      <c r="V146" s="173">
        <f>IFERROR(SUMPRODUCT(V144:V144*H144:H144),"0")</f>
        <v>0</v>
      </c>
      <c r="W146" s="173">
        <f>IFERROR(SUMPRODUCT(W144:W144*H144:H144),"0")</f>
        <v>0</v>
      </c>
      <c r="X146" s="38"/>
      <c r="Y146" s="174"/>
      <c r="Z146" s="174"/>
    </row>
    <row r="147" spans="1:53" ht="16.5" customHeight="1" x14ac:dyDescent="0.25">
      <c r="A147" s="179" t="s">
        <v>199</v>
      </c>
      <c r="B147" s="180"/>
      <c r="C147" s="180"/>
      <c r="D147" s="180"/>
      <c r="E147" s="180"/>
      <c r="F147" s="180"/>
      <c r="G147" s="180"/>
      <c r="H147" s="180"/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67"/>
      <c r="Z147" s="167"/>
    </row>
    <row r="148" spans="1:53" ht="14.25" customHeight="1" x14ac:dyDescent="0.25">
      <c r="A148" s="190" t="s">
        <v>61</v>
      </c>
      <c r="B148" s="180"/>
      <c r="C148" s="180"/>
      <c r="D148" s="180"/>
      <c r="E148" s="180"/>
      <c r="F148" s="180"/>
      <c r="G148" s="180"/>
      <c r="H148" s="180"/>
      <c r="I148" s="180"/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66"/>
      <c r="Z148" s="166"/>
    </row>
    <row r="149" spans="1:53" ht="16.5" customHeight="1" x14ac:dyDescent="0.25">
      <c r="A149" s="55" t="s">
        <v>200</v>
      </c>
      <c r="B149" s="55" t="s">
        <v>201</v>
      </c>
      <c r="C149" s="32">
        <v>4301071026</v>
      </c>
      <c r="D149" s="178">
        <v>4607111036384</v>
      </c>
      <c r="E149" s="177"/>
      <c r="F149" s="170">
        <v>1</v>
      </c>
      <c r="G149" s="33">
        <v>5</v>
      </c>
      <c r="H149" s="170">
        <v>5</v>
      </c>
      <c r="I149" s="170">
        <v>5.2530000000000001</v>
      </c>
      <c r="J149" s="33">
        <v>144</v>
      </c>
      <c r="K149" s="33" t="s">
        <v>64</v>
      </c>
      <c r="L149" s="34" t="s">
        <v>65</v>
      </c>
      <c r="M149" s="33">
        <v>180</v>
      </c>
      <c r="N149" s="262" t="s">
        <v>202</v>
      </c>
      <c r="O149" s="176"/>
      <c r="P149" s="176"/>
      <c r="Q149" s="176"/>
      <c r="R149" s="177"/>
      <c r="S149" s="35"/>
      <c r="T149" s="35"/>
      <c r="U149" s="36" t="s">
        <v>66</v>
      </c>
      <c r="V149" s="171">
        <v>0</v>
      </c>
      <c r="W149" s="172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203</v>
      </c>
      <c r="B150" s="55" t="s">
        <v>204</v>
      </c>
      <c r="C150" s="32">
        <v>4301070956</v>
      </c>
      <c r="D150" s="178">
        <v>4640242180250</v>
      </c>
      <c r="E150" s="177"/>
      <c r="F150" s="170">
        <v>5</v>
      </c>
      <c r="G150" s="33">
        <v>1</v>
      </c>
      <c r="H150" s="170">
        <v>5</v>
      </c>
      <c r="I150" s="170">
        <v>5.2131999999999996</v>
      </c>
      <c r="J150" s="33">
        <v>144</v>
      </c>
      <c r="K150" s="33" t="s">
        <v>64</v>
      </c>
      <c r="L150" s="34" t="s">
        <v>65</v>
      </c>
      <c r="M150" s="33">
        <v>180</v>
      </c>
      <c r="N150" s="273" t="s">
        <v>205</v>
      </c>
      <c r="O150" s="176"/>
      <c r="P150" s="176"/>
      <c r="Q150" s="176"/>
      <c r="R150" s="177"/>
      <c r="S150" s="35"/>
      <c r="T150" s="35"/>
      <c r="U150" s="36" t="s">
        <v>66</v>
      </c>
      <c r="V150" s="171">
        <v>0</v>
      </c>
      <c r="W150" s="172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206</v>
      </c>
      <c r="B151" s="55" t="s">
        <v>207</v>
      </c>
      <c r="C151" s="32">
        <v>4301071028</v>
      </c>
      <c r="D151" s="178">
        <v>4607111036216</v>
      </c>
      <c r="E151" s="177"/>
      <c r="F151" s="170">
        <v>1</v>
      </c>
      <c r="G151" s="33">
        <v>5</v>
      </c>
      <c r="H151" s="170">
        <v>5</v>
      </c>
      <c r="I151" s="170">
        <v>5.266</v>
      </c>
      <c r="J151" s="33">
        <v>144</v>
      </c>
      <c r="K151" s="33" t="s">
        <v>64</v>
      </c>
      <c r="L151" s="34" t="s">
        <v>65</v>
      </c>
      <c r="M151" s="33">
        <v>180</v>
      </c>
      <c r="N151" s="35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76"/>
      <c r="P151" s="176"/>
      <c r="Q151" s="176"/>
      <c r="R151" s="177"/>
      <c r="S151" s="35"/>
      <c r="T151" s="35"/>
      <c r="U151" s="36" t="s">
        <v>66</v>
      </c>
      <c r="V151" s="171">
        <v>60</v>
      </c>
      <c r="W151" s="172">
        <f>IFERROR(IF(V151="","",V151),"")</f>
        <v>60</v>
      </c>
      <c r="X151" s="37">
        <f>IFERROR(IF(V151="","",V151*0.00866),"")</f>
        <v>0.51959999999999995</v>
      </c>
      <c r="Y151" s="57"/>
      <c r="Z151" s="58"/>
      <c r="AD151" s="62"/>
      <c r="BA151" s="114" t="s">
        <v>1</v>
      </c>
    </row>
    <row r="152" spans="1:53" ht="27" customHeight="1" x14ac:dyDescent="0.25">
      <c r="A152" s="55" t="s">
        <v>208</v>
      </c>
      <c r="B152" s="55" t="s">
        <v>209</v>
      </c>
      <c r="C152" s="32">
        <v>4301071027</v>
      </c>
      <c r="D152" s="178">
        <v>4607111036278</v>
      </c>
      <c r="E152" s="177"/>
      <c r="F152" s="170">
        <v>1</v>
      </c>
      <c r="G152" s="33">
        <v>5</v>
      </c>
      <c r="H152" s="170">
        <v>5</v>
      </c>
      <c r="I152" s="170">
        <v>5.2830000000000004</v>
      </c>
      <c r="J152" s="33">
        <v>84</v>
      </c>
      <c r="K152" s="33" t="s">
        <v>64</v>
      </c>
      <c r="L152" s="34" t="s">
        <v>65</v>
      </c>
      <c r="M152" s="33">
        <v>180</v>
      </c>
      <c r="N152" s="275" t="s">
        <v>210</v>
      </c>
      <c r="O152" s="176"/>
      <c r="P152" s="176"/>
      <c r="Q152" s="176"/>
      <c r="R152" s="177"/>
      <c r="S152" s="35"/>
      <c r="T152" s="35"/>
      <c r="U152" s="36" t="s">
        <v>66</v>
      </c>
      <c r="V152" s="171">
        <v>0</v>
      </c>
      <c r="W152" s="172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85"/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  <c r="M153" s="186"/>
      <c r="N153" s="187" t="s">
        <v>67</v>
      </c>
      <c r="O153" s="188"/>
      <c r="P153" s="188"/>
      <c r="Q153" s="188"/>
      <c r="R153" s="188"/>
      <c r="S153" s="188"/>
      <c r="T153" s="189"/>
      <c r="U153" s="38" t="s">
        <v>66</v>
      </c>
      <c r="V153" s="173">
        <f>IFERROR(SUM(V149:V152),"0")</f>
        <v>60</v>
      </c>
      <c r="W153" s="173">
        <f>IFERROR(SUM(W149:W152),"0")</f>
        <v>60</v>
      </c>
      <c r="X153" s="173">
        <f>IFERROR(IF(X149="",0,X149),"0")+IFERROR(IF(X150="",0,X150),"0")+IFERROR(IF(X151="",0,X151),"0")+IFERROR(IF(X152="",0,X152),"0")</f>
        <v>0.51959999999999995</v>
      </c>
      <c r="Y153" s="174"/>
      <c r="Z153" s="174"/>
    </row>
    <row r="154" spans="1:53" x14ac:dyDescent="0.2">
      <c r="A154" s="180"/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6"/>
      <c r="N154" s="187" t="s">
        <v>67</v>
      </c>
      <c r="O154" s="188"/>
      <c r="P154" s="188"/>
      <c r="Q154" s="188"/>
      <c r="R154" s="188"/>
      <c r="S154" s="188"/>
      <c r="T154" s="189"/>
      <c r="U154" s="38" t="s">
        <v>68</v>
      </c>
      <c r="V154" s="173">
        <f>IFERROR(SUMPRODUCT(V149:V152*H149:H152),"0")</f>
        <v>300</v>
      </c>
      <c r="W154" s="173">
        <f>IFERROR(SUMPRODUCT(W149:W152*H149:H152),"0")</f>
        <v>300</v>
      </c>
      <c r="X154" s="38"/>
      <c r="Y154" s="174"/>
      <c r="Z154" s="174"/>
    </row>
    <row r="155" spans="1:53" ht="14.25" customHeight="1" x14ac:dyDescent="0.25">
      <c r="A155" s="190" t="s">
        <v>211</v>
      </c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66"/>
      <c r="Z155" s="166"/>
    </row>
    <row r="156" spans="1:53" ht="27" customHeight="1" x14ac:dyDescent="0.25">
      <c r="A156" s="55" t="s">
        <v>212</v>
      </c>
      <c r="B156" s="55" t="s">
        <v>213</v>
      </c>
      <c r="C156" s="32">
        <v>4301080153</v>
      </c>
      <c r="D156" s="178">
        <v>4607111036827</v>
      </c>
      <c r="E156" s="177"/>
      <c r="F156" s="170">
        <v>1</v>
      </c>
      <c r="G156" s="33">
        <v>5</v>
      </c>
      <c r="H156" s="170">
        <v>5</v>
      </c>
      <c r="I156" s="170">
        <v>5.2</v>
      </c>
      <c r="J156" s="33">
        <v>144</v>
      </c>
      <c r="K156" s="33" t="s">
        <v>64</v>
      </c>
      <c r="L156" s="34" t="s">
        <v>65</v>
      </c>
      <c r="M156" s="33">
        <v>90</v>
      </c>
      <c r="N156" s="35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76"/>
      <c r="P156" s="176"/>
      <c r="Q156" s="176"/>
      <c r="R156" s="177"/>
      <c r="S156" s="35"/>
      <c r="T156" s="35"/>
      <c r="U156" s="36" t="s">
        <v>66</v>
      </c>
      <c r="V156" s="171">
        <v>0</v>
      </c>
      <c r="W156" s="172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customHeight="1" x14ac:dyDescent="0.25">
      <c r="A157" s="55" t="s">
        <v>214</v>
      </c>
      <c r="B157" s="55" t="s">
        <v>215</v>
      </c>
      <c r="C157" s="32">
        <v>4301080154</v>
      </c>
      <c r="D157" s="178">
        <v>4607111036834</v>
      </c>
      <c r="E157" s="177"/>
      <c r="F157" s="170">
        <v>1</v>
      </c>
      <c r="G157" s="33">
        <v>5</v>
      </c>
      <c r="H157" s="170">
        <v>5</v>
      </c>
      <c r="I157" s="170">
        <v>5.2530000000000001</v>
      </c>
      <c r="J157" s="33">
        <v>144</v>
      </c>
      <c r="K157" s="33" t="s">
        <v>64</v>
      </c>
      <c r="L157" s="34" t="s">
        <v>65</v>
      </c>
      <c r="M157" s="33">
        <v>90</v>
      </c>
      <c r="N157" s="19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76"/>
      <c r="P157" s="176"/>
      <c r="Q157" s="176"/>
      <c r="R157" s="177"/>
      <c r="S157" s="35"/>
      <c r="T157" s="35"/>
      <c r="U157" s="36" t="s">
        <v>66</v>
      </c>
      <c r="V157" s="171">
        <v>0</v>
      </c>
      <c r="W157" s="172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x14ac:dyDescent="0.2">
      <c r="A158" s="185"/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L158" s="180"/>
      <c r="M158" s="186"/>
      <c r="N158" s="187" t="s">
        <v>67</v>
      </c>
      <c r="O158" s="188"/>
      <c r="P158" s="188"/>
      <c r="Q158" s="188"/>
      <c r="R158" s="188"/>
      <c r="S158" s="188"/>
      <c r="T158" s="189"/>
      <c r="U158" s="38" t="s">
        <v>66</v>
      </c>
      <c r="V158" s="173">
        <f>IFERROR(SUM(V156:V157),"0")</f>
        <v>0</v>
      </c>
      <c r="W158" s="173">
        <f>IFERROR(SUM(W156:W157),"0")</f>
        <v>0</v>
      </c>
      <c r="X158" s="173">
        <f>IFERROR(IF(X156="",0,X156),"0")+IFERROR(IF(X157="",0,X157),"0")</f>
        <v>0</v>
      </c>
      <c r="Y158" s="174"/>
      <c r="Z158" s="174"/>
    </row>
    <row r="159" spans="1:53" x14ac:dyDescent="0.2">
      <c r="A159" s="180"/>
      <c r="B159" s="180"/>
      <c r="C159" s="180"/>
      <c r="D159" s="180"/>
      <c r="E159" s="180"/>
      <c r="F159" s="180"/>
      <c r="G159" s="180"/>
      <c r="H159" s="180"/>
      <c r="I159" s="180"/>
      <c r="J159" s="180"/>
      <c r="K159" s="180"/>
      <c r="L159" s="180"/>
      <c r="M159" s="186"/>
      <c r="N159" s="187" t="s">
        <v>67</v>
      </c>
      <c r="O159" s="188"/>
      <c r="P159" s="188"/>
      <c r="Q159" s="188"/>
      <c r="R159" s="188"/>
      <c r="S159" s="188"/>
      <c r="T159" s="189"/>
      <c r="U159" s="38" t="s">
        <v>68</v>
      </c>
      <c r="V159" s="173">
        <f>IFERROR(SUMPRODUCT(V156:V157*H156:H157),"0")</f>
        <v>0</v>
      </c>
      <c r="W159" s="173">
        <f>IFERROR(SUMPRODUCT(W156:W157*H156:H157),"0")</f>
        <v>0</v>
      </c>
      <c r="X159" s="38"/>
      <c r="Y159" s="174"/>
      <c r="Z159" s="174"/>
    </row>
    <row r="160" spans="1:53" ht="27.75" customHeight="1" x14ac:dyDescent="0.2">
      <c r="A160" s="183" t="s">
        <v>216</v>
      </c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49"/>
      <c r="Z160" s="49"/>
    </row>
    <row r="161" spans="1:53" ht="16.5" customHeight="1" x14ac:dyDescent="0.25">
      <c r="A161" s="179" t="s">
        <v>217</v>
      </c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67"/>
      <c r="Z161" s="167"/>
    </row>
    <row r="162" spans="1:53" ht="14.25" customHeight="1" x14ac:dyDescent="0.25">
      <c r="A162" s="190" t="s">
        <v>71</v>
      </c>
      <c r="B162" s="180"/>
      <c r="C162" s="180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66"/>
      <c r="Z162" s="166"/>
    </row>
    <row r="163" spans="1:53" ht="16.5" customHeight="1" x14ac:dyDescent="0.25">
      <c r="A163" s="55" t="s">
        <v>218</v>
      </c>
      <c r="B163" s="55" t="s">
        <v>219</v>
      </c>
      <c r="C163" s="32">
        <v>4301132048</v>
      </c>
      <c r="D163" s="178">
        <v>4607111035721</v>
      </c>
      <c r="E163" s="177"/>
      <c r="F163" s="170">
        <v>0.25</v>
      </c>
      <c r="G163" s="33">
        <v>12</v>
      </c>
      <c r="H163" s="170">
        <v>3</v>
      </c>
      <c r="I163" s="170">
        <v>3.3879999999999999</v>
      </c>
      <c r="J163" s="33">
        <v>70</v>
      </c>
      <c r="K163" s="33" t="s">
        <v>74</v>
      </c>
      <c r="L163" s="34" t="s">
        <v>65</v>
      </c>
      <c r="M163" s="33">
        <v>180</v>
      </c>
      <c r="N163" s="27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76"/>
      <c r="P163" s="176"/>
      <c r="Q163" s="176"/>
      <c r="R163" s="177"/>
      <c r="S163" s="35"/>
      <c r="T163" s="35"/>
      <c r="U163" s="36" t="s">
        <v>66</v>
      </c>
      <c r="V163" s="171">
        <v>60</v>
      </c>
      <c r="W163" s="172">
        <f>IFERROR(IF(V163="","",V163),"")</f>
        <v>60</v>
      </c>
      <c r="X163" s="37">
        <f>IFERROR(IF(V163="","",V163*0.01788),"")</f>
        <v>1.0728</v>
      </c>
      <c r="Y163" s="57"/>
      <c r="Z163" s="58"/>
      <c r="AD163" s="62"/>
      <c r="BA163" s="118" t="s">
        <v>75</v>
      </c>
    </row>
    <row r="164" spans="1:53" ht="27" customHeight="1" x14ac:dyDescent="0.25">
      <c r="A164" s="55" t="s">
        <v>220</v>
      </c>
      <c r="B164" s="55" t="s">
        <v>221</v>
      </c>
      <c r="C164" s="32">
        <v>4301132046</v>
      </c>
      <c r="D164" s="178">
        <v>4607111035691</v>
      </c>
      <c r="E164" s="177"/>
      <c r="F164" s="170">
        <v>0.25</v>
      </c>
      <c r="G164" s="33">
        <v>12</v>
      </c>
      <c r="H164" s="170">
        <v>3</v>
      </c>
      <c r="I164" s="170">
        <v>3.3879999999999999</v>
      </c>
      <c r="J164" s="33">
        <v>70</v>
      </c>
      <c r="K164" s="33" t="s">
        <v>74</v>
      </c>
      <c r="L164" s="34" t="s">
        <v>65</v>
      </c>
      <c r="M164" s="33">
        <v>180</v>
      </c>
      <c r="N164" s="34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76"/>
      <c r="P164" s="176"/>
      <c r="Q164" s="176"/>
      <c r="R164" s="177"/>
      <c r="S164" s="35"/>
      <c r="T164" s="35"/>
      <c r="U164" s="36" t="s">
        <v>66</v>
      </c>
      <c r="V164" s="171">
        <v>80</v>
      </c>
      <c r="W164" s="172">
        <f>IFERROR(IF(V164="","",V164),"")</f>
        <v>80</v>
      </c>
      <c r="X164" s="37">
        <f>IFERROR(IF(V164="","",V164*0.01788),"")</f>
        <v>1.4304000000000001</v>
      </c>
      <c r="Y164" s="57"/>
      <c r="Z164" s="58"/>
      <c r="AD164" s="62"/>
      <c r="BA164" s="119" t="s">
        <v>75</v>
      </c>
    </row>
    <row r="165" spans="1:53" x14ac:dyDescent="0.2">
      <c r="A165" s="185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86"/>
      <c r="N165" s="187" t="s">
        <v>67</v>
      </c>
      <c r="O165" s="188"/>
      <c r="P165" s="188"/>
      <c r="Q165" s="188"/>
      <c r="R165" s="188"/>
      <c r="S165" s="188"/>
      <c r="T165" s="189"/>
      <c r="U165" s="38" t="s">
        <v>66</v>
      </c>
      <c r="V165" s="173">
        <f>IFERROR(SUM(V163:V164),"0")</f>
        <v>140</v>
      </c>
      <c r="W165" s="173">
        <f>IFERROR(SUM(W163:W164),"0")</f>
        <v>140</v>
      </c>
      <c r="X165" s="173">
        <f>IFERROR(IF(X163="",0,X163),"0")+IFERROR(IF(X164="",0,X164),"0")</f>
        <v>2.5032000000000001</v>
      </c>
      <c r="Y165" s="174"/>
      <c r="Z165" s="174"/>
    </row>
    <row r="166" spans="1:53" x14ac:dyDescent="0.2">
      <c r="A166" s="180"/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186"/>
      <c r="N166" s="187" t="s">
        <v>67</v>
      </c>
      <c r="O166" s="188"/>
      <c r="P166" s="188"/>
      <c r="Q166" s="188"/>
      <c r="R166" s="188"/>
      <c r="S166" s="188"/>
      <c r="T166" s="189"/>
      <c r="U166" s="38" t="s">
        <v>68</v>
      </c>
      <c r="V166" s="173">
        <f>IFERROR(SUMPRODUCT(V163:V164*H163:H164),"0")</f>
        <v>420</v>
      </c>
      <c r="W166" s="173">
        <f>IFERROR(SUMPRODUCT(W163:W164*H163:H164),"0")</f>
        <v>420</v>
      </c>
      <c r="X166" s="38"/>
      <c r="Y166" s="174"/>
      <c r="Z166" s="174"/>
    </row>
    <row r="167" spans="1:53" ht="16.5" customHeight="1" x14ac:dyDescent="0.25">
      <c r="A167" s="179" t="s">
        <v>222</v>
      </c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67"/>
      <c r="Z167" s="167"/>
    </row>
    <row r="168" spans="1:53" ht="14.25" customHeight="1" x14ac:dyDescent="0.25">
      <c r="A168" s="190" t="s">
        <v>222</v>
      </c>
      <c r="B168" s="180"/>
      <c r="C168" s="180"/>
      <c r="D168" s="180"/>
      <c r="E168" s="180"/>
      <c r="F168" s="180"/>
      <c r="G168" s="180"/>
      <c r="H168" s="180"/>
      <c r="I168" s="180"/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66"/>
      <c r="Z168" s="166"/>
    </row>
    <row r="169" spans="1:53" ht="27" customHeight="1" x14ac:dyDescent="0.25">
      <c r="A169" s="55" t="s">
        <v>223</v>
      </c>
      <c r="B169" s="55" t="s">
        <v>224</v>
      </c>
      <c r="C169" s="32">
        <v>4301133002</v>
      </c>
      <c r="D169" s="178">
        <v>4607111035783</v>
      </c>
      <c r="E169" s="177"/>
      <c r="F169" s="170">
        <v>0.2</v>
      </c>
      <c r="G169" s="33">
        <v>8</v>
      </c>
      <c r="H169" s="170">
        <v>1.6</v>
      </c>
      <c r="I169" s="170">
        <v>2.12</v>
      </c>
      <c r="J169" s="33">
        <v>72</v>
      </c>
      <c r="K169" s="33" t="s">
        <v>187</v>
      </c>
      <c r="L169" s="34" t="s">
        <v>65</v>
      </c>
      <c r="M169" s="33">
        <v>180</v>
      </c>
      <c r="N169" s="28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76"/>
      <c r="P169" s="176"/>
      <c r="Q169" s="176"/>
      <c r="R169" s="177"/>
      <c r="S169" s="35"/>
      <c r="T169" s="35"/>
      <c r="U169" s="36" t="s">
        <v>66</v>
      </c>
      <c r="V169" s="171">
        <v>0</v>
      </c>
      <c r="W169" s="172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75</v>
      </c>
    </row>
    <row r="170" spans="1:53" x14ac:dyDescent="0.2">
      <c r="A170" s="185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186"/>
      <c r="N170" s="187" t="s">
        <v>67</v>
      </c>
      <c r="O170" s="188"/>
      <c r="P170" s="188"/>
      <c r="Q170" s="188"/>
      <c r="R170" s="188"/>
      <c r="S170" s="188"/>
      <c r="T170" s="189"/>
      <c r="U170" s="38" t="s">
        <v>66</v>
      </c>
      <c r="V170" s="173">
        <f>IFERROR(SUM(V169:V169),"0")</f>
        <v>0</v>
      </c>
      <c r="W170" s="173">
        <f>IFERROR(SUM(W169:W169),"0")</f>
        <v>0</v>
      </c>
      <c r="X170" s="173">
        <f>IFERROR(IF(X169="",0,X169),"0")</f>
        <v>0</v>
      </c>
      <c r="Y170" s="174"/>
      <c r="Z170" s="174"/>
    </row>
    <row r="171" spans="1:53" x14ac:dyDescent="0.2">
      <c r="A171" s="180"/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  <c r="M171" s="186"/>
      <c r="N171" s="187" t="s">
        <v>67</v>
      </c>
      <c r="O171" s="188"/>
      <c r="P171" s="188"/>
      <c r="Q171" s="188"/>
      <c r="R171" s="188"/>
      <c r="S171" s="188"/>
      <c r="T171" s="189"/>
      <c r="U171" s="38" t="s">
        <v>68</v>
      </c>
      <c r="V171" s="173">
        <f>IFERROR(SUMPRODUCT(V169:V169*H169:H169),"0")</f>
        <v>0</v>
      </c>
      <c r="W171" s="173">
        <f>IFERROR(SUMPRODUCT(W169:W169*H169:H169),"0")</f>
        <v>0</v>
      </c>
      <c r="X171" s="38"/>
      <c r="Y171" s="174"/>
      <c r="Z171" s="174"/>
    </row>
    <row r="172" spans="1:53" ht="16.5" customHeight="1" x14ac:dyDescent="0.25">
      <c r="A172" s="179" t="s">
        <v>216</v>
      </c>
      <c r="B172" s="180"/>
      <c r="C172" s="180"/>
      <c r="D172" s="180"/>
      <c r="E172" s="180"/>
      <c r="F172" s="180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67"/>
      <c r="Z172" s="167"/>
    </row>
    <row r="173" spans="1:53" ht="14.25" customHeight="1" x14ac:dyDescent="0.25">
      <c r="A173" s="190" t="s">
        <v>225</v>
      </c>
      <c r="B173" s="180"/>
      <c r="C173" s="180"/>
      <c r="D173" s="180"/>
      <c r="E173" s="180"/>
      <c r="F173" s="180"/>
      <c r="G173" s="180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66"/>
      <c r="Z173" s="166"/>
    </row>
    <row r="174" spans="1:53" ht="27" customHeight="1" x14ac:dyDescent="0.25">
      <c r="A174" s="55" t="s">
        <v>226</v>
      </c>
      <c r="B174" s="55" t="s">
        <v>227</v>
      </c>
      <c r="C174" s="32">
        <v>4301051319</v>
      </c>
      <c r="D174" s="178">
        <v>4680115881204</v>
      </c>
      <c r="E174" s="177"/>
      <c r="F174" s="170">
        <v>0.33</v>
      </c>
      <c r="G174" s="33">
        <v>6</v>
      </c>
      <c r="H174" s="170">
        <v>1.98</v>
      </c>
      <c r="I174" s="170">
        <v>2.246</v>
      </c>
      <c r="J174" s="33">
        <v>156</v>
      </c>
      <c r="K174" s="33" t="s">
        <v>64</v>
      </c>
      <c r="L174" s="34" t="s">
        <v>228</v>
      </c>
      <c r="M174" s="33">
        <v>365</v>
      </c>
      <c r="N174" s="28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76"/>
      <c r="P174" s="176"/>
      <c r="Q174" s="176"/>
      <c r="R174" s="177"/>
      <c r="S174" s="35"/>
      <c r="T174" s="35"/>
      <c r="U174" s="36" t="s">
        <v>66</v>
      </c>
      <c r="V174" s="171">
        <v>0</v>
      </c>
      <c r="W174" s="172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229</v>
      </c>
    </row>
    <row r="175" spans="1:53" x14ac:dyDescent="0.2">
      <c r="A175" s="185"/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L175" s="180"/>
      <c r="M175" s="186"/>
      <c r="N175" s="187" t="s">
        <v>67</v>
      </c>
      <c r="O175" s="188"/>
      <c r="P175" s="188"/>
      <c r="Q175" s="188"/>
      <c r="R175" s="188"/>
      <c r="S175" s="188"/>
      <c r="T175" s="189"/>
      <c r="U175" s="38" t="s">
        <v>66</v>
      </c>
      <c r="V175" s="173">
        <f>IFERROR(SUM(V174:V174),"0")</f>
        <v>0</v>
      </c>
      <c r="W175" s="173">
        <f>IFERROR(SUM(W174:W174),"0")</f>
        <v>0</v>
      </c>
      <c r="X175" s="173">
        <f>IFERROR(IF(X174="",0,X174),"0")</f>
        <v>0</v>
      </c>
      <c r="Y175" s="174"/>
      <c r="Z175" s="174"/>
    </row>
    <row r="176" spans="1:53" x14ac:dyDescent="0.2">
      <c r="A176" s="180"/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L176" s="180"/>
      <c r="M176" s="186"/>
      <c r="N176" s="187" t="s">
        <v>67</v>
      </c>
      <c r="O176" s="188"/>
      <c r="P176" s="188"/>
      <c r="Q176" s="188"/>
      <c r="R176" s="188"/>
      <c r="S176" s="188"/>
      <c r="T176" s="189"/>
      <c r="U176" s="38" t="s">
        <v>68</v>
      </c>
      <c r="V176" s="173">
        <f>IFERROR(SUMPRODUCT(V174:V174*H174:H174),"0")</f>
        <v>0</v>
      </c>
      <c r="W176" s="173">
        <f>IFERROR(SUMPRODUCT(W174:W174*H174:H174),"0")</f>
        <v>0</v>
      </c>
      <c r="X176" s="38"/>
      <c r="Y176" s="174"/>
      <c r="Z176" s="174"/>
    </row>
    <row r="177" spans="1:53" ht="16.5" customHeight="1" x14ac:dyDescent="0.25">
      <c r="A177" s="179" t="s">
        <v>230</v>
      </c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67"/>
      <c r="Z177" s="167"/>
    </row>
    <row r="178" spans="1:53" ht="14.25" customHeight="1" x14ac:dyDescent="0.25">
      <c r="A178" s="190" t="s">
        <v>71</v>
      </c>
      <c r="B178" s="180"/>
      <c r="C178" s="180"/>
      <c r="D178" s="180"/>
      <c r="E178" s="180"/>
      <c r="F178" s="180"/>
      <c r="G178" s="180"/>
      <c r="H178" s="180"/>
      <c r="I178" s="180"/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66"/>
      <c r="Z178" s="166"/>
    </row>
    <row r="179" spans="1:53" ht="16.5" customHeight="1" x14ac:dyDescent="0.25">
      <c r="A179" s="55" t="s">
        <v>231</v>
      </c>
      <c r="B179" s="55" t="s">
        <v>232</v>
      </c>
      <c r="C179" s="32">
        <v>4301132076</v>
      </c>
      <c r="D179" s="178">
        <v>4607111035721</v>
      </c>
      <c r="E179" s="177"/>
      <c r="F179" s="170">
        <v>0.25</v>
      </c>
      <c r="G179" s="33">
        <v>12</v>
      </c>
      <c r="H179" s="170">
        <v>3</v>
      </c>
      <c r="I179" s="170">
        <v>3.3879999999999999</v>
      </c>
      <c r="J179" s="33">
        <v>70</v>
      </c>
      <c r="K179" s="33" t="s">
        <v>74</v>
      </c>
      <c r="L179" s="34" t="s">
        <v>65</v>
      </c>
      <c r="M179" s="33">
        <v>180</v>
      </c>
      <c r="N179" s="304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76"/>
      <c r="P179" s="176"/>
      <c r="Q179" s="176"/>
      <c r="R179" s="177"/>
      <c r="S179" s="35"/>
      <c r="T179" s="35"/>
      <c r="U179" s="36" t="s">
        <v>66</v>
      </c>
      <c r="V179" s="171">
        <v>0</v>
      </c>
      <c r="W179" s="172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75</v>
      </c>
    </row>
    <row r="180" spans="1:53" ht="27" customHeight="1" x14ac:dyDescent="0.25">
      <c r="A180" s="55" t="s">
        <v>233</v>
      </c>
      <c r="B180" s="55" t="s">
        <v>234</v>
      </c>
      <c r="C180" s="32">
        <v>4301132079</v>
      </c>
      <c r="D180" s="178">
        <v>4607111038487</v>
      </c>
      <c r="E180" s="177"/>
      <c r="F180" s="170">
        <v>0.25</v>
      </c>
      <c r="G180" s="33">
        <v>12</v>
      </c>
      <c r="H180" s="170">
        <v>3</v>
      </c>
      <c r="I180" s="170">
        <v>3.7360000000000002</v>
      </c>
      <c r="J180" s="33">
        <v>70</v>
      </c>
      <c r="K180" s="33" t="s">
        <v>74</v>
      </c>
      <c r="L180" s="34" t="s">
        <v>65</v>
      </c>
      <c r="M180" s="33">
        <v>180</v>
      </c>
      <c r="N180" s="35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0" s="176"/>
      <c r="P180" s="176"/>
      <c r="Q180" s="176"/>
      <c r="R180" s="177"/>
      <c r="S180" s="35"/>
      <c r="T180" s="35"/>
      <c r="U180" s="36" t="s">
        <v>66</v>
      </c>
      <c r="V180" s="171">
        <v>30</v>
      </c>
      <c r="W180" s="172">
        <f>IFERROR(IF(V180="","",V180),"")</f>
        <v>30</v>
      </c>
      <c r="X180" s="37">
        <f>IFERROR(IF(V180="","",V180*0.01788),"")</f>
        <v>0.53639999999999999</v>
      </c>
      <c r="Y180" s="57"/>
      <c r="Z180" s="58"/>
      <c r="AD180" s="62"/>
      <c r="BA180" s="123" t="s">
        <v>75</v>
      </c>
    </row>
    <row r="181" spans="1:53" x14ac:dyDescent="0.2">
      <c r="A181" s="185"/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86"/>
      <c r="N181" s="187" t="s">
        <v>67</v>
      </c>
      <c r="O181" s="188"/>
      <c r="P181" s="188"/>
      <c r="Q181" s="188"/>
      <c r="R181" s="188"/>
      <c r="S181" s="188"/>
      <c r="T181" s="189"/>
      <c r="U181" s="38" t="s">
        <v>66</v>
      </c>
      <c r="V181" s="173">
        <f>IFERROR(SUM(V179:V180),"0")</f>
        <v>30</v>
      </c>
      <c r="W181" s="173">
        <f>IFERROR(SUM(W179:W180),"0")</f>
        <v>30</v>
      </c>
      <c r="X181" s="173">
        <f>IFERROR(IF(X179="",0,X179),"0")+IFERROR(IF(X180="",0,X180),"0")</f>
        <v>0.53639999999999999</v>
      </c>
      <c r="Y181" s="174"/>
      <c r="Z181" s="174"/>
    </row>
    <row r="182" spans="1:53" x14ac:dyDescent="0.2">
      <c r="A182" s="180"/>
      <c r="B182" s="180"/>
      <c r="C182" s="180"/>
      <c r="D182" s="180"/>
      <c r="E182" s="180"/>
      <c r="F182" s="180"/>
      <c r="G182" s="180"/>
      <c r="H182" s="180"/>
      <c r="I182" s="180"/>
      <c r="J182" s="180"/>
      <c r="K182" s="180"/>
      <c r="L182" s="180"/>
      <c r="M182" s="186"/>
      <c r="N182" s="187" t="s">
        <v>67</v>
      </c>
      <c r="O182" s="188"/>
      <c r="P182" s="188"/>
      <c r="Q182" s="188"/>
      <c r="R182" s="188"/>
      <c r="S182" s="188"/>
      <c r="T182" s="189"/>
      <c r="U182" s="38" t="s">
        <v>68</v>
      </c>
      <c r="V182" s="173">
        <f>IFERROR(SUMPRODUCT(V179:V180*H179:H180),"0")</f>
        <v>90</v>
      </c>
      <c r="W182" s="173">
        <f>IFERROR(SUMPRODUCT(W179:W180*H179:H180),"0")</f>
        <v>90</v>
      </c>
      <c r="X182" s="38"/>
      <c r="Y182" s="174"/>
      <c r="Z182" s="174"/>
    </row>
    <row r="183" spans="1:53" ht="27.75" customHeight="1" x14ac:dyDescent="0.2">
      <c r="A183" s="183" t="s">
        <v>235</v>
      </c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49"/>
      <c r="Z183" s="49"/>
    </row>
    <row r="184" spans="1:53" ht="16.5" customHeight="1" x14ac:dyDescent="0.25">
      <c r="A184" s="179" t="s">
        <v>236</v>
      </c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67"/>
      <c r="Z184" s="167"/>
    </row>
    <row r="185" spans="1:53" ht="14.25" customHeight="1" x14ac:dyDescent="0.25">
      <c r="A185" s="190" t="s">
        <v>61</v>
      </c>
      <c r="B185" s="180"/>
      <c r="C185" s="180"/>
      <c r="D185" s="180"/>
      <c r="E185" s="180"/>
      <c r="F185" s="180"/>
      <c r="G185" s="180"/>
      <c r="H185" s="180"/>
      <c r="I185" s="180"/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66"/>
      <c r="Z185" s="166"/>
    </row>
    <row r="186" spans="1:53" ht="16.5" customHeight="1" x14ac:dyDescent="0.25">
      <c r="A186" s="55" t="s">
        <v>237</v>
      </c>
      <c r="B186" s="55" t="s">
        <v>238</v>
      </c>
      <c r="C186" s="32">
        <v>4301070913</v>
      </c>
      <c r="D186" s="178">
        <v>4607111036957</v>
      </c>
      <c r="E186" s="177"/>
      <c r="F186" s="170">
        <v>0.4</v>
      </c>
      <c r="G186" s="33">
        <v>8</v>
      </c>
      <c r="H186" s="170">
        <v>3.2</v>
      </c>
      <c r="I186" s="170">
        <v>3.44</v>
      </c>
      <c r="J186" s="33">
        <v>144</v>
      </c>
      <c r="K186" s="33" t="s">
        <v>64</v>
      </c>
      <c r="L186" s="34" t="s">
        <v>65</v>
      </c>
      <c r="M186" s="33">
        <v>180</v>
      </c>
      <c r="N186" s="19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6" s="176"/>
      <c r="P186" s="176"/>
      <c r="Q186" s="176"/>
      <c r="R186" s="177"/>
      <c r="S186" s="35"/>
      <c r="T186" s="35"/>
      <c r="U186" s="36" t="s">
        <v>66</v>
      </c>
      <c r="V186" s="171">
        <v>0</v>
      </c>
      <c r="W186" s="172">
        <f>IFERROR(IF(V186="","",V186),"")</f>
        <v>0</v>
      </c>
      <c r="X186" s="37">
        <f>IFERROR(IF(V186="","",V186*0.00866),"")</f>
        <v>0</v>
      </c>
      <c r="Y186" s="57"/>
      <c r="Z186" s="58"/>
      <c r="AD186" s="62"/>
      <c r="BA186" s="124" t="s">
        <v>1</v>
      </c>
    </row>
    <row r="187" spans="1:53" ht="16.5" customHeight="1" x14ac:dyDescent="0.25">
      <c r="A187" s="55" t="s">
        <v>239</v>
      </c>
      <c r="B187" s="55" t="s">
        <v>240</v>
      </c>
      <c r="C187" s="32">
        <v>4301070912</v>
      </c>
      <c r="D187" s="178">
        <v>4607111037213</v>
      </c>
      <c r="E187" s="177"/>
      <c r="F187" s="170">
        <v>0.4</v>
      </c>
      <c r="G187" s="33">
        <v>8</v>
      </c>
      <c r="H187" s="170">
        <v>3.2</v>
      </c>
      <c r="I187" s="170">
        <v>3.44</v>
      </c>
      <c r="J187" s="33">
        <v>144</v>
      </c>
      <c r="K187" s="33" t="s">
        <v>64</v>
      </c>
      <c r="L187" s="34" t="s">
        <v>65</v>
      </c>
      <c r="M187" s="33">
        <v>180</v>
      </c>
      <c r="N187" s="31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7" s="176"/>
      <c r="P187" s="176"/>
      <c r="Q187" s="176"/>
      <c r="R187" s="177"/>
      <c r="S187" s="35"/>
      <c r="T187" s="35"/>
      <c r="U187" s="36" t="s">
        <v>66</v>
      </c>
      <c r="V187" s="171">
        <v>0</v>
      </c>
      <c r="W187" s="172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x14ac:dyDescent="0.2">
      <c r="A188" s="185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186"/>
      <c r="N188" s="187" t="s">
        <v>67</v>
      </c>
      <c r="O188" s="188"/>
      <c r="P188" s="188"/>
      <c r="Q188" s="188"/>
      <c r="R188" s="188"/>
      <c r="S188" s="188"/>
      <c r="T188" s="189"/>
      <c r="U188" s="38" t="s">
        <v>66</v>
      </c>
      <c r="V188" s="173">
        <f>IFERROR(SUM(V186:V187),"0")</f>
        <v>0</v>
      </c>
      <c r="W188" s="173">
        <f>IFERROR(SUM(W186:W187),"0")</f>
        <v>0</v>
      </c>
      <c r="X188" s="173">
        <f>IFERROR(IF(X186="",0,X186),"0")+IFERROR(IF(X187="",0,X187),"0")</f>
        <v>0</v>
      </c>
      <c r="Y188" s="174"/>
      <c r="Z188" s="174"/>
    </row>
    <row r="189" spans="1:53" x14ac:dyDescent="0.2">
      <c r="A189" s="180"/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0"/>
      <c r="M189" s="186"/>
      <c r="N189" s="187" t="s">
        <v>67</v>
      </c>
      <c r="O189" s="188"/>
      <c r="P189" s="188"/>
      <c r="Q189" s="188"/>
      <c r="R189" s="188"/>
      <c r="S189" s="188"/>
      <c r="T189" s="189"/>
      <c r="U189" s="38" t="s">
        <v>68</v>
      </c>
      <c r="V189" s="173">
        <f>IFERROR(SUMPRODUCT(V186:V187*H186:H187),"0")</f>
        <v>0</v>
      </c>
      <c r="W189" s="173">
        <f>IFERROR(SUMPRODUCT(W186:W187*H186:H187),"0")</f>
        <v>0</v>
      </c>
      <c r="X189" s="38"/>
      <c r="Y189" s="174"/>
      <c r="Z189" s="174"/>
    </row>
    <row r="190" spans="1:53" ht="16.5" customHeight="1" x14ac:dyDescent="0.25">
      <c r="A190" s="179" t="s">
        <v>241</v>
      </c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67"/>
      <c r="Z190" s="167"/>
    </row>
    <row r="191" spans="1:53" ht="14.25" customHeight="1" x14ac:dyDescent="0.25">
      <c r="A191" s="190" t="s">
        <v>61</v>
      </c>
      <c r="B191" s="180"/>
      <c r="C191" s="180"/>
      <c r="D191" s="180"/>
      <c r="E191" s="180"/>
      <c r="F191" s="180"/>
      <c r="G191" s="180"/>
      <c r="H191" s="180"/>
      <c r="I191" s="180"/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66"/>
      <c r="Z191" s="166"/>
    </row>
    <row r="192" spans="1:53" ht="16.5" customHeight="1" x14ac:dyDescent="0.25">
      <c r="A192" s="55" t="s">
        <v>242</v>
      </c>
      <c r="B192" s="55" t="s">
        <v>243</v>
      </c>
      <c r="C192" s="32">
        <v>4301070948</v>
      </c>
      <c r="D192" s="178">
        <v>4607111037022</v>
      </c>
      <c r="E192" s="177"/>
      <c r="F192" s="170">
        <v>0.7</v>
      </c>
      <c r="G192" s="33">
        <v>8</v>
      </c>
      <c r="H192" s="170">
        <v>5.6</v>
      </c>
      <c r="I192" s="170">
        <v>5.87</v>
      </c>
      <c r="J192" s="33">
        <v>84</v>
      </c>
      <c r="K192" s="33" t="s">
        <v>64</v>
      </c>
      <c r="L192" s="34" t="s">
        <v>65</v>
      </c>
      <c r="M192" s="33">
        <v>180</v>
      </c>
      <c r="N192" s="25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2" s="176"/>
      <c r="P192" s="176"/>
      <c r="Q192" s="176"/>
      <c r="R192" s="177"/>
      <c r="S192" s="35"/>
      <c r="T192" s="35"/>
      <c r="U192" s="36" t="s">
        <v>66</v>
      </c>
      <c r="V192" s="171">
        <v>75</v>
      </c>
      <c r="W192" s="172">
        <f>IFERROR(IF(V192="","",V192),"")</f>
        <v>75</v>
      </c>
      <c r="X192" s="37">
        <f>IFERROR(IF(V192="","",V192*0.0155),"")</f>
        <v>1.1625000000000001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244</v>
      </c>
      <c r="B193" s="55" t="s">
        <v>245</v>
      </c>
      <c r="C193" s="32">
        <v>4301070990</v>
      </c>
      <c r="D193" s="178">
        <v>4607111038494</v>
      </c>
      <c r="E193" s="177"/>
      <c r="F193" s="170">
        <v>0.7</v>
      </c>
      <c r="G193" s="33">
        <v>8</v>
      </c>
      <c r="H193" s="170">
        <v>5.6</v>
      </c>
      <c r="I193" s="170">
        <v>5.87</v>
      </c>
      <c r="J193" s="33">
        <v>84</v>
      </c>
      <c r="K193" s="33" t="s">
        <v>64</v>
      </c>
      <c r="L193" s="34" t="s">
        <v>65</v>
      </c>
      <c r="M193" s="33">
        <v>180</v>
      </c>
      <c r="N193" s="31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3" s="176"/>
      <c r="P193" s="176"/>
      <c r="Q193" s="176"/>
      <c r="R193" s="177"/>
      <c r="S193" s="35"/>
      <c r="T193" s="35"/>
      <c r="U193" s="36" t="s">
        <v>66</v>
      </c>
      <c r="V193" s="171">
        <v>0</v>
      </c>
      <c r="W193" s="172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246</v>
      </c>
      <c r="B194" s="55" t="s">
        <v>247</v>
      </c>
      <c r="C194" s="32">
        <v>4301070966</v>
      </c>
      <c r="D194" s="178">
        <v>4607111038135</v>
      </c>
      <c r="E194" s="177"/>
      <c r="F194" s="170">
        <v>0.7</v>
      </c>
      <c r="G194" s="33">
        <v>8</v>
      </c>
      <c r="H194" s="170">
        <v>5.6</v>
      </c>
      <c r="I194" s="170">
        <v>5.87</v>
      </c>
      <c r="J194" s="33">
        <v>84</v>
      </c>
      <c r="K194" s="33" t="s">
        <v>64</v>
      </c>
      <c r="L194" s="34" t="s">
        <v>65</v>
      </c>
      <c r="M194" s="33">
        <v>180</v>
      </c>
      <c r="N194" s="27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4" s="176"/>
      <c r="P194" s="176"/>
      <c r="Q194" s="176"/>
      <c r="R194" s="177"/>
      <c r="S194" s="35"/>
      <c r="T194" s="35"/>
      <c r="U194" s="36" t="s">
        <v>66</v>
      </c>
      <c r="V194" s="171">
        <v>15</v>
      </c>
      <c r="W194" s="172">
        <f>IFERROR(IF(V194="","",V194),"")</f>
        <v>15</v>
      </c>
      <c r="X194" s="37">
        <f>IFERROR(IF(V194="","",V194*0.0155),"")</f>
        <v>0.23249999999999998</v>
      </c>
      <c r="Y194" s="57"/>
      <c r="Z194" s="58"/>
      <c r="AD194" s="62"/>
      <c r="BA194" s="128" t="s">
        <v>1</v>
      </c>
    </row>
    <row r="195" spans="1:53" x14ac:dyDescent="0.2">
      <c r="A195" s="185"/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0"/>
      <c r="M195" s="186"/>
      <c r="N195" s="187" t="s">
        <v>67</v>
      </c>
      <c r="O195" s="188"/>
      <c r="P195" s="188"/>
      <c r="Q195" s="188"/>
      <c r="R195" s="188"/>
      <c r="S195" s="188"/>
      <c r="T195" s="189"/>
      <c r="U195" s="38" t="s">
        <v>66</v>
      </c>
      <c r="V195" s="173">
        <f>IFERROR(SUM(V192:V194),"0")</f>
        <v>90</v>
      </c>
      <c r="W195" s="173">
        <f>IFERROR(SUM(W192:W194),"0")</f>
        <v>90</v>
      </c>
      <c r="X195" s="173">
        <f>IFERROR(IF(X192="",0,X192),"0")+IFERROR(IF(X193="",0,X193),"0")+IFERROR(IF(X194="",0,X194),"0")</f>
        <v>1.395</v>
      </c>
      <c r="Y195" s="174"/>
      <c r="Z195" s="174"/>
    </row>
    <row r="196" spans="1:53" x14ac:dyDescent="0.2">
      <c r="A196" s="180"/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  <c r="M196" s="186"/>
      <c r="N196" s="187" t="s">
        <v>67</v>
      </c>
      <c r="O196" s="188"/>
      <c r="P196" s="188"/>
      <c r="Q196" s="188"/>
      <c r="R196" s="188"/>
      <c r="S196" s="188"/>
      <c r="T196" s="189"/>
      <c r="U196" s="38" t="s">
        <v>68</v>
      </c>
      <c r="V196" s="173">
        <f>IFERROR(SUMPRODUCT(V192:V194*H192:H194),"0")</f>
        <v>504</v>
      </c>
      <c r="W196" s="173">
        <f>IFERROR(SUMPRODUCT(W192:W194*H192:H194),"0")</f>
        <v>504</v>
      </c>
      <c r="X196" s="38"/>
      <c r="Y196" s="174"/>
      <c r="Z196" s="174"/>
    </row>
    <row r="197" spans="1:53" ht="16.5" customHeight="1" x14ac:dyDescent="0.25">
      <c r="A197" s="179" t="s">
        <v>248</v>
      </c>
      <c r="B197" s="180"/>
      <c r="C197" s="180"/>
      <c r="D197" s="180"/>
      <c r="E197" s="180"/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67"/>
      <c r="Z197" s="167"/>
    </row>
    <row r="198" spans="1:53" ht="14.25" customHeight="1" x14ac:dyDescent="0.25">
      <c r="A198" s="190" t="s">
        <v>61</v>
      </c>
      <c r="B198" s="180"/>
      <c r="C198" s="180"/>
      <c r="D198" s="180"/>
      <c r="E198" s="180"/>
      <c r="F198" s="180"/>
      <c r="G198" s="180"/>
      <c r="H198" s="180"/>
      <c r="I198" s="180"/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66"/>
      <c r="Z198" s="166"/>
    </row>
    <row r="199" spans="1:53" ht="27" customHeight="1" x14ac:dyDescent="0.25">
      <c r="A199" s="55" t="s">
        <v>249</v>
      </c>
      <c r="B199" s="55" t="s">
        <v>250</v>
      </c>
      <c r="C199" s="32">
        <v>4301070996</v>
      </c>
      <c r="D199" s="178">
        <v>4607111038654</v>
      </c>
      <c r="E199" s="177"/>
      <c r="F199" s="170">
        <v>0.4</v>
      </c>
      <c r="G199" s="33">
        <v>16</v>
      </c>
      <c r="H199" s="170">
        <v>6.4</v>
      </c>
      <c r="I199" s="170">
        <v>6.63</v>
      </c>
      <c r="J199" s="33">
        <v>84</v>
      </c>
      <c r="K199" s="33" t="s">
        <v>64</v>
      </c>
      <c r="L199" s="34" t="s">
        <v>65</v>
      </c>
      <c r="M199" s="33">
        <v>180</v>
      </c>
      <c r="N199" s="198" t="s">
        <v>251</v>
      </c>
      <c r="O199" s="176"/>
      <c r="P199" s="176"/>
      <c r="Q199" s="176"/>
      <c r="R199" s="177"/>
      <c r="S199" s="35"/>
      <c r="T199" s="35"/>
      <c r="U199" s="36" t="s">
        <v>66</v>
      </c>
      <c r="V199" s="171">
        <v>0</v>
      </c>
      <c r="W199" s="172">
        <f t="shared" ref="W199:W204" si="4">IFERROR(IF(V199="","",V199),"")</f>
        <v>0</v>
      </c>
      <c r="X199" s="37">
        <f t="shared" ref="X199:X204" si="5">IFERROR(IF(V199="","",V199*0.0155),"")</f>
        <v>0</v>
      </c>
      <c r="Y199" s="57"/>
      <c r="Z199" s="58" t="s">
        <v>252</v>
      </c>
      <c r="AD199" s="62"/>
      <c r="BA199" s="129" t="s">
        <v>1</v>
      </c>
    </row>
    <row r="200" spans="1:53" ht="27" customHeight="1" x14ac:dyDescent="0.25">
      <c r="A200" s="55" t="s">
        <v>253</v>
      </c>
      <c r="B200" s="55" t="s">
        <v>254</v>
      </c>
      <c r="C200" s="32">
        <v>4301070997</v>
      </c>
      <c r="D200" s="178">
        <v>4607111038586</v>
      </c>
      <c r="E200" s="177"/>
      <c r="F200" s="170">
        <v>0.7</v>
      </c>
      <c r="G200" s="33">
        <v>8</v>
      </c>
      <c r="H200" s="170">
        <v>5.6</v>
      </c>
      <c r="I200" s="170">
        <v>5.83</v>
      </c>
      <c r="J200" s="33">
        <v>84</v>
      </c>
      <c r="K200" s="33" t="s">
        <v>64</v>
      </c>
      <c r="L200" s="34" t="s">
        <v>65</v>
      </c>
      <c r="M200" s="33">
        <v>180</v>
      </c>
      <c r="N200" s="291" t="s">
        <v>255</v>
      </c>
      <c r="O200" s="176"/>
      <c r="P200" s="176"/>
      <c r="Q200" s="176"/>
      <c r="R200" s="177"/>
      <c r="S200" s="35"/>
      <c r="T200" s="35"/>
      <c r="U200" s="36" t="s">
        <v>66</v>
      </c>
      <c r="V200" s="171">
        <v>0</v>
      </c>
      <c r="W200" s="172">
        <f t="shared" si="4"/>
        <v>0</v>
      </c>
      <c r="X200" s="37">
        <f t="shared" si="5"/>
        <v>0</v>
      </c>
      <c r="Y200" s="57"/>
      <c r="Z200" s="58" t="s">
        <v>252</v>
      </c>
      <c r="AD200" s="62"/>
      <c r="BA200" s="130" t="s">
        <v>1</v>
      </c>
    </row>
    <row r="201" spans="1:53" ht="27" customHeight="1" x14ac:dyDescent="0.25">
      <c r="A201" s="55" t="s">
        <v>256</v>
      </c>
      <c r="B201" s="55" t="s">
        <v>257</v>
      </c>
      <c r="C201" s="32">
        <v>4301070962</v>
      </c>
      <c r="D201" s="178">
        <v>4607111038609</v>
      </c>
      <c r="E201" s="177"/>
      <c r="F201" s="170">
        <v>0.4</v>
      </c>
      <c r="G201" s="33">
        <v>16</v>
      </c>
      <c r="H201" s="170">
        <v>6.4</v>
      </c>
      <c r="I201" s="170">
        <v>6.71</v>
      </c>
      <c r="J201" s="33">
        <v>84</v>
      </c>
      <c r="K201" s="33" t="s">
        <v>64</v>
      </c>
      <c r="L201" s="34" t="s">
        <v>65</v>
      </c>
      <c r="M201" s="33">
        <v>180</v>
      </c>
      <c r="N201" s="333" t="s">
        <v>258</v>
      </c>
      <c r="O201" s="176"/>
      <c r="P201" s="176"/>
      <c r="Q201" s="176"/>
      <c r="R201" s="177"/>
      <c r="S201" s="35"/>
      <c r="T201" s="35"/>
      <c r="U201" s="36" t="s">
        <v>66</v>
      </c>
      <c r="V201" s="171">
        <v>0</v>
      </c>
      <c r="W201" s="172">
        <f t="shared" si="4"/>
        <v>0</v>
      </c>
      <c r="X201" s="37">
        <f t="shared" si="5"/>
        <v>0</v>
      </c>
      <c r="Y201" s="57"/>
      <c r="Z201" s="58" t="s">
        <v>252</v>
      </c>
      <c r="AD201" s="62"/>
      <c r="BA201" s="131" t="s">
        <v>1</v>
      </c>
    </row>
    <row r="202" spans="1:53" ht="27" customHeight="1" x14ac:dyDescent="0.25">
      <c r="A202" s="55" t="s">
        <v>259</v>
      </c>
      <c r="B202" s="55" t="s">
        <v>260</v>
      </c>
      <c r="C202" s="32">
        <v>4301070963</v>
      </c>
      <c r="D202" s="178">
        <v>4607111038630</v>
      </c>
      <c r="E202" s="177"/>
      <c r="F202" s="170">
        <v>0.7</v>
      </c>
      <c r="G202" s="33">
        <v>8</v>
      </c>
      <c r="H202" s="170">
        <v>5.6</v>
      </c>
      <c r="I202" s="170">
        <v>5.87</v>
      </c>
      <c r="J202" s="33">
        <v>84</v>
      </c>
      <c r="K202" s="33" t="s">
        <v>64</v>
      </c>
      <c r="L202" s="34" t="s">
        <v>65</v>
      </c>
      <c r="M202" s="33">
        <v>180</v>
      </c>
      <c r="N202" s="295" t="s">
        <v>261</v>
      </c>
      <c r="O202" s="176"/>
      <c r="P202" s="176"/>
      <c r="Q202" s="176"/>
      <c r="R202" s="177"/>
      <c r="S202" s="35"/>
      <c r="T202" s="35"/>
      <c r="U202" s="36" t="s">
        <v>66</v>
      </c>
      <c r="V202" s="171">
        <v>0</v>
      </c>
      <c r="W202" s="172">
        <f t="shared" si="4"/>
        <v>0</v>
      </c>
      <c r="X202" s="37">
        <f t="shared" si="5"/>
        <v>0</v>
      </c>
      <c r="Y202" s="57"/>
      <c r="Z202" s="58" t="s">
        <v>252</v>
      </c>
      <c r="AD202" s="62"/>
      <c r="BA202" s="132" t="s">
        <v>1</v>
      </c>
    </row>
    <row r="203" spans="1:53" ht="27" customHeight="1" x14ac:dyDescent="0.25">
      <c r="A203" s="55" t="s">
        <v>262</v>
      </c>
      <c r="B203" s="55" t="s">
        <v>263</v>
      </c>
      <c r="C203" s="32">
        <v>4301070959</v>
      </c>
      <c r="D203" s="178">
        <v>4607111038616</v>
      </c>
      <c r="E203" s="177"/>
      <c r="F203" s="170">
        <v>0.4</v>
      </c>
      <c r="G203" s="33">
        <v>16</v>
      </c>
      <c r="H203" s="170">
        <v>6.4</v>
      </c>
      <c r="I203" s="170">
        <v>6.71</v>
      </c>
      <c r="J203" s="33">
        <v>84</v>
      </c>
      <c r="K203" s="33" t="s">
        <v>64</v>
      </c>
      <c r="L203" s="34" t="s">
        <v>65</v>
      </c>
      <c r="M203" s="33">
        <v>180</v>
      </c>
      <c r="N203" s="336" t="s">
        <v>264</v>
      </c>
      <c r="O203" s="176"/>
      <c r="P203" s="176"/>
      <c r="Q203" s="176"/>
      <c r="R203" s="177"/>
      <c r="S203" s="35"/>
      <c r="T203" s="35"/>
      <c r="U203" s="36" t="s">
        <v>66</v>
      </c>
      <c r="V203" s="171">
        <v>0</v>
      </c>
      <c r="W203" s="172">
        <f t="shared" si="4"/>
        <v>0</v>
      </c>
      <c r="X203" s="37">
        <f t="shared" si="5"/>
        <v>0</v>
      </c>
      <c r="Y203" s="57"/>
      <c r="Z203" s="58" t="s">
        <v>252</v>
      </c>
      <c r="AD203" s="62"/>
      <c r="BA203" s="133" t="s">
        <v>1</v>
      </c>
    </row>
    <row r="204" spans="1:53" ht="27" customHeight="1" x14ac:dyDescent="0.25">
      <c r="A204" s="55" t="s">
        <v>265</v>
      </c>
      <c r="B204" s="55" t="s">
        <v>266</v>
      </c>
      <c r="C204" s="32">
        <v>4301070960</v>
      </c>
      <c r="D204" s="178">
        <v>4607111038623</v>
      </c>
      <c r="E204" s="177"/>
      <c r="F204" s="170">
        <v>0.7</v>
      </c>
      <c r="G204" s="33">
        <v>8</v>
      </c>
      <c r="H204" s="170">
        <v>5.6</v>
      </c>
      <c r="I204" s="170">
        <v>5.87</v>
      </c>
      <c r="J204" s="33">
        <v>84</v>
      </c>
      <c r="K204" s="33" t="s">
        <v>64</v>
      </c>
      <c r="L204" s="34" t="s">
        <v>65</v>
      </c>
      <c r="M204" s="33">
        <v>180</v>
      </c>
      <c r="N204" s="348" t="s">
        <v>267</v>
      </c>
      <c r="O204" s="176"/>
      <c r="P204" s="176"/>
      <c r="Q204" s="176"/>
      <c r="R204" s="177"/>
      <c r="S204" s="35"/>
      <c r="T204" s="35"/>
      <c r="U204" s="36" t="s">
        <v>66</v>
      </c>
      <c r="V204" s="171">
        <v>0</v>
      </c>
      <c r="W204" s="172">
        <f t="shared" si="4"/>
        <v>0</v>
      </c>
      <c r="X204" s="37">
        <f t="shared" si="5"/>
        <v>0</v>
      </c>
      <c r="Y204" s="57"/>
      <c r="Z204" s="58" t="s">
        <v>252</v>
      </c>
      <c r="AD204" s="62"/>
      <c r="BA204" s="134" t="s">
        <v>1</v>
      </c>
    </row>
    <row r="205" spans="1:53" x14ac:dyDescent="0.2">
      <c r="A205" s="185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0"/>
      <c r="M205" s="186"/>
      <c r="N205" s="187" t="s">
        <v>67</v>
      </c>
      <c r="O205" s="188"/>
      <c r="P205" s="188"/>
      <c r="Q205" s="188"/>
      <c r="R205" s="188"/>
      <c r="S205" s="188"/>
      <c r="T205" s="189"/>
      <c r="U205" s="38" t="s">
        <v>66</v>
      </c>
      <c r="V205" s="173">
        <f>IFERROR(SUM(V199:V204),"0")</f>
        <v>0</v>
      </c>
      <c r="W205" s="173">
        <f>IFERROR(SUM(W199:W204),"0")</f>
        <v>0</v>
      </c>
      <c r="X205" s="173">
        <f>IFERROR(IF(X199="",0,X199),"0")+IFERROR(IF(X200="",0,X200),"0")+IFERROR(IF(X201="",0,X201),"0")+IFERROR(IF(X202="",0,X202),"0")+IFERROR(IF(X203="",0,X203),"0")+IFERROR(IF(X204="",0,X204),"0")</f>
        <v>0</v>
      </c>
      <c r="Y205" s="174"/>
      <c r="Z205" s="174"/>
    </row>
    <row r="206" spans="1:53" x14ac:dyDescent="0.2">
      <c r="A206" s="180"/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  <c r="M206" s="186"/>
      <c r="N206" s="187" t="s">
        <v>67</v>
      </c>
      <c r="O206" s="188"/>
      <c r="P206" s="188"/>
      <c r="Q206" s="188"/>
      <c r="R206" s="188"/>
      <c r="S206" s="188"/>
      <c r="T206" s="189"/>
      <c r="U206" s="38" t="s">
        <v>68</v>
      </c>
      <c r="V206" s="173">
        <f>IFERROR(SUMPRODUCT(V199:V204*H199:H204),"0")</f>
        <v>0</v>
      </c>
      <c r="W206" s="173">
        <f>IFERROR(SUMPRODUCT(W199:W204*H199:H204),"0")</f>
        <v>0</v>
      </c>
      <c r="X206" s="38"/>
      <c r="Y206" s="174"/>
      <c r="Z206" s="174"/>
    </row>
    <row r="207" spans="1:53" ht="16.5" customHeight="1" x14ac:dyDescent="0.25">
      <c r="A207" s="179" t="s">
        <v>268</v>
      </c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67"/>
      <c r="Z207" s="167"/>
    </row>
    <row r="208" spans="1:53" ht="14.25" customHeight="1" x14ac:dyDescent="0.25">
      <c r="A208" s="190" t="s">
        <v>61</v>
      </c>
      <c r="B208" s="180"/>
      <c r="C208" s="180"/>
      <c r="D208" s="180"/>
      <c r="E208" s="180"/>
      <c r="F208" s="180"/>
      <c r="G208" s="180"/>
      <c r="H208" s="180"/>
      <c r="I208" s="180"/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66"/>
      <c r="Z208" s="166"/>
    </row>
    <row r="209" spans="1:53" ht="27" customHeight="1" x14ac:dyDescent="0.25">
      <c r="A209" s="55" t="s">
        <v>269</v>
      </c>
      <c r="B209" s="55" t="s">
        <v>270</v>
      </c>
      <c r="C209" s="32">
        <v>4301070915</v>
      </c>
      <c r="D209" s="178">
        <v>4607111035882</v>
      </c>
      <c r="E209" s="177"/>
      <c r="F209" s="170">
        <v>0.43</v>
      </c>
      <c r="G209" s="33">
        <v>16</v>
      </c>
      <c r="H209" s="170">
        <v>6.88</v>
      </c>
      <c r="I209" s="170">
        <v>7.19</v>
      </c>
      <c r="J209" s="33">
        <v>84</v>
      </c>
      <c r="K209" s="33" t="s">
        <v>64</v>
      </c>
      <c r="L209" s="34" t="s">
        <v>65</v>
      </c>
      <c r="M209" s="33">
        <v>180</v>
      </c>
      <c r="N209" s="34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9" s="176"/>
      <c r="P209" s="176"/>
      <c r="Q209" s="176"/>
      <c r="R209" s="177"/>
      <c r="S209" s="35"/>
      <c r="T209" s="35"/>
      <c r="U209" s="36" t="s">
        <v>66</v>
      </c>
      <c r="V209" s="171">
        <v>0</v>
      </c>
      <c r="W209" s="172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t="27" customHeight="1" x14ac:dyDescent="0.25">
      <c r="A210" s="55" t="s">
        <v>271</v>
      </c>
      <c r="B210" s="55" t="s">
        <v>272</v>
      </c>
      <c r="C210" s="32">
        <v>4301070921</v>
      </c>
      <c r="D210" s="178">
        <v>4607111035905</v>
      </c>
      <c r="E210" s="177"/>
      <c r="F210" s="170">
        <v>0.9</v>
      </c>
      <c r="G210" s="33">
        <v>8</v>
      </c>
      <c r="H210" s="170">
        <v>7.2</v>
      </c>
      <c r="I210" s="170">
        <v>7.47</v>
      </c>
      <c r="J210" s="33">
        <v>84</v>
      </c>
      <c r="K210" s="33" t="s">
        <v>64</v>
      </c>
      <c r="L210" s="34" t="s">
        <v>65</v>
      </c>
      <c r="M210" s="33">
        <v>180</v>
      </c>
      <c r="N210" s="24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10" s="176"/>
      <c r="P210" s="176"/>
      <c r="Q210" s="176"/>
      <c r="R210" s="177"/>
      <c r="S210" s="35"/>
      <c r="T210" s="35"/>
      <c r="U210" s="36" t="s">
        <v>66</v>
      </c>
      <c r="V210" s="171">
        <v>0</v>
      </c>
      <c r="W210" s="172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6" t="s">
        <v>1</v>
      </c>
    </row>
    <row r="211" spans="1:53" ht="27" customHeight="1" x14ac:dyDescent="0.25">
      <c r="A211" s="55" t="s">
        <v>273</v>
      </c>
      <c r="B211" s="55" t="s">
        <v>274</v>
      </c>
      <c r="C211" s="32">
        <v>4301070917</v>
      </c>
      <c r="D211" s="178">
        <v>4607111035912</v>
      </c>
      <c r="E211" s="177"/>
      <c r="F211" s="170">
        <v>0.43</v>
      </c>
      <c r="G211" s="33">
        <v>16</v>
      </c>
      <c r="H211" s="170">
        <v>6.88</v>
      </c>
      <c r="I211" s="170">
        <v>7.19</v>
      </c>
      <c r="J211" s="33">
        <v>84</v>
      </c>
      <c r="K211" s="33" t="s">
        <v>64</v>
      </c>
      <c r="L211" s="34" t="s">
        <v>65</v>
      </c>
      <c r="M211" s="33">
        <v>180</v>
      </c>
      <c r="N211" s="32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1" s="176"/>
      <c r="P211" s="176"/>
      <c r="Q211" s="176"/>
      <c r="R211" s="177"/>
      <c r="S211" s="35"/>
      <c r="T211" s="35"/>
      <c r="U211" s="36" t="s">
        <v>66</v>
      </c>
      <c r="V211" s="171">
        <v>0</v>
      </c>
      <c r="W211" s="172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7" t="s">
        <v>1</v>
      </c>
    </row>
    <row r="212" spans="1:53" ht="27" customHeight="1" x14ac:dyDescent="0.25">
      <c r="A212" s="55" t="s">
        <v>275</v>
      </c>
      <c r="B212" s="55" t="s">
        <v>276</v>
      </c>
      <c r="C212" s="32">
        <v>4301070920</v>
      </c>
      <c r="D212" s="178">
        <v>4607111035929</v>
      </c>
      <c r="E212" s="177"/>
      <c r="F212" s="170">
        <v>0.9</v>
      </c>
      <c r="G212" s="33">
        <v>8</v>
      </c>
      <c r="H212" s="170">
        <v>7.2</v>
      </c>
      <c r="I212" s="170">
        <v>7.47</v>
      </c>
      <c r="J212" s="33">
        <v>84</v>
      </c>
      <c r="K212" s="33" t="s">
        <v>64</v>
      </c>
      <c r="L212" s="34" t="s">
        <v>65</v>
      </c>
      <c r="M212" s="33">
        <v>180</v>
      </c>
      <c r="N212" s="33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2" s="176"/>
      <c r="P212" s="176"/>
      <c r="Q212" s="176"/>
      <c r="R212" s="177"/>
      <c r="S212" s="35"/>
      <c r="T212" s="35"/>
      <c r="U212" s="36" t="s">
        <v>66</v>
      </c>
      <c r="V212" s="171">
        <v>50</v>
      </c>
      <c r="W212" s="172">
        <f>IFERROR(IF(V212="","",V212),"")</f>
        <v>50</v>
      </c>
      <c r="X212" s="37">
        <f>IFERROR(IF(V212="","",V212*0.0155),"")</f>
        <v>0.77500000000000002</v>
      </c>
      <c r="Y212" s="57"/>
      <c r="Z212" s="58"/>
      <c r="AD212" s="62"/>
      <c r="BA212" s="138" t="s">
        <v>1</v>
      </c>
    </row>
    <row r="213" spans="1:53" x14ac:dyDescent="0.2">
      <c r="A213" s="185"/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0"/>
      <c r="M213" s="186"/>
      <c r="N213" s="187" t="s">
        <v>67</v>
      </c>
      <c r="O213" s="188"/>
      <c r="P213" s="188"/>
      <c r="Q213" s="188"/>
      <c r="R213" s="188"/>
      <c r="S213" s="188"/>
      <c r="T213" s="189"/>
      <c r="U213" s="38" t="s">
        <v>66</v>
      </c>
      <c r="V213" s="173">
        <f>IFERROR(SUM(V209:V212),"0")</f>
        <v>50</v>
      </c>
      <c r="W213" s="173">
        <f>IFERROR(SUM(W209:W212),"0")</f>
        <v>50</v>
      </c>
      <c r="X213" s="173">
        <f>IFERROR(IF(X209="",0,X209),"0")+IFERROR(IF(X210="",0,X210),"0")+IFERROR(IF(X211="",0,X211),"0")+IFERROR(IF(X212="",0,X212),"0")</f>
        <v>0.77500000000000002</v>
      </c>
      <c r="Y213" s="174"/>
      <c r="Z213" s="174"/>
    </row>
    <row r="214" spans="1:53" x14ac:dyDescent="0.2">
      <c r="A214" s="180"/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L214" s="180"/>
      <c r="M214" s="186"/>
      <c r="N214" s="187" t="s">
        <v>67</v>
      </c>
      <c r="O214" s="188"/>
      <c r="P214" s="188"/>
      <c r="Q214" s="188"/>
      <c r="R214" s="188"/>
      <c r="S214" s="188"/>
      <c r="T214" s="189"/>
      <c r="U214" s="38" t="s">
        <v>68</v>
      </c>
      <c r="V214" s="173">
        <f>IFERROR(SUMPRODUCT(V209:V212*H209:H212),"0")</f>
        <v>360</v>
      </c>
      <c r="W214" s="173">
        <f>IFERROR(SUMPRODUCT(W209:W212*H209:H212),"0")</f>
        <v>360</v>
      </c>
      <c r="X214" s="38"/>
      <c r="Y214" s="174"/>
      <c r="Z214" s="174"/>
    </row>
    <row r="215" spans="1:53" ht="16.5" customHeight="1" x14ac:dyDescent="0.25">
      <c r="A215" s="179" t="s">
        <v>277</v>
      </c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67"/>
      <c r="Z215" s="167"/>
    </row>
    <row r="216" spans="1:53" ht="14.25" customHeight="1" x14ac:dyDescent="0.25">
      <c r="A216" s="190" t="s">
        <v>225</v>
      </c>
      <c r="B216" s="180"/>
      <c r="C216" s="180"/>
      <c r="D216" s="180"/>
      <c r="E216" s="180"/>
      <c r="F216" s="180"/>
      <c r="G216" s="180"/>
      <c r="H216" s="180"/>
      <c r="I216" s="180"/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66"/>
      <c r="Z216" s="166"/>
    </row>
    <row r="217" spans="1:53" ht="27" customHeight="1" x14ac:dyDescent="0.25">
      <c r="A217" s="55" t="s">
        <v>278</v>
      </c>
      <c r="B217" s="55" t="s">
        <v>279</v>
      </c>
      <c r="C217" s="32">
        <v>4301051320</v>
      </c>
      <c r="D217" s="178">
        <v>4680115881334</v>
      </c>
      <c r="E217" s="177"/>
      <c r="F217" s="170">
        <v>0.33</v>
      </c>
      <c r="G217" s="33">
        <v>6</v>
      </c>
      <c r="H217" s="170">
        <v>1.98</v>
      </c>
      <c r="I217" s="170">
        <v>2.27</v>
      </c>
      <c r="J217" s="33">
        <v>156</v>
      </c>
      <c r="K217" s="33" t="s">
        <v>64</v>
      </c>
      <c r="L217" s="34" t="s">
        <v>228</v>
      </c>
      <c r="M217" s="33">
        <v>365</v>
      </c>
      <c r="N217" s="35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7" s="176"/>
      <c r="P217" s="176"/>
      <c r="Q217" s="176"/>
      <c r="R217" s="177"/>
      <c r="S217" s="35"/>
      <c r="T217" s="35"/>
      <c r="U217" s="36" t="s">
        <v>66</v>
      </c>
      <c r="V217" s="171">
        <v>0</v>
      </c>
      <c r="W217" s="172">
        <f>IFERROR(IF(V217="","",V217),"")</f>
        <v>0</v>
      </c>
      <c r="X217" s="37">
        <f>IFERROR(IF(V217="","",V217*0.00753),"")</f>
        <v>0</v>
      </c>
      <c r="Y217" s="57"/>
      <c r="Z217" s="58"/>
      <c r="AD217" s="62"/>
      <c r="BA217" s="139" t="s">
        <v>229</v>
      </c>
    </row>
    <row r="218" spans="1:53" x14ac:dyDescent="0.2">
      <c r="A218" s="185"/>
      <c r="B218" s="180"/>
      <c r="C218" s="180"/>
      <c r="D218" s="180"/>
      <c r="E218" s="180"/>
      <c r="F218" s="180"/>
      <c r="G218" s="180"/>
      <c r="H218" s="180"/>
      <c r="I218" s="180"/>
      <c r="J218" s="180"/>
      <c r="K218" s="180"/>
      <c r="L218" s="180"/>
      <c r="M218" s="186"/>
      <c r="N218" s="187" t="s">
        <v>67</v>
      </c>
      <c r="O218" s="188"/>
      <c r="P218" s="188"/>
      <c r="Q218" s="188"/>
      <c r="R218" s="188"/>
      <c r="S218" s="188"/>
      <c r="T218" s="189"/>
      <c r="U218" s="38" t="s">
        <v>66</v>
      </c>
      <c r="V218" s="173">
        <f>IFERROR(SUM(V217:V217),"0")</f>
        <v>0</v>
      </c>
      <c r="W218" s="173">
        <f>IFERROR(SUM(W217:W217),"0")</f>
        <v>0</v>
      </c>
      <c r="X218" s="173">
        <f>IFERROR(IF(X217="",0,X217),"0")</f>
        <v>0</v>
      </c>
      <c r="Y218" s="174"/>
      <c r="Z218" s="174"/>
    </row>
    <row r="219" spans="1:53" x14ac:dyDescent="0.2">
      <c r="A219" s="180"/>
      <c r="B219" s="180"/>
      <c r="C219" s="180"/>
      <c r="D219" s="180"/>
      <c r="E219" s="180"/>
      <c r="F219" s="180"/>
      <c r="G219" s="180"/>
      <c r="H219" s="180"/>
      <c r="I219" s="180"/>
      <c r="J219" s="180"/>
      <c r="K219" s="180"/>
      <c r="L219" s="180"/>
      <c r="M219" s="186"/>
      <c r="N219" s="187" t="s">
        <v>67</v>
      </c>
      <c r="O219" s="188"/>
      <c r="P219" s="188"/>
      <c r="Q219" s="188"/>
      <c r="R219" s="188"/>
      <c r="S219" s="188"/>
      <c r="T219" s="189"/>
      <c r="U219" s="38" t="s">
        <v>68</v>
      </c>
      <c r="V219" s="173">
        <f>IFERROR(SUMPRODUCT(V217:V217*H217:H217),"0")</f>
        <v>0</v>
      </c>
      <c r="W219" s="173">
        <f>IFERROR(SUMPRODUCT(W217:W217*H217:H217),"0")</f>
        <v>0</v>
      </c>
      <c r="X219" s="38"/>
      <c r="Y219" s="174"/>
      <c r="Z219" s="174"/>
    </row>
    <row r="220" spans="1:53" ht="16.5" customHeight="1" x14ac:dyDescent="0.25">
      <c r="A220" s="179" t="s">
        <v>280</v>
      </c>
      <c r="B220" s="180"/>
      <c r="C220" s="180"/>
      <c r="D220" s="180"/>
      <c r="E220" s="180"/>
      <c r="F220" s="180"/>
      <c r="G220" s="180"/>
      <c r="H220" s="180"/>
      <c r="I220" s="180"/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67"/>
      <c r="Z220" s="167"/>
    </row>
    <row r="221" spans="1:53" ht="14.25" customHeight="1" x14ac:dyDescent="0.25">
      <c r="A221" s="190" t="s">
        <v>61</v>
      </c>
      <c r="B221" s="180"/>
      <c r="C221" s="180"/>
      <c r="D221" s="180"/>
      <c r="E221" s="180"/>
      <c r="F221" s="180"/>
      <c r="G221" s="180"/>
      <c r="H221" s="180"/>
      <c r="I221" s="180"/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66"/>
      <c r="Z221" s="166"/>
    </row>
    <row r="222" spans="1:53" ht="16.5" customHeight="1" x14ac:dyDescent="0.25">
      <c r="A222" s="55" t="s">
        <v>281</v>
      </c>
      <c r="B222" s="55" t="s">
        <v>282</v>
      </c>
      <c r="C222" s="32">
        <v>4301070874</v>
      </c>
      <c r="D222" s="178">
        <v>4607111035332</v>
      </c>
      <c r="E222" s="177"/>
      <c r="F222" s="170">
        <v>0.43</v>
      </c>
      <c r="G222" s="33">
        <v>16</v>
      </c>
      <c r="H222" s="170">
        <v>6.88</v>
      </c>
      <c r="I222" s="170">
        <v>7.2060000000000004</v>
      </c>
      <c r="J222" s="33">
        <v>84</v>
      </c>
      <c r="K222" s="33" t="s">
        <v>64</v>
      </c>
      <c r="L222" s="34" t="s">
        <v>65</v>
      </c>
      <c r="M222" s="33">
        <v>180</v>
      </c>
      <c r="N222" s="23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2" s="176"/>
      <c r="P222" s="176"/>
      <c r="Q222" s="176"/>
      <c r="R222" s="177"/>
      <c r="S222" s="35"/>
      <c r="T222" s="35"/>
      <c r="U222" s="36" t="s">
        <v>66</v>
      </c>
      <c r="V222" s="171">
        <v>0</v>
      </c>
      <c r="W222" s="172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40" t="s">
        <v>1</v>
      </c>
    </row>
    <row r="223" spans="1:53" ht="16.5" customHeight="1" x14ac:dyDescent="0.25">
      <c r="A223" s="55" t="s">
        <v>283</v>
      </c>
      <c r="B223" s="55" t="s">
        <v>284</v>
      </c>
      <c r="C223" s="32">
        <v>4301071000</v>
      </c>
      <c r="D223" s="178">
        <v>4607111038708</v>
      </c>
      <c r="E223" s="177"/>
      <c r="F223" s="170">
        <v>0.8</v>
      </c>
      <c r="G223" s="33">
        <v>8</v>
      </c>
      <c r="H223" s="170">
        <v>6.4</v>
      </c>
      <c r="I223" s="170">
        <v>6.67</v>
      </c>
      <c r="J223" s="33">
        <v>84</v>
      </c>
      <c r="K223" s="33" t="s">
        <v>64</v>
      </c>
      <c r="L223" s="34" t="s">
        <v>65</v>
      </c>
      <c r="M223" s="33">
        <v>180</v>
      </c>
      <c r="N223" s="259" t="s">
        <v>285</v>
      </c>
      <c r="O223" s="176"/>
      <c r="P223" s="176"/>
      <c r="Q223" s="176"/>
      <c r="R223" s="177"/>
      <c r="S223" s="35"/>
      <c r="T223" s="35"/>
      <c r="U223" s="36" t="s">
        <v>66</v>
      </c>
      <c r="V223" s="171">
        <v>0</v>
      </c>
      <c r="W223" s="172">
        <f>IFERROR(IF(V223="","",V223),"")</f>
        <v>0</v>
      </c>
      <c r="X223" s="37">
        <f>IFERROR(IF(V223="","",V223*0.0155),"")</f>
        <v>0</v>
      </c>
      <c r="Y223" s="57"/>
      <c r="Z223" s="58"/>
      <c r="AD223" s="62"/>
      <c r="BA223" s="141" t="s">
        <v>1</v>
      </c>
    </row>
    <row r="224" spans="1:53" ht="16.5" customHeight="1" x14ac:dyDescent="0.25">
      <c r="A224" s="55" t="s">
        <v>286</v>
      </c>
      <c r="B224" s="55" t="s">
        <v>287</v>
      </c>
      <c r="C224" s="32">
        <v>4301070873</v>
      </c>
      <c r="D224" s="178">
        <v>4607111035080</v>
      </c>
      <c r="E224" s="177"/>
      <c r="F224" s="170">
        <v>0.9</v>
      </c>
      <c r="G224" s="33">
        <v>8</v>
      </c>
      <c r="H224" s="170">
        <v>7.2</v>
      </c>
      <c r="I224" s="170">
        <v>7.47</v>
      </c>
      <c r="J224" s="33">
        <v>84</v>
      </c>
      <c r="K224" s="33" t="s">
        <v>64</v>
      </c>
      <c r="L224" s="34" t="s">
        <v>65</v>
      </c>
      <c r="M224" s="33">
        <v>180</v>
      </c>
      <c r="N224" s="34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4" s="176"/>
      <c r="P224" s="176"/>
      <c r="Q224" s="176"/>
      <c r="R224" s="177"/>
      <c r="S224" s="35"/>
      <c r="T224" s="35"/>
      <c r="U224" s="36" t="s">
        <v>66</v>
      </c>
      <c r="V224" s="171">
        <v>25</v>
      </c>
      <c r="W224" s="172">
        <f>IFERROR(IF(V224="","",V224),"")</f>
        <v>25</v>
      </c>
      <c r="X224" s="37">
        <f>IFERROR(IF(V224="","",V224*0.0155),"")</f>
        <v>0.38750000000000001</v>
      </c>
      <c r="Y224" s="57"/>
      <c r="Z224" s="58"/>
      <c r="AD224" s="62"/>
      <c r="BA224" s="142" t="s">
        <v>1</v>
      </c>
    </row>
    <row r="225" spans="1:53" x14ac:dyDescent="0.2">
      <c r="A225" s="185"/>
      <c r="B225" s="180"/>
      <c r="C225" s="180"/>
      <c r="D225" s="180"/>
      <c r="E225" s="180"/>
      <c r="F225" s="180"/>
      <c r="G225" s="180"/>
      <c r="H225" s="180"/>
      <c r="I225" s="180"/>
      <c r="J225" s="180"/>
      <c r="K225" s="180"/>
      <c r="L225" s="180"/>
      <c r="M225" s="186"/>
      <c r="N225" s="187" t="s">
        <v>67</v>
      </c>
      <c r="O225" s="188"/>
      <c r="P225" s="188"/>
      <c r="Q225" s="188"/>
      <c r="R225" s="188"/>
      <c r="S225" s="188"/>
      <c r="T225" s="189"/>
      <c r="U225" s="38" t="s">
        <v>66</v>
      </c>
      <c r="V225" s="173">
        <f>IFERROR(SUM(V222:V224),"0")</f>
        <v>25</v>
      </c>
      <c r="W225" s="173">
        <f>IFERROR(SUM(W222:W224),"0")</f>
        <v>25</v>
      </c>
      <c r="X225" s="173">
        <f>IFERROR(IF(X222="",0,X222),"0")+IFERROR(IF(X223="",0,X223),"0")+IFERROR(IF(X224="",0,X224),"0")</f>
        <v>0.38750000000000001</v>
      </c>
      <c r="Y225" s="174"/>
      <c r="Z225" s="174"/>
    </row>
    <row r="226" spans="1:53" x14ac:dyDescent="0.2">
      <c r="A226" s="180"/>
      <c r="B226" s="180"/>
      <c r="C226" s="180"/>
      <c r="D226" s="180"/>
      <c r="E226" s="180"/>
      <c r="F226" s="180"/>
      <c r="G226" s="180"/>
      <c r="H226" s="180"/>
      <c r="I226" s="180"/>
      <c r="J226" s="180"/>
      <c r="K226" s="180"/>
      <c r="L226" s="180"/>
      <c r="M226" s="186"/>
      <c r="N226" s="187" t="s">
        <v>67</v>
      </c>
      <c r="O226" s="188"/>
      <c r="P226" s="188"/>
      <c r="Q226" s="188"/>
      <c r="R226" s="188"/>
      <c r="S226" s="188"/>
      <c r="T226" s="189"/>
      <c r="U226" s="38" t="s">
        <v>68</v>
      </c>
      <c r="V226" s="173">
        <f>IFERROR(SUMPRODUCT(V222:V224*H222:H224),"0")</f>
        <v>180</v>
      </c>
      <c r="W226" s="173">
        <f>IFERROR(SUMPRODUCT(W222:W224*H222:H224),"0")</f>
        <v>180</v>
      </c>
      <c r="X226" s="38"/>
      <c r="Y226" s="174"/>
      <c r="Z226" s="174"/>
    </row>
    <row r="227" spans="1:53" ht="27.75" customHeight="1" x14ac:dyDescent="0.2">
      <c r="A227" s="183" t="s">
        <v>288</v>
      </c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49"/>
      <c r="Z227" s="49"/>
    </row>
    <row r="228" spans="1:53" ht="16.5" customHeight="1" x14ac:dyDescent="0.25">
      <c r="A228" s="179" t="s">
        <v>289</v>
      </c>
      <c r="B228" s="180"/>
      <c r="C228" s="180"/>
      <c r="D228" s="180"/>
      <c r="E228" s="180"/>
      <c r="F228" s="180"/>
      <c r="G228" s="180"/>
      <c r="H228" s="180"/>
      <c r="I228" s="180"/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67"/>
      <c r="Z228" s="167"/>
    </row>
    <row r="229" spans="1:53" ht="14.25" customHeight="1" x14ac:dyDescent="0.25">
      <c r="A229" s="190" t="s">
        <v>61</v>
      </c>
      <c r="B229" s="180"/>
      <c r="C229" s="180"/>
      <c r="D229" s="180"/>
      <c r="E229" s="180"/>
      <c r="F229" s="180"/>
      <c r="G229" s="180"/>
      <c r="H229" s="180"/>
      <c r="I229" s="180"/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66"/>
      <c r="Z229" s="166"/>
    </row>
    <row r="230" spans="1:53" ht="27" customHeight="1" x14ac:dyDescent="0.25">
      <c r="A230" s="55" t="s">
        <v>290</v>
      </c>
      <c r="B230" s="55" t="s">
        <v>291</v>
      </c>
      <c r="C230" s="32">
        <v>4301070941</v>
      </c>
      <c r="D230" s="178">
        <v>4607111036162</v>
      </c>
      <c r="E230" s="177"/>
      <c r="F230" s="170">
        <v>0.8</v>
      </c>
      <c r="G230" s="33">
        <v>8</v>
      </c>
      <c r="H230" s="170">
        <v>6.4</v>
      </c>
      <c r="I230" s="170">
        <v>6.6811999999999996</v>
      </c>
      <c r="J230" s="33">
        <v>84</v>
      </c>
      <c r="K230" s="33" t="s">
        <v>64</v>
      </c>
      <c r="L230" s="34" t="s">
        <v>65</v>
      </c>
      <c r="M230" s="33">
        <v>90</v>
      </c>
      <c r="N230" s="33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30" s="176"/>
      <c r="P230" s="176"/>
      <c r="Q230" s="176"/>
      <c r="R230" s="177"/>
      <c r="S230" s="35"/>
      <c r="T230" s="35"/>
      <c r="U230" s="36" t="s">
        <v>66</v>
      </c>
      <c r="V230" s="171">
        <v>0</v>
      </c>
      <c r="W230" s="172">
        <f>IFERROR(IF(V230="","",V230),"")</f>
        <v>0</v>
      </c>
      <c r="X230" s="37">
        <f>IFERROR(IF(V230="","",V230*0.0155),"")</f>
        <v>0</v>
      </c>
      <c r="Y230" s="57"/>
      <c r="Z230" s="58"/>
      <c r="AD230" s="62"/>
      <c r="BA230" s="143" t="s">
        <v>1</v>
      </c>
    </row>
    <row r="231" spans="1:53" x14ac:dyDescent="0.2">
      <c r="A231" s="185"/>
      <c r="B231" s="180"/>
      <c r="C231" s="180"/>
      <c r="D231" s="180"/>
      <c r="E231" s="180"/>
      <c r="F231" s="180"/>
      <c r="G231" s="180"/>
      <c r="H231" s="180"/>
      <c r="I231" s="180"/>
      <c r="J231" s="180"/>
      <c r="K231" s="180"/>
      <c r="L231" s="180"/>
      <c r="M231" s="186"/>
      <c r="N231" s="187" t="s">
        <v>67</v>
      </c>
      <c r="O231" s="188"/>
      <c r="P231" s="188"/>
      <c r="Q231" s="188"/>
      <c r="R231" s="188"/>
      <c r="S231" s="188"/>
      <c r="T231" s="189"/>
      <c r="U231" s="38" t="s">
        <v>66</v>
      </c>
      <c r="V231" s="173">
        <f>IFERROR(SUM(V230:V230),"0")</f>
        <v>0</v>
      </c>
      <c r="W231" s="173">
        <f>IFERROR(SUM(W230:W230),"0")</f>
        <v>0</v>
      </c>
      <c r="X231" s="173">
        <f>IFERROR(IF(X230="",0,X230),"0")</f>
        <v>0</v>
      </c>
      <c r="Y231" s="174"/>
      <c r="Z231" s="174"/>
    </row>
    <row r="232" spans="1:53" x14ac:dyDescent="0.2">
      <c r="A232" s="180"/>
      <c r="B232" s="180"/>
      <c r="C232" s="180"/>
      <c r="D232" s="180"/>
      <c r="E232" s="180"/>
      <c r="F232" s="180"/>
      <c r="G232" s="180"/>
      <c r="H232" s="180"/>
      <c r="I232" s="180"/>
      <c r="J232" s="180"/>
      <c r="K232" s="180"/>
      <c r="L232" s="180"/>
      <c r="M232" s="186"/>
      <c r="N232" s="187" t="s">
        <v>67</v>
      </c>
      <c r="O232" s="188"/>
      <c r="P232" s="188"/>
      <c r="Q232" s="188"/>
      <c r="R232" s="188"/>
      <c r="S232" s="188"/>
      <c r="T232" s="189"/>
      <c r="U232" s="38" t="s">
        <v>68</v>
      </c>
      <c r="V232" s="173">
        <f>IFERROR(SUMPRODUCT(V230:V230*H230:H230),"0")</f>
        <v>0</v>
      </c>
      <c r="W232" s="173">
        <f>IFERROR(SUMPRODUCT(W230:W230*H230:H230),"0")</f>
        <v>0</v>
      </c>
      <c r="X232" s="38"/>
      <c r="Y232" s="174"/>
      <c r="Z232" s="174"/>
    </row>
    <row r="233" spans="1:53" ht="27.75" customHeight="1" x14ac:dyDescent="0.2">
      <c r="A233" s="183" t="s">
        <v>292</v>
      </c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49"/>
      <c r="Z233" s="49"/>
    </row>
    <row r="234" spans="1:53" ht="16.5" customHeight="1" x14ac:dyDescent="0.25">
      <c r="A234" s="179" t="s">
        <v>293</v>
      </c>
      <c r="B234" s="180"/>
      <c r="C234" s="180"/>
      <c r="D234" s="180"/>
      <c r="E234" s="180"/>
      <c r="F234" s="180"/>
      <c r="G234" s="180"/>
      <c r="H234" s="180"/>
      <c r="I234" s="180"/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67"/>
      <c r="Z234" s="167"/>
    </row>
    <row r="235" spans="1:53" ht="14.25" customHeight="1" x14ac:dyDescent="0.25">
      <c r="A235" s="190" t="s">
        <v>61</v>
      </c>
      <c r="B235" s="180"/>
      <c r="C235" s="180"/>
      <c r="D235" s="180"/>
      <c r="E235" s="180"/>
      <c r="F235" s="180"/>
      <c r="G235" s="180"/>
      <c r="H235" s="180"/>
      <c r="I235" s="180"/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66"/>
      <c r="Z235" s="166"/>
    </row>
    <row r="236" spans="1:53" ht="27" customHeight="1" x14ac:dyDescent="0.25">
      <c r="A236" s="55" t="s">
        <v>294</v>
      </c>
      <c r="B236" s="55" t="s">
        <v>295</v>
      </c>
      <c r="C236" s="32">
        <v>4301070965</v>
      </c>
      <c r="D236" s="178">
        <v>4607111035899</v>
      </c>
      <c r="E236" s="177"/>
      <c r="F236" s="170">
        <v>1</v>
      </c>
      <c r="G236" s="33">
        <v>5</v>
      </c>
      <c r="H236" s="170">
        <v>5</v>
      </c>
      <c r="I236" s="170">
        <v>5.2619999999999996</v>
      </c>
      <c r="J236" s="33">
        <v>84</v>
      </c>
      <c r="K236" s="33" t="s">
        <v>64</v>
      </c>
      <c r="L236" s="34" t="s">
        <v>65</v>
      </c>
      <c r="M236" s="33">
        <v>180</v>
      </c>
      <c r="N236" s="258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6" s="176"/>
      <c r="P236" s="176"/>
      <c r="Q236" s="176"/>
      <c r="R236" s="177"/>
      <c r="S236" s="35"/>
      <c r="T236" s="35"/>
      <c r="U236" s="36" t="s">
        <v>66</v>
      </c>
      <c r="V236" s="171">
        <v>40</v>
      </c>
      <c r="W236" s="172">
        <f>IFERROR(IF(V236="","",V236),"")</f>
        <v>40</v>
      </c>
      <c r="X236" s="37">
        <f>IFERROR(IF(V236="","",V236*0.0155),"")</f>
        <v>0.62</v>
      </c>
      <c r="Y236" s="57"/>
      <c r="Z236" s="58"/>
      <c r="AD236" s="62"/>
      <c r="BA236" s="144" t="s">
        <v>1</v>
      </c>
    </row>
    <row r="237" spans="1:53" x14ac:dyDescent="0.2">
      <c r="A237" s="185"/>
      <c r="B237" s="180"/>
      <c r="C237" s="180"/>
      <c r="D237" s="180"/>
      <c r="E237" s="180"/>
      <c r="F237" s="180"/>
      <c r="G237" s="180"/>
      <c r="H237" s="180"/>
      <c r="I237" s="180"/>
      <c r="J237" s="180"/>
      <c r="K237" s="180"/>
      <c r="L237" s="180"/>
      <c r="M237" s="186"/>
      <c r="N237" s="187" t="s">
        <v>67</v>
      </c>
      <c r="O237" s="188"/>
      <c r="P237" s="188"/>
      <c r="Q237" s="188"/>
      <c r="R237" s="188"/>
      <c r="S237" s="188"/>
      <c r="T237" s="189"/>
      <c r="U237" s="38" t="s">
        <v>66</v>
      </c>
      <c r="V237" s="173">
        <f>IFERROR(SUM(V236:V236),"0")</f>
        <v>40</v>
      </c>
      <c r="W237" s="173">
        <f>IFERROR(SUM(W236:W236),"0")</f>
        <v>40</v>
      </c>
      <c r="X237" s="173">
        <f>IFERROR(IF(X236="",0,X236),"0")</f>
        <v>0.62</v>
      </c>
      <c r="Y237" s="174"/>
      <c r="Z237" s="174"/>
    </row>
    <row r="238" spans="1:53" x14ac:dyDescent="0.2">
      <c r="A238" s="180"/>
      <c r="B238" s="180"/>
      <c r="C238" s="180"/>
      <c r="D238" s="180"/>
      <c r="E238" s="180"/>
      <c r="F238" s="180"/>
      <c r="G238" s="180"/>
      <c r="H238" s="180"/>
      <c r="I238" s="180"/>
      <c r="J238" s="180"/>
      <c r="K238" s="180"/>
      <c r="L238" s="180"/>
      <c r="M238" s="186"/>
      <c r="N238" s="187" t="s">
        <v>67</v>
      </c>
      <c r="O238" s="188"/>
      <c r="P238" s="188"/>
      <c r="Q238" s="188"/>
      <c r="R238" s="188"/>
      <c r="S238" s="188"/>
      <c r="T238" s="189"/>
      <c r="U238" s="38" t="s">
        <v>68</v>
      </c>
      <c r="V238" s="173">
        <f>IFERROR(SUMPRODUCT(V236:V236*H236:H236),"0")</f>
        <v>200</v>
      </c>
      <c r="W238" s="173">
        <f>IFERROR(SUMPRODUCT(W236:W236*H236:H236),"0")</f>
        <v>200</v>
      </c>
      <c r="X238" s="38"/>
      <c r="Y238" s="174"/>
      <c r="Z238" s="174"/>
    </row>
    <row r="239" spans="1:53" ht="16.5" customHeight="1" x14ac:dyDescent="0.25">
      <c r="A239" s="179" t="s">
        <v>296</v>
      </c>
      <c r="B239" s="180"/>
      <c r="C239" s="180"/>
      <c r="D239" s="180"/>
      <c r="E239" s="180"/>
      <c r="F239" s="180"/>
      <c r="G239" s="180"/>
      <c r="H239" s="180"/>
      <c r="I239" s="180"/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67"/>
      <c r="Z239" s="167"/>
    </row>
    <row r="240" spans="1:53" ht="14.25" customHeight="1" x14ac:dyDescent="0.25">
      <c r="A240" s="190" t="s">
        <v>61</v>
      </c>
      <c r="B240" s="180"/>
      <c r="C240" s="180"/>
      <c r="D240" s="180"/>
      <c r="E240" s="180"/>
      <c r="F240" s="180"/>
      <c r="G240" s="180"/>
      <c r="H240" s="180"/>
      <c r="I240" s="180"/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66"/>
      <c r="Z240" s="166"/>
    </row>
    <row r="241" spans="1:53" ht="27" customHeight="1" x14ac:dyDescent="0.25">
      <c r="A241" s="55" t="s">
        <v>297</v>
      </c>
      <c r="B241" s="55" t="s">
        <v>298</v>
      </c>
      <c r="C241" s="32">
        <v>4301070870</v>
      </c>
      <c r="D241" s="178">
        <v>4607111036711</v>
      </c>
      <c r="E241" s="177"/>
      <c r="F241" s="170">
        <v>0.8</v>
      </c>
      <c r="G241" s="33">
        <v>8</v>
      </c>
      <c r="H241" s="170">
        <v>6.4</v>
      </c>
      <c r="I241" s="170">
        <v>6.67</v>
      </c>
      <c r="J241" s="33">
        <v>84</v>
      </c>
      <c r="K241" s="33" t="s">
        <v>64</v>
      </c>
      <c r="L241" s="34" t="s">
        <v>65</v>
      </c>
      <c r="M241" s="33">
        <v>90</v>
      </c>
      <c r="N241" s="26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1" s="176"/>
      <c r="P241" s="176"/>
      <c r="Q241" s="176"/>
      <c r="R241" s="177"/>
      <c r="S241" s="35"/>
      <c r="T241" s="35"/>
      <c r="U241" s="36" t="s">
        <v>66</v>
      </c>
      <c r="V241" s="171">
        <v>5</v>
      </c>
      <c r="W241" s="172">
        <f>IFERROR(IF(V241="","",V241),"")</f>
        <v>5</v>
      </c>
      <c r="X241" s="37">
        <f>IFERROR(IF(V241="","",V241*0.0155),"")</f>
        <v>7.7499999999999999E-2</v>
      </c>
      <c r="Y241" s="57"/>
      <c r="Z241" s="58"/>
      <c r="AD241" s="62"/>
      <c r="BA241" s="145" t="s">
        <v>1</v>
      </c>
    </row>
    <row r="242" spans="1:53" x14ac:dyDescent="0.2">
      <c r="A242" s="185"/>
      <c r="B242" s="180"/>
      <c r="C242" s="180"/>
      <c r="D242" s="180"/>
      <c r="E242" s="180"/>
      <c r="F242" s="180"/>
      <c r="G242" s="180"/>
      <c r="H242" s="180"/>
      <c r="I242" s="180"/>
      <c r="J242" s="180"/>
      <c r="K242" s="180"/>
      <c r="L242" s="180"/>
      <c r="M242" s="186"/>
      <c r="N242" s="187" t="s">
        <v>67</v>
      </c>
      <c r="O242" s="188"/>
      <c r="P242" s="188"/>
      <c r="Q242" s="188"/>
      <c r="R242" s="188"/>
      <c r="S242" s="188"/>
      <c r="T242" s="189"/>
      <c r="U242" s="38" t="s">
        <v>66</v>
      </c>
      <c r="V242" s="173">
        <f>IFERROR(SUM(V241:V241),"0")</f>
        <v>5</v>
      </c>
      <c r="W242" s="173">
        <f>IFERROR(SUM(W241:W241),"0")</f>
        <v>5</v>
      </c>
      <c r="X242" s="173">
        <f>IFERROR(IF(X241="",0,X241),"0")</f>
        <v>7.7499999999999999E-2</v>
      </c>
      <c r="Y242" s="174"/>
      <c r="Z242" s="174"/>
    </row>
    <row r="243" spans="1:53" x14ac:dyDescent="0.2">
      <c r="A243" s="180"/>
      <c r="B243" s="180"/>
      <c r="C243" s="180"/>
      <c r="D243" s="180"/>
      <c r="E243" s="180"/>
      <c r="F243" s="180"/>
      <c r="G243" s="180"/>
      <c r="H243" s="180"/>
      <c r="I243" s="180"/>
      <c r="J243" s="180"/>
      <c r="K243" s="180"/>
      <c r="L243" s="180"/>
      <c r="M243" s="186"/>
      <c r="N243" s="187" t="s">
        <v>67</v>
      </c>
      <c r="O243" s="188"/>
      <c r="P243" s="188"/>
      <c r="Q243" s="188"/>
      <c r="R243" s="188"/>
      <c r="S243" s="188"/>
      <c r="T243" s="189"/>
      <c r="U243" s="38" t="s">
        <v>68</v>
      </c>
      <c r="V243" s="173">
        <f>IFERROR(SUMPRODUCT(V241:V241*H241:H241),"0")</f>
        <v>32</v>
      </c>
      <c r="W243" s="173">
        <f>IFERROR(SUMPRODUCT(W241:W241*H241:H241),"0")</f>
        <v>32</v>
      </c>
      <c r="X243" s="38"/>
      <c r="Y243" s="174"/>
      <c r="Z243" s="174"/>
    </row>
    <row r="244" spans="1:53" ht="27.75" customHeight="1" x14ac:dyDescent="0.2">
      <c r="A244" s="183" t="s">
        <v>299</v>
      </c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49"/>
      <c r="Z244" s="49"/>
    </row>
    <row r="245" spans="1:53" ht="16.5" customHeight="1" x14ac:dyDescent="0.25">
      <c r="A245" s="179" t="s">
        <v>300</v>
      </c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67"/>
      <c r="Z245" s="167"/>
    </row>
    <row r="246" spans="1:53" ht="14.25" customHeight="1" x14ac:dyDescent="0.25">
      <c r="A246" s="190" t="s">
        <v>123</v>
      </c>
      <c r="B246" s="180"/>
      <c r="C246" s="180"/>
      <c r="D246" s="180"/>
      <c r="E246" s="180"/>
      <c r="F246" s="180"/>
      <c r="G246" s="180"/>
      <c r="H246" s="180"/>
      <c r="I246" s="180"/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66"/>
      <c r="Z246" s="166"/>
    </row>
    <row r="247" spans="1:53" ht="27" customHeight="1" x14ac:dyDescent="0.25">
      <c r="A247" s="55" t="s">
        <v>301</v>
      </c>
      <c r="B247" s="55" t="s">
        <v>302</v>
      </c>
      <c r="C247" s="32">
        <v>4301131019</v>
      </c>
      <c r="D247" s="178">
        <v>4640242180427</v>
      </c>
      <c r="E247" s="177"/>
      <c r="F247" s="170">
        <v>1.8</v>
      </c>
      <c r="G247" s="33">
        <v>1</v>
      </c>
      <c r="H247" s="170">
        <v>1.8</v>
      </c>
      <c r="I247" s="170">
        <v>1.915</v>
      </c>
      <c r="J247" s="33">
        <v>234</v>
      </c>
      <c r="K247" s="33" t="s">
        <v>115</v>
      </c>
      <c r="L247" s="34" t="s">
        <v>65</v>
      </c>
      <c r="M247" s="33">
        <v>180</v>
      </c>
      <c r="N247" s="361" t="s">
        <v>303</v>
      </c>
      <c r="O247" s="176"/>
      <c r="P247" s="176"/>
      <c r="Q247" s="176"/>
      <c r="R247" s="177"/>
      <c r="S247" s="35"/>
      <c r="T247" s="35"/>
      <c r="U247" s="36" t="s">
        <v>66</v>
      </c>
      <c r="V247" s="171">
        <v>0</v>
      </c>
      <c r="W247" s="172">
        <f>IFERROR(IF(V247="","",V247),"")</f>
        <v>0</v>
      </c>
      <c r="X247" s="37">
        <f>IFERROR(IF(V247="","",V247*0.00502),"")</f>
        <v>0</v>
      </c>
      <c r="Y247" s="57"/>
      <c r="Z247" s="58"/>
      <c r="AD247" s="62"/>
      <c r="BA247" s="146" t="s">
        <v>75</v>
      </c>
    </row>
    <row r="248" spans="1:53" x14ac:dyDescent="0.2">
      <c r="A248" s="185"/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  <c r="M248" s="186"/>
      <c r="N248" s="187" t="s">
        <v>67</v>
      </c>
      <c r="O248" s="188"/>
      <c r="P248" s="188"/>
      <c r="Q248" s="188"/>
      <c r="R248" s="188"/>
      <c r="S248" s="188"/>
      <c r="T248" s="189"/>
      <c r="U248" s="38" t="s">
        <v>66</v>
      </c>
      <c r="V248" s="173">
        <f>IFERROR(SUM(V247:V247),"0")</f>
        <v>0</v>
      </c>
      <c r="W248" s="173">
        <f>IFERROR(SUM(W247:W247),"0")</f>
        <v>0</v>
      </c>
      <c r="X248" s="173">
        <f>IFERROR(IF(X247="",0,X247),"0")</f>
        <v>0</v>
      </c>
      <c r="Y248" s="174"/>
      <c r="Z248" s="174"/>
    </row>
    <row r="249" spans="1:53" x14ac:dyDescent="0.2">
      <c r="A249" s="180"/>
      <c r="B249" s="180"/>
      <c r="C249" s="180"/>
      <c r="D249" s="180"/>
      <c r="E249" s="180"/>
      <c r="F249" s="180"/>
      <c r="G249" s="180"/>
      <c r="H249" s="180"/>
      <c r="I249" s="180"/>
      <c r="J249" s="180"/>
      <c r="K249" s="180"/>
      <c r="L249" s="180"/>
      <c r="M249" s="186"/>
      <c r="N249" s="187" t="s">
        <v>67</v>
      </c>
      <c r="O249" s="188"/>
      <c r="P249" s="188"/>
      <c r="Q249" s="188"/>
      <c r="R249" s="188"/>
      <c r="S249" s="188"/>
      <c r="T249" s="189"/>
      <c r="U249" s="38" t="s">
        <v>68</v>
      </c>
      <c r="V249" s="173">
        <f>IFERROR(SUMPRODUCT(V247:V247*H247:H247),"0")</f>
        <v>0</v>
      </c>
      <c r="W249" s="173">
        <f>IFERROR(SUMPRODUCT(W247:W247*H247:H247),"0")</f>
        <v>0</v>
      </c>
      <c r="X249" s="38"/>
      <c r="Y249" s="174"/>
      <c r="Z249" s="174"/>
    </row>
    <row r="250" spans="1:53" ht="14.25" customHeight="1" x14ac:dyDescent="0.25">
      <c r="A250" s="190" t="s">
        <v>71</v>
      </c>
      <c r="B250" s="180"/>
      <c r="C250" s="180"/>
      <c r="D250" s="180"/>
      <c r="E250" s="180"/>
      <c r="F250" s="180"/>
      <c r="G250" s="180"/>
      <c r="H250" s="180"/>
      <c r="I250" s="180"/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66"/>
      <c r="Z250" s="166"/>
    </row>
    <row r="251" spans="1:53" ht="27" customHeight="1" x14ac:dyDescent="0.25">
      <c r="A251" s="55" t="s">
        <v>304</v>
      </c>
      <c r="B251" s="55" t="s">
        <v>305</v>
      </c>
      <c r="C251" s="32">
        <v>4301132080</v>
      </c>
      <c r="D251" s="178">
        <v>4640242180397</v>
      </c>
      <c r="E251" s="177"/>
      <c r="F251" s="170">
        <v>1</v>
      </c>
      <c r="G251" s="33">
        <v>6</v>
      </c>
      <c r="H251" s="170">
        <v>6</v>
      </c>
      <c r="I251" s="170">
        <v>6.26</v>
      </c>
      <c r="J251" s="33">
        <v>84</v>
      </c>
      <c r="K251" s="33" t="s">
        <v>64</v>
      </c>
      <c r="L251" s="34" t="s">
        <v>65</v>
      </c>
      <c r="M251" s="33">
        <v>180</v>
      </c>
      <c r="N251" s="346" t="s">
        <v>306</v>
      </c>
      <c r="O251" s="176"/>
      <c r="P251" s="176"/>
      <c r="Q251" s="176"/>
      <c r="R251" s="177"/>
      <c r="S251" s="35"/>
      <c r="T251" s="35"/>
      <c r="U251" s="36" t="s">
        <v>66</v>
      </c>
      <c r="V251" s="171">
        <v>0</v>
      </c>
      <c r="W251" s="172">
        <f>IFERROR(IF(V251="","",V251),"")</f>
        <v>0</v>
      </c>
      <c r="X251" s="37">
        <f>IFERROR(IF(V251="","",V251*0.0155),"")</f>
        <v>0</v>
      </c>
      <c r="Y251" s="57"/>
      <c r="Z251" s="58"/>
      <c r="AD251" s="62"/>
      <c r="BA251" s="147" t="s">
        <v>75</v>
      </c>
    </row>
    <row r="252" spans="1:53" x14ac:dyDescent="0.2">
      <c r="A252" s="185"/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86"/>
      <c r="N252" s="187" t="s">
        <v>67</v>
      </c>
      <c r="O252" s="188"/>
      <c r="P252" s="188"/>
      <c r="Q252" s="188"/>
      <c r="R252" s="188"/>
      <c r="S252" s="188"/>
      <c r="T252" s="189"/>
      <c r="U252" s="38" t="s">
        <v>66</v>
      </c>
      <c r="V252" s="173">
        <f>IFERROR(SUM(V251:V251),"0")</f>
        <v>0</v>
      </c>
      <c r="W252" s="173">
        <f>IFERROR(SUM(W251:W251),"0")</f>
        <v>0</v>
      </c>
      <c r="X252" s="173">
        <f>IFERROR(IF(X251="",0,X251),"0")</f>
        <v>0</v>
      </c>
      <c r="Y252" s="174"/>
      <c r="Z252" s="174"/>
    </row>
    <row r="253" spans="1:53" x14ac:dyDescent="0.2">
      <c r="A253" s="180"/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6"/>
      <c r="N253" s="187" t="s">
        <v>67</v>
      </c>
      <c r="O253" s="188"/>
      <c r="P253" s="188"/>
      <c r="Q253" s="188"/>
      <c r="R253" s="188"/>
      <c r="S253" s="188"/>
      <c r="T253" s="189"/>
      <c r="U253" s="38" t="s">
        <v>68</v>
      </c>
      <c r="V253" s="173">
        <f>IFERROR(SUMPRODUCT(V251:V251*H251:H251),"0")</f>
        <v>0</v>
      </c>
      <c r="W253" s="173">
        <f>IFERROR(SUMPRODUCT(W251:W251*H251:H251),"0")</f>
        <v>0</v>
      </c>
      <c r="X253" s="38"/>
      <c r="Y253" s="174"/>
      <c r="Z253" s="174"/>
    </row>
    <row r="254" spans="1:53" ht="14.25" customHeight="1" x14ac:dyDescent="0.25">
      <c r="A254" s="190" t="s">
        <v>141</v>
      </c>
      <c r="B254" s="180"/>
      <c r="C254" s="180"/>
      <c r="D254" s="180"/>
      <c r="E254" s="180"/>
      <c r="F254" s="180"/>
      <c r="G254" s="180"/>
      <c r="H254" s="180"/>
      <c r="I254" s="180"/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66"/>
      <c r="Z254" s="166"/>
    </row>
    <row r="255" spans="1:53" ht="27" customHeight="1" x14ac:dyDescent="0.25">
      <c r="A255" s="55" t="s">
        <v>307</v>
      </c>
      <c r="B255" s="55" t="s">
        <v>308</v>
      </c>
      <c r="C255" s="32">
        <v>4301136028</v>
      </c>
      <c r="D255" s="178">
        <v>4640242180304</v>
      </c>
      <c r="E255" s="177"/>
      <c r="F255" s="170">
        <v>2.7</v>
      </c>
      <c r="G255" s="33">
        <v>1</v>
      </c>
      <c r="H255" s="170">
        <v>2.7</v>
      </c>
      <c r="I255" s="170">
        <v>2.8906000000000001</v>
      </c>
      <c r="J255" s="33">
        <v>126</v>
      </c>
      <c r="K255" s="33" t="s">
        <v>74</v>
      </c>
      <c r="L255" s="34" t="s">
        <v>65</v>
      </c>
      <c r="M255" s="33">
        <v>180</v>
      </c>
      <c r="N255" s="274" t="s">
        <v>309</v>
      </c>
      <c r="O255" s="176"/>
      <c r="P255" s="176"/>
      <c r="Q255" s="176"/>
      <c r="R255" s="177"/>
      <c r="S255" s="35"/>
      <c r="T255" s="35"/>
      <c r="U255" s="36" t="s">
        <v>66</v>
      </c>
      <c r="V255" s="171">
        <v>40</v>
      </c>
      <c r="W255" s="172">
        <f>IFERROR(IF(V255="","",V255),"")</f>
        <v>40</v>
      </c>
      <c r="X255" s="37">
        <f>IFERROR(IF(V255="","",V255*0.00936),"")</f>
        <v>0.37440000000000001</v>
      </c>
      <c r="Y255" s="57"/>
      <c r="Z255" s="58"/>
      <c r="AD255" s="62"/>
      <c r="BA255" s="148" t="s">
        <v>75</v>
      </c>
    </row>
    <row r="256" spans="1:53" ht="37.5" customHeight="1" x14ac:dyDescent="0.25">
      <c r="A256" s="55" t="s">
        <v>310</v>
      </c>
      <c r="B256" s="55" t="s">
        <v>311</v>
      </c>
      <c r="C256" s="32">
        <v>4301136027</v>
      </c>
      <c r="D256" s="178">
        <v>4640242180298</v>
      </c>
      <c r="E256" s="177"/>
      <c r="F256" s="170">
        <v>2.7</v>
      </c>
      <c r="G256" s="33">
        <v>1</v>
      </c>
      <c r="H256" s="170">
        <v>2.7</v>
      </c>
      <c r="I256" s="170">
        <v>2.8919999999999999</v>
      </c>
      <c r="J256" s="33">
        <v>126</v>
      </c>
      <c r="K256" s="33" t="s">
        <v>74</v>
      </c>
      <c r="L256" s="34" t="s">
        <v>65</v>
      </c>
      <c r="M256" s="33">
        <v>180</v>
      </c>
      <c r="N256" s="314" t="s">
        <v>312</v>
      </c>
      <c r="O256" s="176"/>
      <c r="P256" s="176"/>
      <c r="Q256" s="176"/>
      <c r="R256" s="177"/>
      <c r="S256" s="35"/>
      <c r="T256" s="35"/>
      <c r="U256" s="36" t="s">
        <v>66</v>
      </c>
      <c r="V256" s="171">
        <v>0</v>
      </c>
      <c r="W256" s="172">
        <f>IFERROR(IF(V256="","",V256),"")</f>
        <v>0</v>
      </c>
      <c r="X256" s="37">
        <f>IFERROR(IF(V256="","",V256*0.00936),"")</f>
        <v>0</v>
      </c>
      <c r="Y256" s="57"/>
      <c r="Z256" s="58"/>
      <c r="AD256" s="62"/>
      <c r="BA256" s="149" t="s">
        <v>75</v>
      </c>
    </row>
    <row r="257" spans="1:53" ht="27" customHeight="1" x14ac:dyDescent="0.25">
      <c r="A257" s="55" t="s">
        <v>313</v>
      </c>
      <c r="B257" s="55" t="s">
        <v>314</v>
      </c>
      <c r="C257" s="32">
        <v>4301136026</v>
      </c>
      <c r="D257" s="178">
        <v>4640242180236</v>
      </c>
      <c r="E257" s="177"/>
      <c r="F257" s="170">
        <v>5</v>
      </c>
      <c r="G257" s="33">
        <v>1</v>
      </c>
      <c r="H257" s="170">
        <v>5</v>
      </c>
      <c r="I257" s="170">
        <v>5.2350000000000003</v>
      </c>
      <c r="J257" s="33">
        <v>84</v>
      </c>
      <c r="K257" s="33" t="s">
        <v>64</v>
      </c>
      <c r="L257" s="34" t="s">
        <v>65</v>
      </c>
      <c r="M257" s="33">
        <v>180</v>
      </c>
      <c r="N257" s="204" t="s">
        <v>315</v>
      </c>
      <c r="O257" s="176"/>
      <c r="P257" s="176"/>
      <c r="Q257" s="176"/>
      <c r="R257" s="177"/>
      <c r="S257" s="35"/>
      <c r="T257" s="35"/>
      <c r="U257" s="36" t="s">
        <v>66</v>
      </c>
      <c r="V257" s="171">
        <v>140</v>
      </c>
      <c r="W257" s="172">
        <f>IFERROR(IF(V257="","",V257),"")</f>
        <v>140</v>
      </c>
      <c r="X257" s="37">
        <f>IFERROR(IF(V257="","",V257*0.0155),"")</f>
        <v>2.17</v>
      </c>
      <c r="Y257" s="57"/>
      <c r="Z257" s="58"/>
      <c r="AD257" s="62"/>
      <c r="BA257" s="150" t="s">
        <v>75</v>
      </c>
    </row>
    <row r="258" spans="1:53" ht="27" customHeight="1" x14ac:dyDescent="0.25">
      <c r="A258" s="55" t="s">
        <v>316</v>
      </c>
      <c r="B258" s="55" t="s">
        <v>317</v>
      </c>
      <c r="C258" s="32">
        <v>4301136029</v>
      </c>
      <c r="D258" s="178">
        <v>4640242180410</v>
      </c>
      <c r="E258" s="177"/>
      <c r="F258" s="170">
        <v>2.2400000000000002</v>
      </c>
      <c r="G258" s="33">
        <v>1</v>
      </c>
      <c r="H258" s="170">
        <v>2.2400000000000002</v>
      </c>
      <c r="I258" s="170">
        <v>2.4319999999999999</v>
      </c>
      <c r="J258" s="33">
        <v>126</v>
      </c>
      <c r="K258" s="33" t="s">
        <v>74</v>
      </c>
      <c r="L258" s="34" t="s">
        <v>65</v>
      </c>
      <c r="M258" s="33">
        <v>180</v>
      </c>
      <c r="N258" s="296" t="s">
        <v>318</v>
      </c>
      <c r="O258" s="176"/>
      <c r="P258" s="176"/>
      <c r="Q258" s="176"/>
      <c r="R258" s="177"/>
      <c r="S258" s="35"/>
      <c r="T258" s="35"/>
      <c r="U258" s="36" t="s">
        <v>66</v>
      </c>
      <c r="V258" s="171">
        <v>0</v>
      </c>
      <c r="W258" s="172">
        <f>IFERROR(IF(V258="","",V258),"")</f>
        <v>0</v>
      </c>
      <c r="X258" s="37">
        <f>IFERROR(IF(V258="","",V258*0.00936),"")</f>
        <v>0</v>
      </c>
      <c r="Y258" s="57"/>
      <c r="Z258" s="58"/>
      <c r="AD258" s="62"/>
      <c r="BA258" s="151" t="s">
        <v>75</v>
      </c>
    </row>
    <row r="259" spans="1:53" x14ac:dyDescent="0.2">
      <c r="A259" s="185"/>
      <c r="B259" s="180"/>
      <c r="C259" s="180"/>
      <c r="D259" s="180"/>
      <c r="E259" s="180"/>
      <c r="F259" s="180"/>
      <c r="G259" s="180"/>
      <c r="H259" s="180"/>
      <c r="I259" s="180"/>
      <c r="J259" s="180"/>
      <c r="K259" s="180"/>
      <c r="L259" s="180"/>
      <c r="M259" s="186"/>
      <c r="N259" s="187" t="s">
        <v>67</v>
      </c>
      <c r="O259" s="188"/>
      <c r="P259" s="188"/>
      <c r="Q259" s="188"/>
      <c r="R259" s="188"/>
      <c r="S259" s="188"/>
      <c r="T259" s="189"/>
      <c r="U259" s="38" t="s">
        <v>66</v>
      </c>
      <c r="V259" s="173">
        <f>IFERROR(SUM(V255:V258),"0")</f>
        <v>180</v>
      </c>
      <c r="W259" s="173">
        <f>IFERROR(SUM(W255:W258),"0")</f>
        <v>180</v>
      </c>
      <c r="X259" s="173">
        <f>IFERROR(IF(X255="",0,X255),"0")+IFERROR(IF(X256="",0,X256),"0")+IFERROR(IF(X257="",0,X257),"0")+IFERROR(IF(X258="",0,X258),"0")</f>
        <v>2.5444</v>
      </c>
      <c r="Y259" s="174"/>
      <c r="Z259" s="174"/>
    </row>
    <row r="260" spans="1:53" x14ac:dyDescent="0.2">
      <c r="A260" s="180"/>
      <c r="B260" s="180"/>
      <c r="C260" s="180"/>
      <c r="D260" s="180"/>
      <c r="E260" s="180"/>
      <c r="F260" s="180"/>
      <c r="G260" s="180"/>
      <c r="H260" s="180"/>
      <c r="I260" s="180"/>
      <c r="J260" s="180"/>
      <c r="K260" s="180"/>
      <c r="L260" s="180"/>
      <c r="M260" s="186"/>
      <c r="N260" s="187" t="s">
        <v>67</v>
      </c>
      <c r="O260" s="188"/>
      <c r="P260" s="188"/>
      <c r="Q260" s="188"/>
      <c r="R260" s="188"/>
      <c r="S260" s="188"/>
      <c r="T260" s="189"/>
      <c r="U260" s="38" t="s">
        <v>68</v>
      </c>
      <c r="V260" s="173">
        <f>IFERROR(SUMPRODUCT(V255:V258*H255:H258),"0")</f>
        <v>808</v>
      </c>
      <c r="W260" s="173">
        <f>IFERROR(SUMPRODUCT(W255:W258*H255:H258),"0")</f>
        <v>808</v>
      </c>
      <c r="X260" s="38"/>
      <c r="Y260" s="174"/>
      <c r="Z260" s="174"/>
    </row>
    <row r="261" spans="1:53" ht="14.25" customHeight="1" x14ac:dyDescent="0.25">
      <c r="A261" s="190" t="s">
        <v>119</v>
      </c>
      <c r="B261" s="180"/>
      <c r="C261" s="180"/>
      <c r="D261" s="180"/>
      <c r="E261" s="180"/>
      <c r="F261" s="180"/>
      <c r="G261" s="180"/>
      <c r="H261" s="180"/>
      <c r="I261" s="180"/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66"/>
      <c r="Z261" s="166"/>
    </row>
    <row r="262" spans="1:53" ht="27" customHeight="1" x14ac:dyDescent="0.25">
      <c r="A262" s="55" t="s">
        <v>319</v>
      </c>
      <c r="B262" s="55" t="s">
        <v>320</v>
      </c>
      <c r="C262" s="32">
        <v>4301135191</v>
      </c>
      <c r="D262" s="178">
        <v>4640242180373</v>
      </c>
      <c r="E262" s="177"/>
      <c r="F262" s="170">
        <v>3</v>
      </c>
      <c r="G262" s="33">
        <v>1</v>
      </c>
      <c r="H262" s="170">
        <v>3</v>
      </c>
      <c r="I262" s="170">
        <v>3.1920000000000002</v>
      </c>
      <c r="J262" s="33">
        <v>126</v>
      </c>
      <c r="K262" s="33" t="s">
        <v>74</v>
      </c>
      <c r="L262" s="34" t="s">
        <v>65</v>
      </c>
      <c r="M262" s="33">
        <v>180</v>
      </c>
      <c r="N262" s="196" t="s">
        <v>321</v>
      </c>
      <c r="O262" s="176"/>
      <c r="P262" s="176"/>
      <c r="Q262" s="176"/>
      <c r="R262" s="177"/>
      <c r="S262" s="35"/>
      <c r="T262" s="35"/>
      <c r="U262" s="36" t="s">
        <v>66</v>
      </c>
      <c r="V262" s="171">
        <v>60</v>
      </c>
      <c r="W262" s="172">
        <f t="shared" ref="W262:W274" si="6">IFERROR(IF(V262="","",V262),"")</f>
        <v>60</v>
      </c>
      <c r="X262" s="37">
        <f t="shared" ref="X262:X267" si="7">IFERROR(IF(V262="","",V262*0.00936),"")</f>
        <v>0.56159999999999999</v>
      </c>
      <c r="Y262" s="57"/>
      <c r="Z262" s="58"/>
      <c r="AD262" s="62"/>
      <c r="BA262" s="152" t="s">
        <v>75</v>
      </c>
    </row>
    <row r="263" spans="1:53" ht="27" customHeight="1" x14ac:dyDescent="0.25">
      <c r="A263" s="55" t="s">
        <v>322</v>
      </c>
      <c r="B263" s="55" t="s">
        <v>323</v>
      </c>
      <c r="C263" s="32">
        <v>4301135195</v>
      </c>
      <c r="D263" s="178">
        <v>4640242180366</v>
      </c>
      <c r="E263" s="177"/>
      <c r="F263" s="170">
        <v>3.7</v>
      </c>
      <c r="G263" s="33">
        <v>1</v>
      </c>
      <c r="H263" s="170">
        <v>3.7</v>
      </c>
      <c r="I263" s="170">
        <v>3.8919999999999999</v>
      </c>
      <c r="J263" s="33">
        <v>126</v>
      </c>
      <c r="K263" s="33" t="s">
        <v>74</v>
      </c>
      <c r="L263" s="34" t="s">
        <v>65</v>
      </c>
      <c r="M263" s="33">
        <v>180</v>
      </c>
      <c r="N263" s="289" t="s">
        <v>324</v>
      </c>
      <c r="O263" s="176"/>
      <c r="P263" s="176"/>
      <c r="Q263" s="176"/>
      <c r="R263" s="177"/>
      <c r="S263" s="35"/>
      <c r="T263" s="35"/>
      <c r="U263" s="36" t="s">
        <v>66</v>
      </c>
      <c r="V263" s="171">
        <v>0</v>
      </c>
      <c r="W263" s="172">
        <f t="shared" si="6"/>
        <v>0</v>
      </c>
      <c r="X263" s="37">
        <f t="shared" si="7"/>
        <v>0</v>
      </c>
      <c r="Y263" s="57"/>
      <c r="Z263" s="58"/>
      <c r="AD263" s="62"/>
      <c r="BA263" s="153" t="s">
        <v>75</v>
      </c>
    </row>
    <row r="264" spans="1:53" ht="27" customHeight="1" x14ac:dyDescent="0.25">
      <c r="A264" s="55" t="s">
        <v>325</v>
      </c>
      <c r="B264" s="55" t="s">
        <v>326</v>
      </c>
      <c r="C264" s="32">
        <v>4301135188</v>
      </c>
      <c r="D264" s="178">
        <v>4640242180335</v>
      </c>
      <c r="E264" s="177"/>
      <c r="F264" s="170">
        <v>3.7</v>
      </c>
      <c r="G264" s="33">
        <v>1</v>
      </c>
      <c r="H264" s="170">
        <v>3.7</v>
      </c>
      <c r="I264" s="170">
        <v>3.8919999999999999</v>
      </c>
      <c r="J264" s="33">
        <v>126</v>
      </c>
      <c r="K264" s="33" t="s">
        <v>74</v>
      </c>
      <c r="L264" s="34" t="s">
        <v>65</v>
      </c>
      <c r="M264" s="33">
        <v>180</v>
      </c>
      <c r="N264" s="194" t="s">
        <v>327</v>
      </c>
      <c r="O264" s="176"/>
      <c r="P264" s="176"/>
      <c r="Q264" s="176"/>
      <c r="R264" s="177"/>
      <c r="S264" s="35"/>
      <c r="T264" s="35"/>
      <c r="U264" s="36" t="s">
        <v>66</v>
      </c>
      <c r="V264" s="171">
        <v>32</v>
      </c>
      <c r="W264" s="172">
        <f t="shared" si="6"/>
        <v>32</v>
      </c>
      <c r="X264" s="37">
        <f t="shared" si="7"/>
        <v>0.29952000000000001</v>
      </c>
      <c r="Y264" s="57"/>
      <c r="Z264" s="58"/>
      <c r="AD264" s="62"/>
      <c r="BA264" s="154" t="s">
        <v>75</v>
      </c>
    </row>
    <row r="265" spans="1:53" ht="27" customHeight="1" x14ac:dyDescent="0.25">
      <c r="A265" s="55" t="s">
        <v>328</v>
      </c>
      <c r="B265" s="55" t="s">
        <v>329</v>
      </c>
      <c r="C265" s="32">
        <v>4301135189</v>
      </c>
      <c r="D265" s="178">
        <v>4640242180342</v>
      </c>
      <c r="E265" s="177"/>
      <c r="F265" s="170">
        <v>3.7</v>
      </c>
      <c r="G265" s="33">
        <v>1</v>
      </c>
      <c r="H265" s="170">
        <v>3.7</v>
      </c>
      <c r="I265" s="170">
        <v>3.8919999999999999</v>
      </c>
      <c r="J265" s="33">
        <v>126</v>
      </c>
      <c r="K265" s="33" t="s">
        <v>74</v>
      </c>
      <c r="L265" s="34" t="s">
        <v>65</v>
      </c>
      <c r="M265" s="33">
        <v>180</v>
      </c>
      <c r="N265" s="292" t="s">
        <v>330</v>
      </c>
      <c r="O265" s="176"/>
      <c r="P265" s="176"/>
      <c r="Q265" s="176"/>
      <c r="R265" s="177"/>
      <c r="S265" s="35"/>
      <c r="T265" s="35"/>
      <c r="U265" s="36" t="s">
        <v>66</v>
      </c>
      <c r="V265" s="171">
        <v>0</v>
      </c>
      <c r="W265" s="172">
        <f t="shared" si="6"/>
        <v>0</v>
      </c>
      <c r="X265" s="37">
        <f t="shared" si="7"/>
        <v>0</v>
      </c>
      <c r="Y265" s="57"/>
      <c r="Z265" s="58"/>
      <c r="AD265" s="62"/>
      <c r="BA265" s="155" t="s">
        <v>75</v>
      </c>
    </row>
    <row r="266" spans="1:53" ht="27" customHeight="1" x14ac:dyDescent="0.25">
      <c r="A266" s="55" t="s">
        <v>331</v>
      </c>
      <c r="B266" s="55" t="s">
        <v>332</v>
      </c>
      <c r="C266" s="32">
        <v>4301135190</v>
      </c>
      <c r="D266" s="178">
        <v>4640242180359</v>
      </c>
      <c r="E266" s="177"/>
      <c r="F266" s="170">
        <v>3.7</v>
      </c>
      <c r="G266" s="33">
        <v>1</v>
      </c>
      <c r="H266" s="170">
        <v>3.7</v>
      </c>
      <c r="I266" s="170">
        <v>3.8919999999999999</v>
      </c>
      <c r="J266" s="33">
        <v>126</v>
      </c>
      <c r="K266" s="33" t="s">
        <v>74</v>
      </c>
      <c r="L266" s="34" t="s">
        <v>65</v>
      </c>
      <c r="M266" s="33">
        <v>180</v>
      </c>
      <c r="N266" s="307" t="s">
        <v>333</v>
      </c>
      <c r="O266" s="176"/>
      <c r="P266" s="176"/>
      <c r="Q266" s="176"/>
      <c r="R266" s="177"/>
      <c r="S266" s="35"/>
      <c r="T266" s="35"/>
      <c r="U266" s="36" t="s">
        <v>66</v>
      </c>
      <c r="V266" s="171">
        <v>0</v>
      </c>
      <c r="W266" s="172">
        <f t="shared" si="6"/>
        <v>0</v>
      </c>
      <c r="X266" s="37">
        <f t="shared" si="7"/>
        <v>0</v>
      </c>
      <c r="Y266" s="57"/>
      <c r="Z266" s="58"/>
      <c r="AD266" s="62"/>
      <c r="BA266" s="156" t="s">
        <v>75</v>
      </c>
    </row>
    <row r="267" spans="1:53" ht="27" customHeight="1" x14ac:dyDescent="0.25">
      <c r="A267" s="55" t="s">
        <v>334</v>
      </c>
      <c r="B267" s="55" t="s">
        <v>335</v>
      </c>
      <c r="C267" s="32">
        <v>4301135187</v>
      </c>
      <c r="D267" s="178">
        <v>4640242180328</v>
      </c>
      <c r="E267" s="177"/>
      <c r="F267" s="170">
        <v>3.5</v>
      </c>
      <c r="G267" s="33">
        <v>1</v>
      </c>
      <c r="H267" s="170">
        <v>3.5</v>
      </c>
      <c r="I267" s="170">
        <v>3.6920000000000002</v>
      </c>
      <c r="J267" s="33">
        <v>126</v>
      </c>
      <c r="K267" s="33" t="s">
        <v>74</v>
      </c>
      <c r="L267" s="34" t="s">
        <v>65</v>
      </c>
      <c r="M267" s="33">
        <v>180</v>
      </c>
      <c r="N267" s="193" t="s">
        <v>336</v>
      </c>
      <c r="O267" s="176"/>
      <c r="P267" s="176"/>
      <c r="Q267" s="176"/>
      <c r="R267" s="177"/>
      <c r="S267" s="35"/>
      <c r="T267" s="35"/>
      <c r="U267" s="36" t="s">
        <v>66</v>
      </c>
      <c r="V267" s="171">
        <v>0</v>
      </c>
      <c r="W267" s="172">
        <f t="shared" si="6"/>
        <v>0</v>
      </c>
      <c r="X267" s="37">
        <f t="shared" si="7"/>
        <v>0</v>
      </c>
      <c r="Y267" s="57"/>
      <c r="Z267" s="58"/>
      <c r="AD267" s="62"/>
      <c r="BA267" s="157" t="s">
        <v>75</v>
      </c>
    </row>
    <row r="268" spans="1:53" ht="27" customHeight="1" x14ac:dyDescent="0.25">
      <c r="A268" s="55" t="s">
        <v>337</v>
      </c>
      <c r="B268" s="55" t="s">
        <v>338</v>
      </c>
      <c r="C268" s="32">
        <v>4301135186</v>
      </c>
      <c r="D268" s="178">
        <v>4640242180311</v>
      </c>
      <c r="E268" s="177"/>
      <c r="F268" s="170">
        <v>5.5</v>
      </c>
      <c r="G268" s="33">
        <v>1</v>
      </c>
      <c r="H268" s="170">
        <v>5.5</v>
      </c>
      <c r="I268" s="170">
        <v>5.7350000000000003</v>
      </c>
      <c r="J268" s="33">
        <v>84</v>
      </c>
      <c r="K268" s="33" t="s">
        <v>64</v>
      </c>
      <c r="L268" s="34" t="s">
        <v>65</v>
      </c>
      <c r="M268" s="33">
        <v>180</v>
      </c>
      <c r="N268" s="309" t="s">
        <v>339</v>
      </c>
      <c r="O268" s="176"/>
      <c r="P268" s="176"/>
      <c r="Q268" s="176"/>
      <c r="R268" s="177"/>
      <c r="S268" s="35"/>
      <c r="T268" s="35"/>
      <c r="U268" s="36" t="s">
        <v>66</v>
      </c>
      <c r="V268" s="171">
        <v>11</v>
      </c>
      <c r="W268" s="172">
        <f t="shared" si="6"/>
        <v>11</v>
      </c>
      <c r="X268" s="37">
        <f>IFERROR(IF(V268="","",V268*0.0155),"")</f>
        <v>0.17049999999999998</v>
      </c>
      <c r="Y268" s="57"/>
      <c r="Z268" s="58"/>
      <c r="AD268" s="62"/>
      <c r="BA268" s="158" t="s">
        <v>75</v>
      </c>
    </row>
    <row r="269" spans="1:53" ht="27" customHeight="1" x14ac:dyDescent="0.25">
      <c r="A269" s="55" t="s">
        <v>340</v>
      </c>
      <c r="B269" s="55" t="s">
        <v>341</v>
      </c>
      <c r="C269" s="32">
        <v>4301135194</v>
      </c>
      <c r="D269" s="178">
        <v>4640242180380</v>
      </c>
      <c r="E269" s="177"/>
      <c r="F269" s="170">
        <v>1.8</v>
      </c>
      <c r="G269" s="33">
        <v>1</v>
      </c>
      <c r="H269" s="170">
        <v>1.8</v>
      </c>
      <c r="I269" s="170">
        <v>1.9119999999999999</v>
      </c>
      <c r="J269" s="33">
        <v>234</v>
      </c>
      <c r="K269" s="33" t="s">
        <v>115</v>
      </c>
      <c r="L269" s="34" t="s">
        <v>65</v>
      </c>
      <c r="M269" s="33">
        <v>180</v>
      </c>
      <c r="N269" s="321" t="s">
        <v>342</v>
      </c>
      <c r="O269" s="176"/>
      <c r="P269" s="176"/>
      <c r="Q269" s="176"/>
      <c r="R269" s="177"/>
      <c r="S269" s="35"/>
      <c r="T269" s="35"/>
      <c r="U269" s="36" t="s">
        <v>66</v>
      </c>
      <c r="V269" s="171">
        <v>17</v>
      </c>
      <c r="W269" s="172">
        <f t="shared" si="6"/>
        <v>17</v>
      </c>
      <c r="X269" s="37">
        <f>IFERROR(IF(V269="","",V269*0.00502),"")</f>
        <v>8.5339999999999999E-2</v>
      </c>
      <c r="Y269" s="57"/>
      <c r="Z269" s="58"/>
      <c r="AD269" s="62"/>
      <c r="BA269" s="159" t="s">
        <v>75</v>
      </c>
    </row>
    <row r="270" spans="1:53" ht="27" customHeight="1" x14ac:dyDescent="0.25">
      <c r="A270" s="55" t="s">
        <v>343</v>
      </c>
      <c r="B270" s="55" t="s">
        <v>344</v>
      </c>
      <c r="C270" s="32">
        <v>4301135192</v>
      </c>
      <c r="D270" s="178">
        <v>4640242180380</v>
      </c>
      <c r="E270" s="177"/>
      <c r="F270" s="170">
        <v>3.7</v>
      </c>
      <c r="G270" s="33">
        <v>1</v>
      </c>
      <c r="H270" s="170">
        <v>3.7</v>
      </c>
      <c r="I270" s="170">
        <v>3.8919999999999999</v>
      </c>
      <c r="J270" s="33">
        <v>126</v>
      </c>
      <c r="K270" s="33" t="s">
        <v>74</v>
      </c>
      <c r="L270" s="34" t="s">
        <v>65</v>
      </c>
      <c r="M270" s="33">
        <v>180</v>
      </c>
      <c r="N270" s="216" t="s">
        <v>345</v>
      </c>
      <c r="O270" s="176"/>
      <c r="P270" s="176"/>
      <c r="Q270" s="176"/>
      <c r="R270" s="177"/>
      <c r="S270" s="35"/>
      <c r="T270" s="35"/>
      <c r="U270" s="36" t="s">
        <v>66</v>
      </c>
      <c r="V270" s="171">
        <v>32</v>
      </c>
      <c r="W270" s="172">
        <f t="shared" si="6"/>
        <v>32</v>
      </c>
      <c r="X270" s="37">
        <f>IFERROR(IF(V270="","",V270*0.00936),"")</f>
        <v>0.29952000000000001</v>
      </c>
      <c r="Y270" s="57"/>
      <c r="Z270" s="58"/>
      <c r="AD270" s="62"/>
      <c r="BA270" s="160" t="s">
        <v>75</v>
      </c>
    </row>
    <row r="271" spans="1:53" ht="27" customHeight="1" x14ac:dyDescent="0.25">
      <c r="A271" s="55" t="s">
        <v>346</v>
      </c>
      <c r="B271" s="55" t="s">
        <v>347</v>
      </c>
      <c r="C271" s="32">
        <v>4301135193</v>
      </c>
      <c r="D271" s="178">
        <v>4640242180403</v>
      </c>
      <c r="E271" s="177"/>
      <c r="F271" s="170">
        <v>3</v>
      </c>
      <c r="G271" s="33">
        <v>1</v>
      </c>
      <c r="H271" s="170">
        <v>3</v>
      </c>
      <c r="I271" s="170">
        <v>3.1920000000000002</v>
      </c>
      <c r="J271" s="33">
        <v>126</v>
      </c>
      <c r="K271" s="33" t="s">
        <v>74</v>
      </c>
      <c r="L271" s="34" t="s">
        <v>65</v>
      </c>
      <c r="M271" s="33">
        <v>180</v>
      </c>
      <c r="N271" s="222" t="s">
        <v>348</v>
      </c>
      <c r="O271" s="176"/>
      <c r="P271" s="176"/>
      <c r="Q271" s="176"/>
      <c r="R271" s="177"/>
      <c r="S271" s="35"/>
      <c r="T271" s="35"/>
      <c r="U271" s="36" t="s">
        <v>66</v>
      </c>
      <c r="V271" s="171">
        <v>0</v>
      </c>
      <c r="W271" s="172">
        <f t="shared" si="6"/>
        <v>0</v>
      </c>
      <c r="X271" s="37">
        <f>IFERROR(IF(V271="","",V271*0.00936),"")</f>
        <v>0</v>
      </c>
      <c r="Y271" s="57"/>
      <c r="Z271" s="58"/>
      <c r="AD271" s="62"/>
      <c r="BA271" s="161" t="s">
        <v>75</v>
      </c>
    </row>
    <row r="272" spans="1:53" ht="27" customHeight="1" x14ac:dyDescent="0.25">
      <c r="A272" s="55" t="s">
        <v>349</v>
      </c>
      <c r="B272" s="55" t="s">
        <v>350</v>
      </c>
      <c r="C272" s="32">
        <v>4301135153</v>
      </c>
      <c r="D272" s="178">
        <v>4607111037480</v>
      </c>
      <c r="E272" s="177"/>
      <c r="F272" s="170">
        <v>1</v>
      </c>
      <c r="G272" s="33">
        <v>4</v>
      </c>
      <c r="H272" s="170">
        <v>4</v>
      </c>
      <c r="I272" s="170">
        <v>4.2724000000000002</v>
      </c>
      <c r="J272" s="33">
        <v>84</v>
      </c>
      <c r="K272" s="33" t="s">
        <v>64</v>
      </c>
      <c r="L272" s="34" t="s">
        <v>65</v>
      </c>
      <c r="M272" s="33">
        <v>180</v>
      </c>
      <c r="N272" s="36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2" s="176"/>
      <c r="P272" s="176"/>
      <c r="Q272" s="176"/>
      <c r="R272" s="177"/>
      <c r="S272" s="35"/>
      <c r="T272" s="35"/>
      <c r="U272" s="36" t="s">
        <v>66</v>
      </c>
      <c r="V272" s="171">
        <v>0</v>
      </c>
      <c r="W272" s="172">
        <f t="shared" si="6"/>
        <v>0</v>
      </c>
      <c r="X272" s="37">
        <f>IFERROR(IF(V272="","",V272*0.0155),"")</f>
        <v>0</v>
      </c>
      <c r="Y272" s="57"/>
      <c r="Z272" s="58"/>
      <c r="AD272" s="62"/>
      <c r="BA272" s="162" t="s">
        <v>75</v>
      </c>
    </row>
    <row r="273" spans="1:53" ht="27" customHeight="1" x14ac:dyDescent="0.25">
      <c r="A273" s="55" t="s">
        <v>351</v>
      </c>
      <c r="B273" s="55" t="s">
        <v>352</v>
      </c>
      <c r="C273" s="32">
        <v>4301135152</v>
      </c>
      <c r="D273" s="178">
        <v>4607111037473</v>
      </c>
      <c r="E273" s="177"/>
      <c r="F273" s="170">
        <v>1</v>
      </c>
      <c r="G273" s="33">
        <v>4</v>
      </c>
      <c r="H273" s="170">
        <v>4</v>
      </c>
      <c r="I273" s="170">
        <v>4.2300000000000004</v>
      </c>
      <c r="J273" s="33">
        <v>84</v>
      </c>
      <c r="K273" s="33" t="s">
        <v>64</v>
      </c>
      <c r="L273" s="34" t="s">
        <v>65</v>
      </c>
      <c r="M273" s="33">
        <v>180</v>
      </c>
      <c r="N273" s="23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3" s="176"/>
      <c r="P273" s="176"/>
      <c r="Q273" s="176"/>
      <c r="R273" s="177"/>
      <c r="S273" s="35"/>
      <c r="T273" s="35"/>
      <c r="U273" s="36" t="s">
        <v>66</v>
      </c>
      <c r="V273" s="171">
        <v>0</v>
      </c>
      <c r="W273" s="172">
        <f t="shared" si="6"/>
        <v>0</v>
      </c>
      <c r="X273" s="37">
        <f>IFERROR(IF(V273="","",V273*0.0155),"")</f>
        <v>0</v>
      </c>
      <c r="Y273" s="57"/>
      <c r="Z273" s="58"/>
      <c r="AD273" s="62"/>
      <c r="BA273" s="163" t="s">
        <v>75</v>
      </c>
    </row>
    <row r="274" spans="1:53" ht="27" customHeight="1" x14ac:dyDescent="0.25">
      <c r="A274" s="55" t="s">
        <v>353</v>
      </c>
      <c r="B274" s="55" t="s">
        <v>354</v>
      </c>
      <c r="C274" s="32">
        <v>4301135198</v>
      </c>
      <c r="D274" s="178">
        <v>4640242180663</v>
      </c>
      <c r="E274" s="177"/>
      <c r="F274" s="170">
        <v>0.9</v>
      </c>
      <c r="G274" s="33">
        <v>4</v>
      </c>
      <c r="H274" s="170">
        <v>3.6</v>
      </c>
      <c r="I274" s="170">
        <v>3.83</v>
      </c>
      <c r="J274" s="33">
        <v>84</v>
      </c>
      <c r="K274" s="33" t="s">
        <v>64</v>
      </c>
      <c r="L274" s="34" t="s">
        <v>65</v>
      </c>
      <c r="M274" s="33">
        <v>180</v>
      </c>
      <c r="N274" s="363" t="s">
        <v>355</v>
      </c>
      <c r="O274" s="176"/>
      <c r="P274" s="176"/>
      <c r="Q274" s="176"/>
      <c r="R274" s="177"/>
      <c r="S274" s="35"/>
      <c r="T274" s="35"/>
      <c r="U274" s="36" t="s">
        <v>66</v>
      </c>
      <c r="V274" s="171">
        <v>0</v>
      </c>
      <c r="W274" s="172">
        <f t="shared" si="6"/>
        <v>0</v>
      </c>
      <c r="X274" s="37">
        <f>IFERROR(IF(V274="","",V274*0.0155),"")</f>
        <v>0</v>
      </c>
      <c r="Y274" s="57"/>
      <c r="Z274" s="58"/>
      <c r="AD274" s="62"/>
      <c r="BA274" s="164" t="s">
        <v>75</v>
      </c>
    </row>
    <row r="275" spans="1:53" x14ac:dyDescent="0.2">
      <c r="A275" s="185"/>
      <c r="B275" s="180"/>
      <c r="C275" s="180"/>
      <c r="D275" s="180"/>
      <c r="E275" s="180"/>
      <c r="F275" s="180"/>
      <c r="G275" s="180"/>
      <c r="H275" s="180"/>
      <c r="I275" s="180"/>
      <c r="J275" s="180"/>
      <c r="K275" s="180"/>
      <c r="L275" s="180"/>
      <c r="M275" s="186"/>
      <c r="N275" s="187" t="s">
        <v>67</v>
      </c>
      <c r="O275" s="188"/>
      <c r="P275" s="188"/>
      <c r="Q275" s="188"/>
      <c r="R275" s="188"/>
      <c r="S275" s="188"/>
      <c r="T275" s="189"/>
      <c r="U275" s="38" t="s">
        <v>66</v>
      </c>
      <c r="V275" s="173">
        <f>IFERROR(SUM(V262:V274),"0")</f>
        <v>152</v>
      </c>
      <c r="W275" s="173">
        <f>IFERROR(SUM(W262:W274),"0")</f>
        <v>152</v>
      </c>
      <c r="X275" s="173">
        <f>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+IFERROR(IF(X274="",0,X274),"0")</f>
        <v>1.41648</v>
      </c>
      <c r="Y275" s="174"/>
      <c r="Z275" s="174"/>
    </row>
    <row r="276" spans="1:53" x14ac:dyDescent="0.2">
      <c r="A276" s="180"/>
      <c r="B276" s="180"/>
      <c r="C276" s="180"/>
      <c r="D276" s="180"/>
      <c r="E276" s="180"/>
      <c r="F276" s="180"/>
      <c r="G276" s="180"/>
      <c r="H276" s="180"/>
      <c r="I276" s="180"/>
      <c r="J276" s="180"/>
      <c r="K276" s="180"/>
      <c r="L276" s="180"/>
      <c r="M276" s="186"/>
      <c r="N276" s="187" t="s">
        <v>67</v>
      </c>
      <c r="O276" s="188"/>
      <c r="P276" s="188"/>
      <c r="Q276" s="188"/>
      <c r="R276" s="188"/>
      <c r="S276" s="188"/>
      <c r="T276" s="189"/>
      <c r="U276" s="38" t="s">
        <v>68</v>
      </c>
      <c r="V276" s="173">
        <f>IFERROR(SUMPRODUCT(V262:V274*H262:H274),"0")</f>
        <v>507.9</v>
      </c>
      <c r="W276" s="173">
        <f>IFERROR(SUMPRODUCT(W262:W274*H262:H274),"0")</f>
        <v>507.9</v>
      </c>
      <c r="X276" s="38"/>
      <c r="Y276" s="174"/>
      <c r="Z276" s="174"/>
    </row>
    <row r="277" spans="1:53" ht="15" customHeight="1" x14ac:dyDescent="0.2">
      <c r="A277" s="212"/>
      <c r="B277" s="180"/>
      <c r="C277" s="180"/>
      <c r="D277" s="180"/>
      <c r="E277" s="180"/>
      <c r="F277" s="180"/>
      <c r="G277" s="180"/>
      <c r="H277" s="180"/>
      <c r="I277" s="180"/>
      <c r="J277" s="180"/>
      <c r="K277" s="180"/>
      <c r="L277" s="180"/>
      <c r="M277" s="213"/>
      <c r="N277" s="230" t="s">
        <v>356</v>
      </c>
      <c r="O277" s="231"/>
      <c r="P277" s="231"/>
      <c r="Q277" s="231"/>
      <c r="R277" s="231"/>
      <c r="S277" s="231"/>
      <c r="T277" s="232"/>
      <c r="U277" s="38" t="s">
        <v>68</v>
      </c>
      <c r="V277" s="173">
        <f>IFERROR(V24+V33+V41+V47+V57+V63+V68+V74+V84+V91+V100+V106+V111+V119+V124+V130+V135+V141+V146+V154+V159+V166+V171+V176+V182+V189+V196+V206+V214+V219+V226+V232+V238+V243+V249+V253+V260+V276,"0")</f>
        <v>12993.9</v>
      </c>
      <c r="W277" s="173">
        <f>IFERROR(W24+W33+W41+W47+W57+W63+W68+W74+W84+W91+W100+W106+W111+W119+W124+W130+W135+W141+W146+W154+W159+W166+W171+W176+W182+W189+W196+W206+W214+W219+W226+W232+W238+W243+W249+W253+W260+W276,"0")</f>
        <v>12993.9</v>
      </c>
      <c r="X277" s="38"/>
      <c r="Y277" s="174"/>
      <c r="Z277" s="174"/>
    </row>
    <row r="278" spans="1:53" x14ac:dyDescent="0.2">
      <c r="A278" s="180"/>
      <c r="B278" s="180"/>
      <c r="C278" s="180"/>
      <c r="D278" s="180"/>
      <c r="E278" s="180"/>
      <c r="F278" s="180"/>
      <c r="G278" s="180"/>
      <c r="H278" s="180"/>
      <c r="I278" s="180"/>
      <c r="J278" s="180"/>
      <c r="K278" s="180"/>
      <c r="L278" s="180"/>
      <c r="M278" s="213"/>
      <c r="N278" s="230" t="s">
        <v>357</v>
      </c>
      <c r="O278" s="231"/>
      <c r="P278" s="231"/>
      <c r="Q278" s="231"/>
      <c r="R278" s="231"/>
      <c r="S278" s="231"/>
      <c r="T278" s="232"/>
      <c r="U278" s="38" t="s">
        <v>68</v>
      </c>
      <c r="V278" s="173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186*I186,"0")+IFERROR(V187*I187,"0")+IFERROR(V192*I192,"0")+IFERROR(V193*I193,"0")+IFERROR(V194*I194,"0")+IFERROR(V199*I199,"0")+IFERROR(V200*I200,"0")+IFERROR(V201*I201,"0")+IFERROR(V202*I202,"0")+IFERROR(V203*I203,"0")+IFERROR(V204*I204,"0")+IFERROR(V209*I209,"0")+IFERROR(V210*I210,"0")+IFERROR(V211*I211,"0")+IFERROR(V212*I212,"0")+IFERROR(V217*I217,"0")+IFERROR(V222*I222,"0")+IFERROR(V223*I223,"0")+IFERROR(V224*I224,"0")+IFERROR(V230*I230,"0")+IFERROR(V236*I236,"0")+IFERROR(V241*I241,"0")+IFERROR(V247*I247,"0")+IFERROR(V251*I251,"0")+IFERROR(V255*I255,"0")+IFERROR(V256*I256,"0")+IFERROR(V257*I257,"0")+IFERROR(V258*I258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+IFERROR(V274*I274,"0"),"0")</f>
        <v>14020.373399999999</v>
      </c>
      <c r="W278" s="173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186*I186,"0")+IFERROR(W187*I187,"0")+IFERROR(W192*I192,"0")+IFERROR(W193*I193,"0")+IFERROR(W194*I194,"0")+IFERROR(W199*I199,"0")+IFERROR(W200*I200,"0")+IFERROR(W201*I201,"0")+IFERROR(W202*I202,"0")+IFERROR(W203*I203,"0")+IFERROR(W204*I204,"0")+IFERROR(W209*I209,"0")+IFERROR(W210*I210,"0")+IFERROR(W211*I211,"0")+IFERROR(W212*I212,"0")+IFERROR(W217*I217,"0")+IFERROR(W222*I222,"0")+IFERROR(W223*I223,"0")+IFERROR(W224*I224,"0")+IFERROR(W230*I230,"0")+IFERROR(W236*I236,"0")+IFERROR(W241*I241,"0")+IFERROR(W247*I247,"0")+IFERROR(W251*I251,"0")+IFERROR(W255*I255,"0")+IFERROR(W256*I256,"0")+IFERROR(W257*I257,"0")+IFERROR(W258*I258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+IFERROR(W274*I274,"0"),"0")</f>
        <v>14020.373399999999</v>
      </c>
      <c r="X278" s="38"/>
      <c r="Y278" s="174"/>
      <c r="Z278" s="174"/>
    </row>
    <row r="279" spans="1:53" x14ac:dyDescent="0.2">
      <c r="A279" s="180"/>
      <c r="B279" s="180"/>
      <c r="C279" s="180"/>
      <c r="D279" s="180"/>
      <c r="E279" s="180"/>
      <c r="F279" s="180"/>
      <c r="G279" s="180"/>
      <c r="H279" s="180"/>
      <c r="I279" s="180"/>
      <c r="J279" s="180"/>
      <c r="K279" s="180"/>
      <c r="L279" s="180"/>
      <c r="M279" s="213"/>
      <c r="N279" s="230" t="s">
        <v>358</v>
      </c>
      <c r="O279" s="231"/>
      <c r="P279" s="231"/>
      <c r="Q279" s="231"/>
      <c r="R279" s="231"/>
      <c r="S279" s="231"/>
      <c r="T279" s="232"/>
      <c r="U279" s="38" t="s">
        <v>359</v>
      </c>
      <c r="V27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186/J186,"0")+IFERROR(V187/J187,"0")+IFERROR(V192/J192,"0")+IFERROR(V193/J193,"0")+IFERROR(V194/J194,"0")+IFERROR(V199/J199,"0")+IFERROR(V200/J200,"0")+IFERROR(V201/J201,"0")+IFERROR(V202/J202,"0")+IFERROR(V203/J203,"0")+IFERROR(V204/J204,"0")+IFERROR(V209/J209,"0")+IFERROR(V210/J210,"0")+IFERROR(V211/J211,"0")+IFERROR(V212/J212,"0")+IFERROR(V217/J217,"0")+IFERROR(V222/J222,"0")+IFERROR(V223/J223,"0")+IFERROR(V224/J224,"0")+IFERROR(V230/J230,"0")+IFERROR(V236/J236,"0")+IFERROR(V241/J241,"0")+IFERROR(V247/J247,"0")+IFERROR(V251/J251,"0")+IFERROR(V255/J255,"0")+IFERROR(V256/J256,"0")+IFERROR(V257/J257,"0")+IFERROR(V258/J258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+IFERROR(V274/J274,"0"),0)</f>
        <v>32</v>
      </c>
      <c r="W27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186/J186,"0")+IFERROR(W187/J187,"0")+IFERROR(W192/J192,"0")+IFERROR(W193/J193,"0")+IFERROR(W194/J194,"0")+IFERROR(W199/J199,"0")+IFERROR(W200/J200,"0")+IFERROR(W201/J201,"0")+IFERROR(W202/J202,"0")+IFERROR(W203/J203,"0")+IFERROR(W204/J204,"0")+IFERROR(W209/J209,"0")+IFERROR(W210/J210,"0")+IFERROR(W211/J211,"0")+IFERROR(W212/J212,"0")+IFERROR(W217/J217,"0")+IFERROR(W222/J222,"0")+IFERROR(W223/J223,"0")+IFERROR(W224/J224,"0")+IFERROR(W230/J230,"0")+IFERROR(W236/J236,"0")+IFERROR(W241/J241,"0")+IFERROR(W247/J247,"0")+IFERROR(W251/J251,"0")+IFERROR(W255/J255,"0")+IFERROR(W256/J256,"0")+IFERROR(W257/J257,"0")+IFERROR(W258/J258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+IFERROR(W274/J274,"0"),0)</f>
        <v>32</v>
      </c>
      <c r="X279" s="38"/>
      <c r="Y279" s="174"/>
      <c r="Z279" s="174"/>
    </row>
    <row r="280" spans="1:53" x14ac:dyDescent="0.2">
      <c r="A280" s="180"/>
      <c r="B280" s="180"/>
      <c r="C280" s="180"/>
      <c r="D280" s="180"/>
      <c r="E280" s="180"/>
      <c r="F280" s="180"/>
      <c r="G280" s="180"/>
      <c r="H280" s="180"/>
      <c r="I280" s="180"/>
      <c r="J280" s="180"/>
      <c r="K280" s="180"/>
      <c r="L280" s="180"/>
      <c r="M280" s="213"/>
      <c r="N280" s="230" t="s">
        <v>360</v>
      </c>
      <c r="O280" s="231"/>
      <c r="P280" s="231"/>
      <c r="Q280" s="231"/>
      <c r="R280" s="231"/>
      <c r="S280" s="231"/>
      <c r="T280" s="232"/>
      <c r="U280" s="38" t="s">
        <v>68</v>
      </c>
      <c r="V280" s="173">
        <f>GrossWeightTotal+PalletQtyTotal*25</f>
        <v>14820.373399999999</v>
      </c>
      <c r="W280" s="173">
        <f>GrossWeightTotalR+PalletQtyTotalR*25</f>
        <v>14820.373399999999</v>
      </c>
      <c r="X280" s="38"/>
      <c r="Y280" s="174"/>
      <c r="Z280" s="174"/>
    </row>
    <row r="281" spans="1:53" x14ac:dyDescent="0.2">
      <c r="A281" s="180"/>
      <c r="B281" s="180"/>
      <c r="C281" s="180"/>
      <c r="D281" s="180"/>
      <c r="E281" s="180"/>
      <c r="F281" s="180"/>
      <c r="G281" s="180"/>
      <c r="H281" s="180"/>
      <c r="I281" s="180"/>
      <c r="J281" s="180"/>
      <c r="K281" s="180"/>
      <c r="L281" s="180"/>
      <c r="M281" s="213"/>
      <c r="N281" s="230" t="s">
        <v>361</v>
      </c>
      <c r="O281" s="231"/>
      <c r="P281" s="231"/>
      <c r="Q281" s="231"/>
      <c r="R281" s="231"/>
      <c r="S281" s="231"/>
      <c r="T281" s="232"/>
      <c r="U281" s="38" t="s">
        <v>359</v>
      </c>
      <c r="V281" s="173">
        <f>IFERROR(V23+V32+V40+V46+V56+V62+V67+V73+V83+V90+V99+V105+V110+V118+V123+V129+V134+V140+V145+V153+V158+V165+V170+V175+V181+V188+V195+V205+V213+V218+V225+V231+V237+V242+V248+V252+V259+V275,"0")</f>
        <v>2684</v>
      </c>
      <c r="W281" s="173">
        <f>IFERROR(W23+W32+W40+W46+W56+W62+W67+W73+W83+W90+W99+W105+W110+W118+W123+W129+W134+W140+W145+W153+W158+W165+W170+W175+W181+W188+W195+W205+W213+W218+W225+W231+W237+W242+W248+W252+W259+W275,"0")</f>
        <v>2684</v>
      </c>
      <c r="X281" s="38"/>
      <c r="Y281" s="174"/>
      <c r="Z281" s="174"/>
    </row>
    <row r="282" spans="1:53" ht="14.25" customHeight="1" x14ac:dyDescent="0.2">
      <c r="A282" s="180"/>
      <c r="B282" s="180"/>
      <c r="C282" s="180"/>
      <c r="D282" s="180"/>
      <c r="E282" s="180"/>
      <c r="F282" s="180"/>
      <c r="G282" s="180"/>
      <c r="H282" s="180"/>
      <c r="I282" s="180"/>
      <c r="J282" s="180"/>
      <c r="K282" s="180"/>
      <c r="L282" s="180"/>
      <c r="M282" s="213"/>
      <c r="N282" s="230" t="s">
        <v>362</v>
      </c>
      <c r="O282" s="231"/>
      <c r="P282" s="231"/>
      <c r="Q282" s="231"/>
      <c r="R282" s="231"/>
      <c r="S282" s="231"/>
      <c r="T282" s="232"/>
      <c r="U282" s="40" t="s">
        <v>363</v>
      </c>
      <c r="V282" s="38"/>
      <c r="W282" s="38"/>
      <c r="X282" s="38">
        <f>IFERROR(X23+X32+X40+X46+X56+X62+X67+X73+X83+X90+X99+X105+X110+X118+X123+X129+X134+X140+X145+X153+X158+X165+X170+X175+X181+X188+X195+X205+X213+X218+X225+X231+X237+X242+X248+X252+X259+X275,"0")</f>
        <v>39.819200000000009</v>
      </c>
      <c r="Y282" s="174"/>
      <c r="Z282" s="174"/>
    </row>
    <row r="283" spans="1:53" ht="13.5" customHeight="1" thickBot="1" x14ac:dyDescent="0.25"/>
    <row r="284" spans="1:53" ht="27" customHeight="1" thickTop="1" thickBot="1" x14ac:dyDescent="0.25">
      <c r="A284" s="41" t="s">
        <v>364</v>
      </c>
      <c r="B284" s="165" t="s">
        <v>60</v>
      </c>
      <c r="C284" s="181" t="s">
        <v>69</v>
      </c>
      <c r="D284" s="234"/>
      <c r="E284" s="234"/>
      <c r="F284" s="234"/>
      <c r="G284" s="234"/>
      <c r="H284" s="234"/>
      <c r="I284" s="234"/>
      <c r="J284" s="234"/>
      <c r="K284" s="234"/>
      <c r="L284" s="234"/>
      <c r="M284" s="234"/>
      <c r="N284" s="234"/>
      <c r="O284" s="234"/>
      <c r="P284" s="234"/>
      <c r="Q284" s="234"/>
      <c r="R284" s="217"/>
      <c r="S284" s="181" t="s">
        <v>191</v>
      </c>
      <c r="T284" s="234"/>
      <c r="U284" s="217"/>
      <c r="V284" s="181" t="s">
        <v>216</v>
      </c>
      <c r="W284" s="234"/>
      <c r="X284" s="234"/>
      <c r="Y284" s="217"/>
      <c r="Z284" s="181" t="s">
        <v>235</v>
      </c>
      <c r="AA284" s="234"/>
      <c r="AB284" s="234"/>
      <c r="AC284" s="234"/>
      <c r="AD284" s="234"/>
      <c r="AE284" s="217"/>
      <c r="AF284" s="165" t="s">
        <v>288</v>
      </c>
      <c r="AG284" s="181" t="s">
        <v>292</v>
      </c>
      <c r="AH284" s="217"/>
      <c r="AI284" s="165" t="s">
        <v>299</v>
      </c>
    </row>
    <row r="285" spans="1:53" ht="14.25" customHeight="1" thickTop="1" x14ac:dyDescent="0.2">
      <c r="A285" s="302" t="s">
        <v>365</v>
      </c>
      <c r="B285" s="181" t="s">
        <v>60</v>
      </c>
      <c r="C285" s="181" t="s">
        <v>70</v>
      </c>
      <c r="D285" s="181" t="s">
        <v>82</v>
      </c>
      <c r="E285" s="181" t="s">
        <v>92</v>
      </c>
      <c r="F285" s="181" t="s">
        <v>99</v>
      </c>
      <c r="G285" s="181" t="s">
        <v>112</v>
      </c>
      <c r="H285" s="181" t="s">
        <v>118</v>
      </c>
      <c r="I285" s="181" t="s">
        <v>122</v>
      </c>
      <c r="J285" s="181" t="s">
        <v>128</v>
      </c>
      <c r="K285" s="181" t="s">
        <v>141</v>
      </c>
      <c r="L285" s="181" t="s">
        <v>148</v>
      </c>
      <c r="M285" s="181" t="s">
        <v>159</v>
      </c>
      <c r="N285" s="181" t="s">
        <v>164</v>
      </c>
      <c r="O285" s="181" t="s">
        <v>167</v>
      </c>
      <c r="P285" s="181" t="s">
        <v>177</v>
      </c>
      <c r="Q285" s="181" t="s">
        <v>180</v>
      </c>
      <c r="R285" s="181" t="s">
        <v>188</v>
      </c>
      <c r="S285" s="181" t="s">
        <v>192</v>
      </c>
      <c r="T285" s="181" t="s">
        <v>196</v>
      </c>
      <c r="U285" s="181" t="s">
        <v>199</v>
      </c>
      <c r="V285" s="181" t="s">
        <v>217</v>
      </c>
      <c r="W285" s="181" t="s">
        <v>222</v>
      </c>
      <c r="X285" s="181" t="s">
        <v>216</v>
      </c>
      <c r="Y285" s="181" t="s">
        <v>230</v>
      </c>
      <c r="Z285" s="181" t="s">
        <v>236</v>
      </c>
      <c r="AA285" s="181" t="s">
        <v>241</v>
      </c>
      <c r="AB285" s="181" t="s">
        <v>248</v>
      </c>
      <c r="AC285" s="181" t="s">
        <v>268</v>
      </c>
      <c r="AD285" s="181" t="s">
        <v>277</v>
      </c>
      <c r="AE285" s="181" t="s">
        <v>280</v>
      </c>
      <c r="AF285" s="181" t="s">
        <v>289</v>
      </c>
      <c r="AG285" s="181" t="s">
        <v>293</v>
      </c>
      <c r="AH285" s="181" t="s">
        <v>296</v>
      </c>
      <c r="AI285" s="181" t="s">
        <v>300</v>
      </c>
    </row>
    <row r="286" spans="1:53" ht="13.5" customHeight="1" thickBot="1" x14ac:dyDescent="0.25">
      <c r="A286" s="303"/>
      <c r="B286" s="182"/>
      <c r="C286" s="182"/>
      <c r="D286" s="182"/>
      <c r="E286" s="182"/>
      <c r="F286" s="182"/>
      <c r="G286" s="182"/>
      <c r="H286" s="182"/>
      <c r="I286" s="182"/>
      <c r="J286" s="182"/>
      <c r="K286" s="182"/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2"/>
      <c r="Z286" s="182"/>
      <c r="AA286" s="182"/>
      <c r="AB286" s="182"/>
      <c r="AC286" s="182"/>
      <c r="AD286" s="182"/>
      <c r="AE286" s="182"/>
      <c r="AF286" s="182"/>
      <c r="AG286" s="182"/>
      <c r="AH286" s="182"/>
      <c r="AI286" s="182"/>
    </row>
    <row r="287" spans="1:53" ht="18" customHeight="1" thickTop="1" thickBot="1" x14ac:dyDescent="0.25">
      <c r="A287" s="41" t="s">
        <v>366</v>
      </c>
      <c r="B287" s="47">
        <f>IFERROR(V22*H22,"0")</f>
        <v>0</v>
      </c>
      <c r="C287" s="47">
        <f>IFERROR(V28*H28,"0")+IFERROR(V29*H29,"0")+IFERROR(V30*H30,"0")+IFERROR(V31*H31,"0")</f>
        <v>180</v>
      </c>
      <c r="D287" s="47">
        <f>IFERROR(V36*H36,"0")+IFERROR(V37*H37,"0")+IFERROR(V38*H38,"0")+IFERROR(V39*H39,"0")</f>
        <v>0</v>
      </c>
      <c r="E287" s="47">
        <f>IFERROR(V44*H44,"0")+IFERROR(V45*H45,"0")</f>
        <v>24</v>
      </c>
      <c r="F287" s="47">
        <f>IFERROR(V50*H50,"0")+IFERROR(V51*H51,"0")+IFERROR(V52*H52,"0")+IFERROR(V53*H53,"0")+IFERROR(V54*H54,"0")+IFERROR(V55*H55,"0")</f>
        <v>1700.8000000000002</v>
      </c>
      <c r="G287" s="47">
        <f>IFERROR(V60*H60,"0")+IFERROR(V61*H61,"0")</f>
        <v>1000</v>
      </c>
      <c r="H287" s="47">
        <f>IFERROR(V66*H66,"0")</f>
        <v>0</v>
      </c>
      <c r="I287" s="47">
        <f>IFERROR(V71*H71,"0")+IFERROR(V72*H72,"0")</f>
        <v>54</v>
      </c>
      <c r="J287" s="47">
        <f>IFERROR(V77*H77,"0")+IFERROR(V78*H78,"0")+IFERROR(V79*H79,"0")+IFERROR(V80*H80,"0")+IFERROR(V81*H81,"0")+IFERROR(V82*H82,"0")</f>
        <v>560.40000000000009</v>
      </c>
      <c r="K287" s="47">
        <f>IFERROR(V87*H87,"0")+IFERROR(V88*H88,"0")+IFERROR(V89*H89,"0")</f>
        <v>10.8</v>
      </c>
      <c r="L287" s="47">
        <f>IFERROR(V94*H94,"0")+IFERROR(V95*H95,"0")+IFERROR(V96*H96,"0")+IFERROR(V97*H97,"0")+IFERROR(V98*H98,"0")</f>
        <v>4472</v>
      </c>
      <c r="M287" s="47">
        <f>IFERROR(V103*H103,"0")+IFERROR(V104*H104,"0")</f>
        <v>1119</v>
      </c>
      <c r="N287" s="47">
        <f>IFERROR(V109*H109,"0")</f>
        <v>261</v>
      </c>
      <c r="O287" s="47">
        <f>IFERROR(V114*H114,"0")+IFERROR(V115*H115,"0")+IFERROR(V116*H116,"0")+IFERROR(V117*H117,"0")</f>
        <v>210</v>
      </c>
      <c r="P287" s="47">
        <f>IFERROR(V122*H122,"0")</f>
        <v>0</v>
      </c>
      <c r="Q287" s="47">
        <f>IFERROR(V127*H127,"0")+IFERROR(V128*H128,"0")</f>
        <v>0</v>
      </c>
      <c r="R287" s="47">
        <f>IFERROR(V133*H133,"0")</f>
        <v>0</v>
      </c>
      <c r="S287" s="47">
        <f>IFERROR(V139*H139,"0")</f>
        <v>0</v>
      </c>
      <c r="T287" s="47">
        <f>IFERROR(V144*H144,"0")</f>
        <v>0</v>
      </c>
      <c r="U287" s="47">
        <f>IFERROR(V149*H149,"0")+IFERROR(V150*H150,"0")+IFERROR(V151*H151,"0")+IFERROR(V152*H152,"0")+IFERROR(V156*H156,"0")+IFERROR(V157*H157,"0")</f>
        <v>300</v>
      </c>
      <c r="V287" s="47">
        <f>IFERROR(V163*H163,"0")+IFERROR(V164*H164,"0")</f>
        <v>420</v>
      </c>
      <c r="W287" s="47">
        <f>IFERROR(V169*H169,"0")</f>
        <v>0</v>
      </c>
      <c r="X287" s="47">
        <f>IFERROR(V174*H174,"0")</f>
        <v>0</v>
      </c>
      <c r="Y287" s="47">
        <f>IFERROR(V179*H179,"0")+IFERROR(V180*H180,"0")</f>
        <v>90</v>
      </c>
      <c r="Z287" s="47">
        <f>IFERROR(V186*H186,"0")+IFERROR(V187*H187,"0")</f>
        <v>0</v>
      </c>
      <c r="AA287" s="47">
        <f>IFERROR(V192*H192,"0")+IFERROR(V193*H193,"0")+IFERROR(V194*H194,"0")</f>
        <v>504</v>
      </c>
      <c r="AB287" s="47">
        <f>IFERROR(V199*H199,"0")+IFERROR(V200*H200,"0")+IFERROR(V201*H201,"0")+IFERROR(V202*H202,"0")+IFERROR(V203*H203,"0")+IFERROR(V204*H204,"0")</f>
        <v>0</v>
      </c>
      <c r="AC287" s="47">
        <f>IFERROR(V209*H209,"0")+IFERROR(V210*H210,"0")+IFERROR(V211*H211,"0")+IFERROR(V212*H212,"0")</f>
        <v>360</v>
      </c>
      <c r="AD287" s="47">
        <f>IFERROR(V217*H217,"0")</f>
        <v>0</v>
      </c>
      <c r="AE287" s="47">
        <f>IFERROR(V222*H222,"0")+IFERROR(V223*H223,"0")+IFERROR(V224*H224,"0")</f>
        <v>180</v>
      </c>
      <c r="AF287" s="47">
        <f>IFERROR(V230*H230,"0")</f>
        <v>0</v>
      </c>
      <c r="AG287" s="47">
        <f>IFERROR(V236*H236,"0")</f>
        <v>200</v>
      </c>
      <c r="AH287" s="47">
        <f>IFERROR(V241*H241,"0")</f>
        <v>32</v>
      </c>
      <c r="AI287" s="47">
        <f>IFERROR(V247*H247,"0")+IFERROR(V251*H251,"0")+IFERROR(V255*H255,"0")+IFERROR(V256*H256,"0")+IFERROR(V257*H257,"0")+IFERROR(V258*H258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+IFERROR(V274*H274,"0")</f>
        <v>1315.9</v>
      </c>
    </row>
    <row r="288" spans="1:53" ht="13.5" customHeight="1" thickTop="1" x14ac:dyDescent="0.2">
      <c r="C288" s="1"/>
    </row>
    <row r="289" spans="1:3" ht="19.5" customHeight="1" x14ac:dyDescent="0.2">
      <c r="A289" s="59" t="s">
        <v>367</v>
      </c>
      <c r="B289" s="59" t="s">
        <v>368</v>
      </c>
      <c r="C289" s="59" t="s">
        <v>369</v>
      </c>
    </row>
    <row r="290" spans="1:3" x14ac:dyDescent="0.2">
      <c r="A290" s="60">
        <f>SUMPRODUCT(--(BA:BA="ЗПФ"),--(U:U="кор"),H:H,W:W)+SUMPRODUCT(--(BA:BA="ЗПФ"),--(U:U="кг"),W:W)</f>
        <v>8748.8000000000011</v>
      </c>
      <c r="B290" s="61">
        <f>SUMPRODUCT(--(BA:BA="ПГП"),--(U:U="кор"),H:H,W:W)+SUMPRODUCT(--(BA:BA="ПГП"),--(U:U="кг"),W:W)</f>
        <v>4245.1000000000004</v>
      </c>
      <c r="C290" s="61">
        <f>SUMPRODUCT(--(BA:BA="КИЗ"),--(U:U="кор"),H:H,W:W)+SUMPRODUCT(--(BA:BA="КИЗ"),--(U:U="кг"),W:W)</f>
        <v>0</v>
      </c>
    </row>
  </sheetData>
  <sheetProtection algorithmName="SHA-512" hashValue="rUcrx43uqTcW2ovjuDeWtIAT+3vfQtJSMEM69EwsMx9yoYPdAl7b7l8Mc4TGW5xMhufCRYHuW7SWqNNM1ZyrZQ==" saltValue="XHzjnKNi+PM/wgauJFFxhQ==" spinCount="100000" sheet="1" objects="1" scenarios="1" sort="0" autoFilter="0" pivotTables="0"/>
  <autoFilter ref="B18:X28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510">
    <mergeCell ref="P1:R1"/>
    <mergeCell ref="A261:X261"/>
    <mergeCell ref="D17:E18"/>
    <mergeCell ref="V17:V18"/>
    <mergeCell ref="A138:X138"/>
    <mergeCell ref="X17:X18"/>
    <mergeCell ref="A132:X132"/>
    <mergeCell ref="D50:E50"/>
    <mergeCell ref="D44:E44"/>
    <mergeCell ref="N79:R79"/>
    <mergeCell ref="R5:S5"/>
    <mergeCell ref="D271:E271"/>
    <mergeCell ref="D262:E262"/>
    <mergeCell ref="W285:W286"/>
    <mergeCell ref="Y285:Y286"/>
    <mergeCell ref="N156:R156"/>
    <mergeCell ref="A137:X137"/>
    <mergeCell ref="A208:X208"/>
    <mergeCell ref="N99:T99"/>
    <mergeCell ref="A252:M253"/>
    <mergeCell ref="N74:T74"/>
    <mergeCell ref="D95:E95"/>
    <mergeCell ref="S17:T17"/>
    <mergeCell ref="D266:E266"/>
    <mergeCell ref="Y17:Y18"/>
    <mergeCell ref="A8:C8"/>
    <mergeCell ref="A185:X185"/>
    <mergeCell ref="N151:R151"/>
    <mergeCell ref="D97:E97"/>
    <mergeCell ref="D268:E268"/>
    <mergeCell ref="N180:R180"/>
    <mergeCell ref="A10:C10"/>
    <mergeCell ref="N272:R272"/>
    <mergeCell ref="A43:X43"/>
    <mergeCell ref="O5:P5"/>
    <mergeCell ref="F17:F18"/>
    <mergeCell ref="D163:E163"/>
    <mergeCell ref="N213:T213"/>
    <mergeCell ref="X285:X286"/>
    <mergeCell ref="Z285:Z286"/>
    <mergeCell ref="A126:X126"/>
    <mergeCell ref="A240:X240"/>
    <mergeCell ref="N242:T242"/>
    <mergeCell ref="A13:L13"/>
    <mergeCell ref="A19:X19"/>
    <mergeCell ref="N165:T165"/>
    <mergeCell ref="A190:X190"/>
    <mergeCell ref="N88:R88"/>
    <mergeCell ref="A15:L15"/>
    <mergeCell ref="A62:M63"/>
    <mergeCell ref="N23:T23"/>
    <mergeCell ref="A48:X48"/>
    <mergeCell ref="N181:T181"/>
    <mergeCell ref="D133:E133"/>
    <mergeCell ref="N217:R217"/>
    <mergeCell ref="A142:X142"/>
    <mergeCell ref="D54:E54"/>
    <mergeCell ref="J9:L9"/>
    <mergeCell ref="F5:G5"/>
    <mergeCell ref="A14:L14"/>
    <mergeCell ref="N224:R224"/>
    <mergeCell ref="N251:R251"/>
    <mergeCell ref="A248:M249"/>
    <mergeCell ref="N82:R82"/>
    <mergeCell ref="T11:U11"/>
    <mergeCell ref="A121:X121"/>
    <mergeCell ref="A167:X167"/>
    <mergeCell ref="D152:E152"/>
    <mergeCell ref="D223:E223"/>
    <mergeCell ref="N33:T33"/>
    <mergeCell ref="D29:E29"/>
    <mergeCell ref="N73:T73"/>
    <mergeCell ref="N231:T231"/>
    <mergeCell ref="A40:M41"/>
    <mergeCell ref="A162:X162"/>
    <mergeCell ref="A67:M68"/>
    <mergeCell ref="N204:R204"/>
    <mergeCell ref="A227:X227"/>
    <mergeCell ref="D247:E247"/>
    <mergeCell ref="A177:X177"/>
    <mergeCell ref="N37:R37"/>
    <mergeCell ref="N72:R72"/>
    <mergeCell ref="AI285:AI286"/>
    <mergeCell ref="A239:X239"/>
    <mergeCell ref="D257:E257"/>
    <mergeCell ref="D151:E151"/>
    <mergeCell ref="N129:T129"/>
    <mergeCell ref="N63:T63"/>
    <mergeCell ref="D150:E150"/>
    <mergeCell ref="N243:T243"/>
    <mergeCell ref="M17:M18"/>
    <mergeCell ref="A161:X161"/>
    <mergeCell ref="N230:R230"/>
    <mergeCell ref="D164:E164"/>
    <mergeCell ref="N133:R133"/>
    <mergeCell ref="D241:E241"/>
    <mergeCell ref="A250:X250"/>
    <mergeCell ref="N84:T84"/>
    <mergeCell ref="D270:E270"/>
    <mergeCell ref="A108:X108"/>
    <mergeCell ref="N205:T205"/>
    <mergeCell ref="N164:R164"/>
    <mergeCell ref="N209:R209"/>
    <mergeCell ref="D265:E265"/>
    <mergeCell ref="N140:T140"/>
    <mergeCell ref="N247:R247"/>
    <mergeCell ref="N285:N286"/>
    <mergeCell ref="P285:P286"/>
    <mergeCell ref="A148:X148"/>
    <mergeCell ref="D6:L6"/>
    <mergeCell ref="O13:P13"/>
    <mergeCell ref="N201:R201"/>
    <mergeCell ref="N139:R139"/>
    <mergeCell ref="N212:R212"/>
    <mergeCell ref="D22:E22"/>
    <mergeCell ref="N203:R203"/>
    <mergeCell ref="D149:E149"/>
    <mergeCell ref="N51:R51"/>
    <mergeCell ref="N226:T226"/>
    <mergeCell ref="N122:R122"/>
    <mergeCell ref="A120:X120"/>
    <mergeCell ref="O8:P8"/>
    <mergeCell ref="D10:E10"/>
    <mergeCell ref="F10:G10"/>
    <mergeCell ref="A12:L12"/>
    <mergeCell ref="N38:R38"/>
    <mergeCell ref="N232:T232"/>
    <mergeCell ref="N274:R274"/>
    <mergeCell ref="B285:B286"/>
    <mergeCell ref="D192:E192"/>
    <mergeCell ref="Z17:Z18"/>
    <mergeCell ref="N100:T100"/>
    <mergeCell ref="N110:T110"/>
    <mergeCell ref="A32:M33"/>
    <mergeCell ref="D212:E212"/>
    <mergeCell ref="N211:R211"/>
    <mergeCell ref="N62:T62"/>
    <mergeCell ref="A92:X92"/>
    <mergeCell ref="N176:T176"/>
    <mergeCell ref="N114:R114"/>
    <mergeCell ref="N57:T57"/>
    <mergeCell ref="G17:G18"/>
    <mergeCell ref="D80:E80"/>
    <mergeCell ref="N66:R66"/>
    <mergeCell ref="N53:R53"/>
    <mergeCell ref="A26:X26"/>
    <mergeCell ref="N117:R117"/>
    <mergeCell ref="N61:R61"/>
    <mergeCell ref="D200:E200"/>
    <mergeCell ref="A184:X184"/>
    <mergeCell ref="D202:E202"/>
    <mergeCell ref="A173:X173"/>
    <mergeCell ref="H1:O1"/>
    <mergeCell ref="D199:E199"/>
    <mergeCell ref="D186:E186"/>
    <mergeCell ref="O9:P9"/>
    <mergeCell ref="D217:E217"/>
    <mergeCell ref="N22:R22"/>
    <mergeCell ref="N193:R193"/>
    <mergeCell ref="F285:F286"/>
    <mergeCell ref="A237:M238"/>
    <mergeCell ref="A101:X101"/>
    <mergeCell ref="A76:X76"/>
    <mergeCell ref="D194:E194"/>
    <mergeCell ref="N269:R269"/>
    <mergeCell ref="D256:E256"/>
    <mergeCell ref="A216:X216"/>
    <mergeCell ref="D222:E222"/>
    <mergeCell ref="H10:L10"/>
    <mergeCell ref="O285:O286"/>
    <mergeCell ref="A225:M226"/>
    <mergeCell ref="Q285:Q286"/>
    <mergeCell ref="A234:X234"/>
    <mergeCell ref="A9:C9"/>
    <mergeCell ref="N248:T248"/>
    <mergeCell ref="O12:P12"/>
    <mergeCell ref="AB285:AB286"/>
    <mergeCell ref="AD285:AD286"/>
    <mergeCell ref="N95:R95"/>
    <mergeCell ref="N266:R266"/>
    <mergeCell ref="D203:E203"/>
    <mergeCell ref="A275:M276"/>
    <mergeCell ref="N97:R97"/>
    <mergeCell ref="N268:R268"/>
    <mergeCell ref="D267:E267"/>
    <mergeCell ref="N96:R96"/>
    <mergeCell ref="D204:E204"/>
    <mergeCell ref="I285:I286"/>
    <mergeCell ref="D269:E269"/>
    <mergeCell ref="N275:T275"/>
    <mergeCell ref="N175:T175"/>
    <mergeCell ref="N98:R98"/>
    <mergeCell ref="A215:X215"/>
    <mergeCell ref="N106:T106"/>
    <mergeCell ref="N277:T277"/>
    <mergeCell ref="N252:T252"/>
    <mergeCell ref="D273:E273"/>
    <mergeCell ref="N105:T105"/>
    <mergeCell ref="Z284:AE284"/>
    <mergeCell ref="N187:R187"/>
    <mergeCell ref="D7:L7"/>
    <mergeCell ref="A158:M159"/>
    <mergeCell ref="A218:M219"/>
    <mergeCell ref="N115:R115"/>
    <mergeCell ref="A145:M146"/>
    <mergeCell ref="D61:E61"/>
    <mergeCell ref="A46:M47"/>
    <mergeCell ref="G285:G286"/>
    <mergeCell ref="A285:A286"/>
    <mergeCell ref="N179:R179"/>
    <mergeCell ref="N44:R44"/>
    <mergeCell ref="A140:M141"/>
    <mergeCell ref="D193:E193"/>
    <mergeCell ref="D127:E127"/>
    <mergeCell ref="A58:X58"/>
    <mergeCell ref="D114:E114"/>
    <mergeCell ref="N170:T170"/>
    <mergeCell ref="D51:E51"/>
    <mergeCell ref="A197:X197"/>
    <mergeCell ref="H17:H18"/>
    <mergeCell ref="A86:X86"/>
    <mergeCell ref="A42:X42"/>
    <mergeCell ref="N41:T41"/>
    <mergeCell ref="N56:T56"/>
    <mergeCell ref="A259:M260"/>
    <mergeCell ref="N265:R265"/>
    <mergeCell ref="N31:R31"/>
    <mergeCell ref="N87:R87"/>
    <mergeCell ref="N202:R202"/>
    <mergeCell ref="N258:R258"/>
    <mergeCell ref="A34:X34"/>
    <mergeCell ref="D201:E201"/>
    <mergeCell ref="A49:X49"/>
    <mergeCell ref="N89:R89"/>
    <mergeCell ref="N182:T182"/>
    <mergeCell ref="N249:T249"/>
    <mergeCell ref="N40:T40"/>
    <mergeCell ref="D36:E36"/>
    <mergeCell ref="D39:E39"/>
    <mergeCell ref="D89:E89"/>
    <mergeCell ref="N45:R45"/>
    <mergeCell ref="A70:X70"/>
    <mergeCell ref="N256:R256"/>
    <mergeCell ref="D128:E128"/>
    <mergeCell ref="N109:R109"/>
    <mergeCell ref="A229:X229"/>
    <mergeCell ref="D109:E109"/>
    <mergeCell ref="T5:U5"/>
    <mergeCell ref="N174:R174"/>
    <mergeCell ref="U17:U18"/>
    <mergeCell ref="N90:T90"/>
    <mergeCell ref="AA285:AA286"/>
    <mergeCell ref="AC285:AC286"/>
    <mergeCell ref="A136:X136"/>
    <mergeCell ref="A21:X21"/>
    <mergeCell ref="N83:T83"/>
    <mergeCell ref="D104:E104"/>
    <mergeCell ref="N154:T154"/>
    <mergeCell ref="A113:X113"/>
    <mergeCell ref="T6:U9"/>
    <mergeCell ref="N77:R77"/>
    <mergeCell ref="N169:R169"/>
    <mergeCell ref="N91:T91"/>
    <mergeCell ref="A195:M196"/>
    <mergeCell ref="N263:R263"/>
    <mergeCell ref="A213:M214"/>
    <mergeCell ref="A131:X131"/>
    <mergeCell ref="A188:M189"/>
    <mergeCell ref="N29:R29"/>
    <mergeCell ref="N200:R200"/>
    <mergeCell ref="A5:C5"/>
    <mergeCell ref="A205:M206"/>
    <mergeCell ref="N71:R71"/>
    <mergeCell ref="N135:T135"/>
    <mergeCell ref="D179:E179"/>
    <mergeCell ref="A254:X254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230:E230"/>
    <mergeCell ref="D9:E9"/>
    <mergeCell ref="D180:E180"/>
    <mergeCell ref="F9:G9"/>
    <mergeCell ref="N189:T189"/>
    <mergeCell ref="N238:T238"/>
    <mergeCell ref="A64:X64"/>
    <mergeCell ref="D38:E38"/>
    <mergeCell ref="A191:X191"/>
    <mergeCell ref="AD17:AD18"/>
    <mergeCell ref="N67:T67"/>
    <mergeCell ref="N80:R80"/>
    <mergeCell ref="D88:E88"/>
    <mergeCell ref="A228:X228"/>
    <mergeCell ref="N55:R55"/>
    <mergeCell ref="D115:E115"/>
    <mergeCell ref="A172:X172"/>
    <mergeCell ref="N196:T196"/>
    <mergeCell ref="A25:X25"/>
    <mergeCell ref="A221:X221"/>
    <mergeCell ref="N158:T158"/>
    <mergeCell ref="N225:T225"/>
    <mergeCell ref="A107:X107"/>
    <mergeCell ref="D169:E169"/>
    <mergeCell ref="A178:X178"/>
    <mergeCell ref="A123:M124"/>
    <mergeCell ref="N146:T146"/>
    <mergeCell ref="N150:R150"/>
    <mergeCell ref="D96:E96"/>
    <mergeCell ref="D52:E52"/>
    <mergeCell ref="A118:M119"/>
    <mergeCell ref="N152:R152"/>
    <mergeCell ref="D116:E116"/>
    <mergeCell ref="A23:M24"/>
    <mergeCell ref="N60:R60"/>
    <mergeCell ref="A181:M182"/>
    <mergeCell ref="N278:T278"/>
    <mergeCell ref="N78:R78"/>
    <mergeCell ref="O11:P11"/>
    <mergeCell ref="N149:R149"/>
    <mergeCell ref="N241:R241"/>
    <mergeCell ref="A6:C6"/>
    <mergeCell ref="N253:T253"/>
    <mergeCell ref="N255:R255"/>
    <mergeCell ref="N15:R16"/>
    <mergeCell ref="N194:R194"/>
    <mergeCell ref="A244:X244"/>
    <mergeCell ref="N141:T141"/>
    <mergeCell ref="D156:E156"/>
    <mergeCell ref="A35:X35"/>
    <mergeCell ref="D264:E264"/>
    <mergeCell ref="A102:X102"/>
    <mergeCell ref="A245:X245"/>
    <mergeCell ref="D157:E157"/>
    <mergeCell ref="D251:E251"/>
    <mergeCell ref="A168:X168"/>
    <mergeCell ref="A73:M74"/>
    <mergeCell ref="D1:F1"/>
    <mergeCell ref="D211:E211"/>
    <mergeCell ref="A220:X220"/>
    <mergeCell ref="N282:T282"/>
    <mergeCell ref="N210:R210"/>
    <mergeCell ref="J17:J18"/>
    <mergeCell ref="D82:E82"/>
    <mergeCell ref="L17:L18"/>
    <mergeCell ref="N219:T219"/>
    <mergeCell ref="N192:R192"/>
    <mergeCell ref="N17:R18"/>
    <mergeCell ref="A110:M111"/>
    <mergeCell ref="O6:P6"/>
    <mergeCell ref="N50:R50"/>
    <mergeCell ref="A75:X75"/>
    <mergeCell ref="A246:X246"/>
    <mergeCell ref="D31:E31"/>
    <mergeCell ref="A233:X233"/>
    <mergeCell ref="N236:R236"/>
    <mergeCell ref="D77:E77"/>
    <mergeCell ref="N223:R223"/>
    <mergeCell ref="N145:T145"/>
    <mergeCell ref="A235:X235"/>
    <mergeCell ref="I17:I18"/>
    <mergeCell ref="N52:R52"/>
    <mergeCell ref="D8:L8"/>
    <mergeCell ref="N39:R39"/>
    <mergeCell ref="AF285:AF286"/>
    <mergeCell ref="N188:T188"/>
    <mergeCell ref="D87:E87"/>
    <mergeCell ref="D209:E209"/>
    <mergeCell ref="D274:E274"/>
    <mergeCell ref="N116:R116"/>
    <mergeCell ref="D122:E122"/>
    <mergeCell ref="N103:R103"/>
    <mergeCell ref="D224:E224"/>
    <mergeCell ref="N130:T130"/>
    <mergeCell ref="A155:X155"/>
    <mergeCell ref="N68:T68"/>
    <mergeCell ref="A93:X93"/>
    <mergeCell ref="N46:T46"/>
    <mergeCell ref="M285:M286"/>
    <mergeCell ref="V285:V286"/>
    <mergeCell ref="N237:T237"/>
    <mergeCell ref="S284:U284"/>
    <mergeCell ref="T12:U12"/>
    <mergeCell ref="S285:S286"/>
    <mergeCell ref="D72:E72"/>
    <mergeCell ref="N2:U3"/>
    <mergeCell ref="D79:E79"/>
    <mergeCell ref="BA17:BA18"/>
    <mergeCell ref="N123:T123"/>
    <mergeCell ref="D144:E144"/>
    <mergeCell ref="N271:R271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N218:T218"/>
    <mergeCell ref="D28:E28"/>
    <mergeCell ref="A231:M232"/>
    <mergeCell ref="A165:M166"/>
    <mergeCell ref="N128:R128"/>
    <mergeCell ref="A143:X143"/>
    <mergeCell ref="D236:E236"/>
    <mergeCell ref="T10:U10"/>
    <mergeCell ref="A277:M282"/>
    <mergeCell ref="A160:X160"/>
    <mergeCell ref="D66:E66"/>
    <mergeCell ref="N32:T32"/>
    <mergeCell ref="D53:E53"/>
    <mergeCell ref="N159:T159"/>
    <mergeCell ref="N134:T134"/>
    <mergeCell ref="W17:W18"/>
    <mergeCell ref="A175:M176"/>
    <mergeCell ref="A59:X59"/>
    <mergeCell ref="N270:R270"/>
    <mergeCell ref="A170:M171"/>
    <mergeCell ref="N36:R36"/>
    <mergeCell ref="N279:T279"/>
    <mergeCell ref="N281:T281"/>
    <mergeCell ref="N280:T280"/>
    <mergeCell ref="D117:E117"/>
    <mergeCell ref="D55:E55"/>
    <mergeCell ref="D30:E30"/>
    <mergeCell ref="N111:T111"/>
    <mergeCell ref="A207:X207"/>
    <mergeCell ref="N222:R222"/>
    <mergeCell ref="D94:E94"/>
    <mergeCell ref="H5:L5"/>
    <mergeCell ref="N257:R257"/>
    <mergeCell ref="N104:R104"/>
    <mergeCell ref="B17:B18"/>
    <mergeCell ref="N54:R54"/>
    <mergeCell ref="D258:E258"/>
    <mergeCell ref="J285:J286"/>
    <mergeCell ref="L285:L286"/>
    <mergeCell ref="N81:R81"/>
    <mergeCell ref="R6:S9"/>
    <mergeCell ref="C284:R284"/>
    <mergeCell ref="D5:E5"/>
    <mergeCell ref="K285:K286"/>
    <mergeCell ref="N119:T119"/>
    <mergeCell ref="C285:C286"/>
    <mergeCell ref="E285:E286"/>
    <mergeCell ref="A65:X65"/>
    <mergeCell ref="O10:P10"/>
    <mergeCell ref="A105:M106"/>
    <mergeCell ref="N206:T206"/>
    <mergeCell ref="A242:M243"/>
    <mergeCell ref="N273:R273"/>
    <mergeCell ref="D272:E272"/>
    <mergeCell ref="D210:E210"/>
    <mergeCell ref="D45:E45"/>
    <mergeCell ref="A198:X198"/>
    <mergeCell ref="N24:T24"/>
    <mergeCell ref="H9:I9"/>
    <mergeCell ref="N260:T260"/>
    <mergeCell ref="N267:R267"/>
    <mergeCell ref="A90:M91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N199:R199"/>
    <mergeCell ref="D71:E71"/>
    <mergeCell ref="N186:R186"/>
    <mergeCell ref="N30:R30"/>
    <mergeCell ref="D98:E98"/>
    <mergeCell ref="A83:M84"/>
    <mergeCell ref="N144:R144"/>
    <mergeCell ref="D60:E60"/>
    <mergeCell ref="A69:X69"/>
    <mergeCell ref="D187:E187"/>
    <mergeCell ref="AH285:AH286"/>
    <mergeCell ref="D174:E174"/>
    <mergeCell ref="A183:X183"/>
    <mergeCell ref="A153:M154"/>
    <mergeCell ref="N195:T195"/>
    <mergeCell ref="D285:D286"/>
    <mergeCell ref="N166:T166"/>
    <mergeCell ref="AE285:AE286"/>
    <mergeCell ref="AG285:AG286"/>
    <mergeCell ref="AG284:AH284"/>
    <mergeCell ref="N276:T276"/>
    <mergeCell ref="N214:T214"/>
    <mergeCell ref="D255:E255"/>
    <mergeCell ref="U285:U286"/>
    <mergeCell ref="R285:R286"/>
    <mergeCell ref="T285:T286"/>
    <mergeCell ref="H285:H286"/>
    <mergeCell ref="V284:Y284"/>
    <mergeCell ref="N163:R163"/>
    <mergeCell ref="N259:T25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370</v>
      </c>
      <c r="H1" s="53"/>
    </row>
    <row r="3" spans="2:8" x14ac:dyDescent="0.2">
      <c r="B3" s="48" t="s">
        <v>371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372</v>
      </c>
      <c r="D6" s="48" t="s">
        <v>373</v>
      </c>
      <c r="E6" s="48"/>
    </row>
    <row r="8" spans="2:8" x14ac:dyDescent="0.2">
      <c r="B8" s="48" t="s">
        <v>19</v>
      </c>
      <c r="C8" s="48" t="s">
        <v>372</v>
      </c>
      <c r="D8" s="48"/>
      <c r="E8" s="48"/>
    </row>
    <row r="10" spans="2:8" x14ac:dyDescent="0.2">
      <c r="B10" s="48" t="s">
        <v>374</v>
      </c>
      <c r="C10" s="48"/>
      <c r="D10" s="48"/>
      <c r="E10" s="48"/>
    </row>
    <row r="11" spans="2:8" x14ac:dyDescent="0.2">
      <c r="B11" s="48" t="s">
        <v>375</v>
      </c>
      <c r="C11" s="48"/>
      <c r="D11" s="48"/>
      <c r="E11" s="48"/>
    </row>
    <row r="12" spans="2:8" x14ac:dyDescent="0.2">
      <c r="B12" s="48" t="s">
        <v>376</v>
      </c>
      <c r="C12" s="48"/>
      <c r="D12" s="48"/>
      <c r="E12" s="48"/>
    </row>
    <row r="13" spans="2:8" x14ac:dyDescent="0.2">
      <c r="B13" s="48" t="s">
        <v>377</v>
      </c>
      <c r="C13" s="48"/>
      <c r="D13" s="48"/>
      <c r="E13" s="48"/>
    </row>
    <row r="14" spans="2:8" x14ac:dyDescent="0.2">
      <c r="B14" s="48" t="s">
        <v>378</v>
      </c>
      <c r="C14" s="48"/>
      <c r="D14" s="48"/>
      <c r="E14" s="48"/>
    </row>
    <row r="15" spans="2:8" x14ac:dyDescent="0.2">
      <c r="B15" s="48" t="s">
        <v>379</v>
      </c>
      <c r="C15" s="48"/>
      <c r="D15" s="48"/>
      <c r="E15" s="48"/>
    </row>
    <row r="16" spans="2:8" x14ac:dyDescent="0.2">
      <c r="B16" s="48" t="s">
        <v>380</v>
      </c>
      <c r="C16" s="48"/>
      <c r="D16" s="48"/>
      <c r="E16" s="48"/>
    </row>
    <row r="17" spans="2:5" x14ac:dyDescent="0.2">
      <c r="B17" s="48" t="s">
        <v>381</v>
      </c>
      <c r="C17" s="48"/>
      <c r="D17" s="48"/>
      <c r="E17" s="48"/>
    </row>
    <row r="18" spans="2:5" x14ac:dyDescent="0.2">
      <c r="B18" s="48" t="s">
        <v>382</v>
      </c>
      <c r="C18" s="48"/>
      <c r="D18" s="48"/>
      <c r="E18" s="48"/>
    </row>
    <row r="19" spans="2:5" x14ac:dyDescent="0.2">
      <c r="B19" s="48" t="s">
        <v>383</v>
      </c>
      <c r="C19" s="48"/>
      <c r="D19" s="48"/>
      <c r="E19" s="48"/>
    </row>
    <row r="20" spans="2:5" x14ac:dyDescent="0.2">
      <c r="B20" s="48" t="s">
        <v>384</v>
      </c>
      <c r="C20" s="48"/>
      <c r="D20" s="48"/>
      <c r="E20" s="48"/>
    </row>
  </sheetData>
  <sheetProtection algorithmName="SHA-512" hashValue="NGeZ5KhZWzMaFnt8EwEBOmTzPAl+Xp3+SjofzT5+HzUxz1mD522r8A7/4cUwzz6Qp5hrEv4nMNXrEGy1LdCYxg==" saltValue="DFc0O4XCr7JD5u4Rt49G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449</vt:i4>
      </vt:variant>
    </vt:vector>
  </HeadingPairs>
  <TitlesOfParts>
    <vt:vector size="4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2024-04-03T10:05:00Z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