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519B311-64C0-4EE2-90EC-FBA1C1B59DC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заказа'!$B$18:$X$272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заказа'!$V$268:$V$268</definedName>
    <definedName name="GrossWeightTotalR">'Бланк заказа'!$W$268:$W$268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заказа'!$V$269:$V$269</definedName>
    <definedName name="PalletQtyTotalR">'Бланк заказа'!$W$269:$W$269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заказа'!$B$149:$B$149</definedName>
    <definedName name="ProductId51">'Бланк заказа'!$B$150:$B$150</definedName>
    <definedName name="ProductId52">'Бланк заказа'!$B$151:$B$151</definedName>
    <definedName name="ProductId53">'Бланк заказа'!$B$152:$B$152</definedName>
    <definedName name="ProductId54">'Бланк заказа'!$B$156:$B$156</definedName>
    <definedName name="ProductId55">'Бланк заказа'!$B$157:$B$157</definedName>
    <definedName name="ProductId56">'Бланк заказа'!$B$163:$B$163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заказа'!$B$179:$B$179</definedName>
    <definedName name="ProductId61">'Бланк заказа'!$B$180:$B$180</definedName>
    <definedName name="ProductId62">'Бланк заказа'!$B$181:$B$181</definedName>
    <definedName name="ProductId63">'Бланк заказа'!$B$187:$B$187</definedName>
    <definedName name="ProductId64">'Бланк заказа'!$B$188:$B$188</definedName>
    <definedName name="ProductId65">'Бланк заказа'!$B$193:$B$193</definedName>
    <definedName name="ProductId66">'Бланк заказа'!$B$194:$B$194</definedName>
    <definedName name="ProductId67">'Бланк заказа'!$B$195:$B$195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заказа'!$B$208:$B$208</definedName>
    <definedName name="ProductId73">'Бланк заказа'!$B$213:$B$213</definedName>
    <definedName name="ProductId74">'Бланк заказа'!$B$214:$B$214</definedName>
    <definedName name="ProductId75">'Бланк заказа'!$B$220:$B$220</definedName>
    <definedName name="ProductId76">'Бланк заказа'!$B$226:$B$226</definedName>
    <definedName name="ProductId77">'Бланк заказа'!$B$231:$B$231</definedName>
    <definedName name="ProductId78">'Бланк заказа'!$B$237:$B$237</definedName>
    <definedName name="ProductId79">'Бланк заказа'!$B$241:$B$241</definedName>
    <definedName name="ProductId8">'Бланк заказа'!$B$38:$B$38</definedName>
    <definedName name="ProductId80">'Бланк заказа'!$B$245:$B$245</definedName>
    <definedName name="ProductId81">'Бланк заказа'!$B$246:$B$246</definedName>
    <definedName name="ProductId82">'Бланк заказа'!$B$247:$B$247</definedName>
    <definedName name="ProductId83">'Бланк заказа'!$B$248:$B$248</definedName>
    <definedName name="ProductId84">'Бланк заказа'!$B$252:$B$252</definedName>
    <definedName name="ProductId85">'Бланк заказа'!$B$253:$B$253</definedName>
    <definedName name="ProductId86">'Бланк заказа'!$B$254:$B$254</definedName>
    <definedName name="ProductId87">'Бланк заказа'!$B$255:$B$255</definedName>
    <definedName name="ProductId88">'Бланк заказа'!$B$256:$B$256</definedName>
    <definedName name="ProductId89">'Бланк заказа'!$B$257:$B$257</definedName>
    <definedName name="ProductId9">'Бланк заказа'!$B$39:$B$39</definedName>
    <definedName name="ProductId90">'Бланк заказа'!$B$258:$B$258</definedName>
    <definedName name="ProductId91">'Бланк заказа'!$B$259:$B$259</definedName>
    <definedName name="ProductId92">'Бланк заказа'!$B$260:$B$260</definedName>
    <definedName name="ProductId93">'Бланк заказа'!$B$261:$B$261</definedName>
    <definedName name="ProductId94">'Бланк заказа'!$B$262:$B$262</definedName>
    <definedName name="ProductId95">'Бланк заказа'!$B$263:$B$263</definedName>
    <definedName name="ProductId96">'Бланк заказа'!$B$264:$B$264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заказа'!$V$149:$V$149</definedName>
    <definedName name="SalesQty51">'Бланк заказа'!$V$150:$V$150</definedName>
    <definedName name="SalesQty52">'Бланк заказа'!$V$151:$V$151</definedName>
    <definedName name="SalesQty53">'Бланк заказа'!$V$152:$V$152</definedName>
    <definedName name="SalesQty54">'Бланк заказа'!$V$156:$V$156</definedName>
    <definedName name="SalesQty55">'Бланк заказа'!$V$157:$V$157</definedName>
    <definedName name="SalesQty56">'Бланк заказа'!$V$163:$V$163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заказа'!$V$179:$V$179</definedName>
    <definedName name="SalesQty61">'Бланк заказа'!$V$180:$V$180</definedName>
    <definedName name="SalesQty62">'Бланк заказа'!$V$181:$V$181</definedName>
    <definedName name="SalesQty63">'Бланк заказа'!$V$187:$V$187</definedName>
    <definedName name="SalesQty64">'Бланк заказа'!$V$188:$V$188</definedName>
    <definedName name="SalesQty65">'Бланк заказа'!$V$193:$V$193</definedName>
    <definedName name="SalesQty66">'Бланк заказа'!$V$194:$V$194</definedName>
    <definedName name="SalesQty67">'Бланк заказа'!$V$195:$V$195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заказа'!$V$202:$V$202</definedName>
    <definedName name="SalesQty71">'Бланк заказа'!$V$203:$V$203</definedName>
    <definedName name="SalesQty72">'Бланк заказа'!$V$208:$V$208</definedName>
    <definedName name="SalesQty73">'Бланк заказа'!$V$213:$V$213</definedName>
    <definedName name="SalesQty74">'Бланк заказа'!$V$214:$V$214</definedName>
    <definedName name="SalesQty75">'Бланк заказа'!$V$220:$V$220</definedName>
    <definedName name="SalesQty76">'Бланк заказа'!$V$226:$V$226</definedName>
    <definedName name="SalesQty77">'Бланк заказа'!$V$231:$V$231</definedName>
    <definedName name="SalesQty78">'Бланк заказа'!$V$237:$V$237</definedName>
    <definedName name="SalesQty79">'Бланк заказа'!$V$241:$V$241</definedName>
    <definedName name="SalesQty8">'Бланк заказа'!$V$38:$V$38</definedName>
    <definedName name="SalesQty80">'Бланк заказа'!$V$245:$V$245</definedName>
    <definedName name="SalesQty81">'Бланк заказа'!$V$246:$V$246</definedName>
    <definedName name="SalesQty82">'Бланк заказа'!$V$247:$V$247</definedName>
    <definedName name="SalesQty83">'Бланк заказа'!$V$248:$V$248</definedName>
    <definedName name="SalesQty84">'Бланк заказа'!$V$252:$V$252</definedName>
    <definedName name="SalesQty85">'Бланк заказа'!$V$253:$V$253</definedName>
    <definedName name="SalesQty86">'Бланк заказа'!$V$254:$V$254</definedName>
    <definedName name="SalesQty87">'Бланк заказа'!$V$255:$V$255</definedName>
    <definedName name="SalesQty88">'Бланк заказа'!$V$256:$V$256</definedName>
    <definedName name="SalesQty89">'Бланк заказа'!$V$257:$V$257</definedName>
    <definedName name="SalesQty9">'Бланк заказа'!$V$39:$V$39</definedName>
    <definedName name="SalesQty90">'Бланк заказа'!$V$258:$V$258</definedName>
    <definedName name="SalesQty91">'Бланк заказа'!$V$259:$V$259</definedName>
    <definedName name="SalesQty92">'Бланк заказа'!$V$260:$V$260</definedName>
    <definedName name="SalesQty93">'Бланк заказа'!$V$261:$V$261</definedName>
    <definedName name="SalesQty94">'Бланк заказа'!$V$262:$V$262</definedName>
    <definedName name="SalesQty95">'Бланк заказа'!$V$263:$V$263</definedName>
    <definedName name="SalesQty96">'Бланк заказа'!$V$264:$V$264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заказа'!$W$149:$W$149</definedName>
    <definedName name="SalesRoundBox51">'Бланк заказа'!$W$150:$W$150</definedName>
    <definedName name="SalesRoundBox52">'Бланк заказа'!$W$151:$W$151</definedName>
    <definedName name="SalesRoundBox53">'Бланк заказа'!$W$152:$W$152</definedName>
    <definedName name="SalesRoundBox54">'Бланк заказа'!$W$156:$W$156</definedName>
    <definedName name="SalesRoundBox55">'Бланк заказа'!$W$157:$W$157</definedName>
    <definedName name="SalesRoundBox56">'Бланк заказа'!$W$163:$W$163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заказа'!$W$179:$W$179</definedName>
    <definedName name="SalesRoundBox61">'Бланк заказа'!$W$180:$W$180</definedName>
    <definedName name="SalesRoundBox62">'Бланк заказа'!$W$181:$W$181</definedName>
    <definedName name="SalesRoundBox63">'Бланк заказа'!$W$187:$W$187</definedName>
    <definedName name="SalesRoundBox64">'Бланк заказа'!$W$188:$W$188</definedName>
    <definedName name="SalesRoundBox65">'Бланк заказа'!$W$193:$W$193</definedName>
    <definedName name="SalesRoundBox66">'Бланк заказа'!$W$194:$W$194</definedName>
    <definedName name="SalesRoundBox67">'Бланк заказа'!$W$195:$W$195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заказа'!$W$202:$W$202</definedName>
    <definedName name="SalesRoundBox71">'Бланк заказа'!$W$203:$W$203</definedName>
    <definedName name="SalesRoundBox72">'Бланк заказа'!$W$208:$W$208</definedName>
    <definedName name="SalesRoundBox73">'Бланк заказа'!$W$213:$W$213</definedName>
    <definedName name="SalesRoundBox74">'Бланк заказа'!$W$214:$W$214</definedName>
    <definedName name="SalesRoundBox75">'Бланк заказа'!$W$220:$W$220</definedName>
    <definedName name="SalesRoundBox76">'Бланк заказа'!$W$226:$W$226</definedName>
    <definedName name="SalesRoundBox77">'Бланк заказа'!$W$231:$W$231</definedName>
    <definedName name="SalesRoundBox78">'Бланк заказа'!$W$237:$W$237</definedName>
    <definedName name="SalesRoundBox79">'Бланк заказа'!$W$241:$W$241</definedName>
    <definedName name="SalesRoundBox8">'Бланк заказа'!$W$38:$W$38</definedName>
    <definedName name="SalesRoundBox80">'Бланк заказа'!$W$245:$W$245</definedName>
    <definedName name="SalesRoundBox81">'Бланк заказа'!$W$246:$W$246</definedName>
    <definedName name="SalesRoundBox82">'Бланк заказа'!$W$247:$W$247</definedName>
    <definedName name="SalesRoundBox83">'Бланк заказа'!$W$248:$W$248</definedName>
    <definedName name="SalesRoundBox84">'Бланк заказа'!$W$252:$W$252</definedName>
    <definedName name="SalesRoundBox85">'Бланк заказа'!$W$253:$W$253</definedName>
    <definedName name="SalesRoundBox86">'Бланк заказа'!$W$254:$W$254</definedName>
    <definedName name="SalesRoundBox87">'Бланк заказа'!$W$255:$W$255</definedName>
    <definedName name="SalesRoundBox88">'Бланк заказа'!$W$256:$W$256</definedName>
    <definedName name="SalesRoundBox89">'Бланк заказа'!$W$257:$W$257</definedName>
    <definedName name="SalesRoundBox9">'Бланк заказа'!$W$39:$W$39</definedName>
    <definedName name="SalesRoundBox90">'Бланк заказа'!$W$258:$W$258</definedName>
    <definedName name="SalesRoundBox91">'Бланк заказа'!$W$259:$W$259</definedName>
    <definedName name="SalesRoundBox92">'Бланк заказа'!$W$260:$W$260</definedName>
    <definedName name="SalesRoundBox93">'Бланк заказа'!$W$261:$W$261</definedName>
    <definedName name="SalesRoundBox94">'Бланк заказа'!$W$262:$W$262</definedName>
    <definedName name="SalesRoundBox95">'Бланк заказа'!$W$263:$W$263</definedName>
    <definedName name="SalesRoundBox96">'Бланк заказа'!$W$264:$W$264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заказа'!$U$149:$U$149</definedName>
    <definedName name="UnitOfMeasure51">'Бланк заказа'!$U$150:$U$150</definedName>
    <definedName name="UnitOfMeasure52">'Бланк заказа'!$U$151:$U$151</definedName>
    <definedName name="UnitOfMeasure53">'Бланк заказа'!$U$152:$U$152</definedName>
    <definedName name="UnitOfMeasure54">'Бланк заказа'!$U$156:$U$156</definedName>
    <definedName name="UnitOfMeasure55">'Бланк заказа'!$U$157:$U$157</definedName>
    <definedName name="UnitOfMeasure56">'Бланк заказа'!$U$163:$U$163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заказа'!$U$179:$U$179</definedName>
    <definedName name="UnitOfMeasure61">'Бланк заказа'!$U$180:$U$180</definedName>
    <definedName name="UnitOfMeasure62">'Бланк заказа'!$U$181:$U$181</definedName>
    <definedName name="UnitOfMeasure63">'Бланк заказа'!$U$187:$U$187</definedName>
    <definedName name="UnitOfMeasure64">'Бланк заказа'!$U$188:$U$188</definedName>
    <definedName name="UnitOfMeasure65">'Бланк заказа'!$U$193:$U$193</definedName>
    <definedName name="UnitOfMeasure66">'Бланк заказа'!$U$194:$U$194</definedName>
    <definedName name="UnitOfMeasure67">'Бланк заказа'!$U$195:$U$195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заказа'!$U$202:$U$202</definedName>
    <definedName name="UnitOfMeasure71">'Бланк заказа'!$U$203:$U$203</definedName>
    <definedName name="UnitOfMeasure72">'Бланк заказа'!$U$208:$U$208</definedName>
    <definedName name="UnitOfMeasure73">'Бланк заказа'!$U$213:$U$213</definedName>
    <definedName name="UnitOfMeasure74">'Бланк заказа'!$U$214:$U$214</definedName>
    <definedName name="UnitOfMeasure75">'Бланк заказа'!$U$220:$U$220</definedName>
    <definedName name="UnitOfMeasure76">'Бланк заказа'!$U$226:$U$226</definedName>
    <definedName name="UnitOfMeasure77">'Бланк заказа'!$U$231:$U$231</definedName>
    <definedName name="UnitOfMeasure78">'Бланк заказа'!$U$237:$U$237</definedName>
    <definedName name="UnitOfMeasure79">'Бланк заказа'!$U$241:$U$241</definedName>
    <definedName name="UnitOfMeasure8">'Бланк заказа'!$U$38:$U$38</definedName>
    <definedName name="UnitOfMeasure80">'Бланк заказа'!$U$245:$U$245</definedName>
    <definedName name="UnitOfMeasure81">'Бланк заказа'!$U$246:$U$246</definedName>
    <definedName name="UnitOfMeasure82">'Бланк заказа'!$U$247:$U$247</definedName>
    <definedName name="UnitOfMeasure83">'Бланк заказа'!$U$248:$U$248</definedName>
    <definedName name="UnitOfMeasure84">'Бланк заказа'!$U$252:$U$252</definedName>
    <definedName name="UnitOfMeasure85">'Бланк заказа'!$U$253:$U$253</definedName>
    <definedName name="UnitOfMeasure86">'Бланк заказа'!$U$254:$U$254</definedName>
    <definedName name="UnitOfMeasure87">'Бланк заказа'!$U$255:$U$255</definedName>
    <definedName name="UnitOfMeasure88">'Бланк заказа'!$U$256:$U$256</definedName>
    <definedName name="UnitOfMeasure89">'Бланк заказа'!$U$257:$U$257</definedName>
    <definedName name="UnitOfMeasure9">'Бланк заказа'!$U$39:$U$39</definedName>
    <definedName name="UnitOfMeasure90">'Бланк заказа'!$U$258:$U$258</definedName>
    <definedName name="UnitOfMeasure91">'Бланк заказа'!$U$259:$U$259</definedName>
    <definedName name="UnitOfMeasure92">'Бланк заказа'!$U$260:$U$260</definedName>
    <definedName name="UnitOfMeasure93">'Бланк заказа'!$U$261:$U$261</definedName>
    <definedName name="UnitOfMeasure94">'Бланк заказа'!$U$262:$U$262</definedName>
    <definedName name="UnitOfMeasure95">'Бланк заказа'!$U$263:$U$263</definedName>
    <definedName name="UnitOfMeasure96">'Бланк заказа'!$U$264:$U$264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77" i="1" l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C277" i="1"/>
  <c r="B277" i="1"/>
  <c r="V269" i="1"/>
  <c r="V268" i="1"/>
  <c r="V266" i="1"/>
  <c r="V265" i="1"/>
  <c r="X264" i="1"/>
  <c r="W264" i="1"/>
  <c r="X263" i="1"/>
  <c r="W263" i="1"/>
  <c r="N263" i="1"/>
  <c r="X262" i="1"/>
  <c r="W262" i="1"/>
  <c r="W265" i="1" s="1"/>
  <c r="N262" i="1"/>
  <c r="X261" i="1"/>
  <c r="W261" i="1"/>
  <c r="X260" i="1"/>
  <c r="W260" i="1"/>
  <c r="X259" i="1"/>
  <c r="W259" i="1"/>
  <c r="X258" i="1"/>
  <c r="W258" i="1"/>
  <c r="X257" i="1"/>
  <c r="W257" i="1"/>
  <c r="X256" i="1"/>
  <c r="W256" i="1"/>
  <c r="X255" i="1"/>
  <c r="W255" i="1"/>
  <c r="X254" i="1"/>
  <c r="W254" i="1"/>
  <c r="X253" i="1"/>
  <c r="W253" i="1"/>
  <c r="X252" i="1"/>
  <c r="X265" i="1" s="1"/>
  <c r="W252" i="1"/>
  <c r="V250" i="1"/>
  <c r="V249" i="1"/>
  <c r="X248" i="1"/>
  <c r="W248" i="1"/>
  <c r="X247" i="1"/>
  <c r="W247" i="1"/>
  <c r="X246" i="1"/>
  <c r="W246" i="1"/>
  <c r="X245" i="1"/>
  <c r="X249" i="1" s="1"/>
  <c r="W245" i="1"/>
  <c r="W249" i="1" s="1"/>
  <c r="V243" i="1"/>
  <c r="V242" i="1"/>
  <c r="X241" i="1"/>
  <c r="X242" i="1" s="1"/>
  <c r="W241" i="1"/>
  <c r="W243" i="1" s="1"/>
  <c r="V239" i="1"/>
  <c r="V238" i="1"/>
  <c r="X237" i="1"/>
  <c r="X238" i="1" s="1"/>
  <c r="W237" i="1"/>
  <c r="W238" i="1" s="1"/>
  <c r="V233" i="1"/>
  <c r="W232" i="1"/>
  <c r="V232" i="1"/>
  <c r="X231" i="1"/>
  <c r="X232" i="1" s="1"/>
  <c r="W231" i="1"/>
  <c r="W233" i="1" s="1"/>
  <c r="N231" i="1"/>
  <c r="V228" i="1"/>
  <c r="W227" i="1"/>
  <c r="V227" i="1"/>
  <c r="X226" i="1"/>
  <c r="X227" i="1" s="1"/>
  <c r="W226" i="1"/>
  <c r="W228" i="1" s="1"/>
  <c r="N226" i="1"/>
  <c r="V222" i="1"/>
  <c r="W221" i="1"/>
  <c r="V221" i="1"/>
  <c r="X220" i="1"/>
  <c r="X221" i="1" s="1"/>
  <c r="W220" i="1"/>
  <c r="W222" i="1" s="1"/>
  <c r="N220" i="1"/>
  <c r="V216" i="1"/>
  <c r="V215" i="1"/>
  <c r="X214" i="1"/>
  <c r="W214" i="1"/>
  <c r="N214" i="1"/>
  <c r="X213" i="1"/>
  <c r="X215" i="1" s="1"/>
  <c r="W213" i="1"/>
  <c r="N213" i="1"/>
  <c r="V210" i="1"/>
  <c r="V209" i="1"/>
  <c r="X208" i="1"/>
  <c r="X209" i="1" s="1"/>
  <c r="W208" i="1"/>
  <c r="W209" i="1" s="1"/>
  <c r="N208" i="1"/>
  <c r="V205" i="1"/>
  <c r="V204" i="1"/>
  <c r="X203" i="1"/>
  <c r="W203" i="1"/>
  <c r="N203" i="1"/>
  <c r="X202" i="1"/>
  <c r="W202" i="1"/>
  <c r="N202" i="1"/>
  <c r="X201" i="1"/>
  <c r="W201" i="1"/>
  <c r="N201" i="1"/>
  <c r="X200" i="1"/>
  <c r="W200" i="1"/>
  <c r="N200" i="1"/>
  <c r="V197" i="1"/>
  <c r="V196" i="1"/>
  <c r="X195" i="1"/>
  <c r="W195" i="1"/>
  <c r="N195" i="1"/>
  <c r="X194" i="1"/>
  <c r="W194" i="1"/>
  <c r="N194" i="1"/>
  <c r="X193" i="1"/>
  <c r="W193" i="1"/>
  <c r="N193" i="1"/>
  <c r="V190" i="1"/>
  <c r="V189" i="1"/>
  <c r="X188" i="1"/>
  <c r="W188" i="1"/>
  <c r="N188" i="1"/>
  <c r="X187" i="1"/>
  <c r="W187" i="1"/>
  <c r="N187" i="1"/>
  <c r="V183" i="1"/>
  <c r="V182" i="1"/>
  <c r="X181" i="1"/>
  <c r="W181" i="1"/>
  <c r="N181" i="1"/>
  <c r="X180" i="1"/>
  <c r="W180" i="1"/>
  <c r="N180" i="1"/>
  <c r="X179" i="1"/>
  <c r="W179" i="1"/>
  <c r="N179" i="1"/>
  <c r="V176" i="1"/>
  <c r="V175" i="1"/>
  <c r="X174" i="1"/>
  <c r="X175" i="1" s="1"/>
  <c r="W174" i="1"/>
  <c r="W175" i="1" s="1"/>
  <c r="N174" i="1"/>
  <c r="V171" i="1"/>
  <c r="V170" i="1"/>
  <c r="X169" i="1"/>
  <c r="X170" i="1" s="1"/>
  <c r="W169" i="1"/>
  <c r="W170" i="1" s="1"/>
  <c r="N169" i="1"/>
  <c r="V166" i="1"/>
  <c r="V165" i="1"/>
  <c r="X164" i="1"/>
  <c r="W164" i="1"/>
  <c r="N164" i="1"/>
  <c r="X163" i="1"/>
  <c r="W163" i="1"/>
  <c r="N163" i="1"/>
  <c r="V159" i="1"/>
  <c r="V158" i="1"/>
  <c r="X157" i="1"/>
  <c r="W157" i="1"/>
  <c r="N157" i="1"/>
  <c r="X156" i="1"/>
  <c r="W156" i="1"/>
  <c r="N156" i="1"/>
  <c r="V154" i="1"/>
  <c r="V153" i="1"/>
  <c r="X152" i="1"/>
  <c r="W152" i="1"/>
  <c r="X151" i="1"/>
  <c r="W151" i="1"/>
  <c r="N151" i="1"/>
  <c r="X150" i="1"/>
  <c r="W150" i="1"/>
  <c r="X149" i="1"/>
  <c r="W149" i="1"/>
  <c r="V146" i="1"/>
  <c r="V145" i="1"/>
  <c r="X144" i="1"/>
  <c r="X145" i="1" s="1"/>
  <c r="W144" i="1"/>
  <c r="W145" i="1" s="1"/>
  <c r="N144" i="1"/>
  <c r="V141" i="1"/>
  <c r="V140" i="1"/>
  <c r="X139" i="1"/>
  <c r="X140" i="1" s="1"/>
  <c r="W139" i="1"/>
  <c r="W140" i="1" s="1"/>
  <c r="V135" i="1"/>
  <c r="V134" i="1"/>
  <c r="X133" i="1"/>
  <c r="X134" i="1" s="1"/>
  <c r="W133" i="1"/>
  <c r="W135" i="1" s="1"/>
  <c r="N133" i="1"/>
  <c r="V130" i="1"/>
  <c r="V129" i="1"/>
  <c r="X128" i="1"/>
  <c r="W128" i="1"/>
  <c r="N128" i="1"/>
  <c r="X127" i="1"/>
  <c r="W127" i="1"/>
  <c r="W130" i="1" s="1"/>
  <c r="N127" i="1"/>
  <c r="V124" i="1"/>
  <c r="V123" i="1"/>
  <c r="X122" i="1"/>
  <c r="X123" i="1" s="1"/>
  <c r="W122" i="1"/>
  <c r="W123" i="1" s="1"/>
  <c r="N122" i="1"/>
  <c r="V119" i="1"/>
  <c r="V118" i="1"/>
  <c r="X117" i="1"/>
  <c r="W117" i="1"/>
  <c r="N117" i="1"/>
  <c r="X116" i="1"/>
  <c r="W116" i="1"/>
  <c r="N116" i="1"/>
  <c r="X115" i="1"/>
  <c r="W115" i="1"/>
  <c r="N115" i="1"/>
  <c r="X114" i="1"/>
  <c r="W114" i="1"/>
  <c r="N114" i="1"/>
  <c r="V111" i="1"/>
  <c r="V110" i="1"/>
  <c r="X109" i="1"/>
  <c r="X110" i="1" s="1"/>
  <c r="W109" i="1"/>
  <c r="W111" i="1" s="1"/>
  <c r="N109" i="1"/>
  <c r="V106" i="1"/>
  <c r="V105" i="1"/>
  <c r="X104" i="1"/>
  <c r="W104" i="1"/>
  <c r="N104" i="1"/>
  <c r="X103" i="1"/>
  <c r="W103" i="1"/>
  <c r="N103" i="1"/>
  <c r="V100" i="1"/>
  <c r="V99" i="1"/>
  <c r="X98" i="1"/>
  <c r="W98" i="1"/>
  <c r="N98" i="1"/>
  <c r="X97" i="1"/>
  <c r="W97" i="1"/>
  <c r="N97" i="1"/>
  <c r="X96" i="1"/>
  <c r="W96" i="1"/>
  <c r="N96" i="1"/>
  <c r="X95" i="1"/>
  <c r="W95" i="1"/>
  <c r="N95" i="1"/>
  <c r="X94" i="1"/>
  <c r="X99" i="1" s="1"/>
  <c r="W94" i="1"/>
  <c r="N94" i="1"/>
  <c r="V91" i="1"/>
  <c r="V90" i="1"/>
  <c r="X89" i="1"/>
  <c r="W89" i="1"/>
  <c r="N89" i="1"/>
  <c r="X88" i="1"/>
  <c r="W88" i="1"/>
  <c r="N88" i="1"/>
  <c r="X87" i="1"/>
  <c r="W87" i="1"/>
  <c r="N87" i="1"/>
  <c r="V84" i="1"/>
  <c r="V83" i="1"/>
  <c r="X82" i="1"/>
  <c r="W82" i="1"/>
  <c r="N82" i="1"/>
  <c r="X81" i="1"/>
  <c r="W81" i="1"/>
  <c r="N81" i="1"/>
  <c r="X80" i="1"/>
  <c r="W80" i="1"/>
  <c r="N80" i="1"/>
  <c r="X79" i="1"/>
  <c r="W79" i="1"/>
  <c r="N79" i="1"/>
  <c r="X78" i="1"/>
  <c r="W78" i="1"/>
  <c r="N78" i="1"/>
  <c r="X77" i="1"/>
  <c r="W77" i="1"/>
  <c r="N77" i="1"/>
  <c r="V74" i="1"/>
  <c r="V73" i="1"/>
  <c r="X72" i="1"/>
  <c r="W72" i="1"/>
  <c r="N72" i="1"/>
  <c r="X71" i="1"/>
  <c r="W71" i="1"/>
  <c r="N71" i="1"/>
  <c r="V68" i="1"/>
  <c r="V67" i="1"/>
  <c r="X66" i="1"/>
  <c r="X67" i="1" s="1"/>
  <c r="W66" i="1"/>
  <c r="W67" i="1" s="1"/>
  <c r="N66" i="1"/>
  <c r="V63" i="1"/>
  <c r="V62" i="1"/>
  <c r="X61" i="1"/>
  <c r="W61" i="1"/>
  <c r="N61" i="1"/>
  <c r="X60" i="1"/>
  <c r="X62" i="1" s="1"/>
  <c r="W60" i="1"/>
  <c r="N60" i="1"/>
  <c r="V57" i="1"/>
  <c r="V56" i="1"/>
  <c r="X55" i="1"/>
  <c r="W55" i="1"/>
  <c r="N55" i="1"/>
  <c r="X54" i="1"/>
  <c r="W54" i="1"/>
  <c r="N54" i="1"/>
  <c r="X53" i="1"/>
  <c r="W53" i="1"/>
  <c r="N53" i="1"/>
  <c r="X52" i="1"/>
  <c r="W52" i="1"/>
  <c r="N52" i="1"/>
  <c r="X51" i="1"/>
  <c r="W51" i="1"/>
  <c r="N51" i="1"/>
  <c r="X50" i="1"/>
  <c r="X56" i="1" s="1"/>
  <c r="W50" i="1"/>
  <c r="N50" i="1"/>
  <c r="V47" i="1"/>
  <c r="V46" i="1"/>
  <c r="X45" i="1"/>
  <c r="W45" i="1"/>
  <c r="W47" i="1" s="1"/>
  <c r="N45" i="1"/>
  <c r="X44" i="1"/>
  <c r="X46" i="1" s="1"/>
  <c r="W44" i="1"/>
  <c r="N44" i="1"/>
  <c r="V41" i="1"/>
  <c r="V40" i="1"/>
  <c r="X39" i="1"/>
  <c r="W39" i="1"/>
  <c r="N39" i="1"/>
  <c r="X38" i="1"/>
  <c r="W38" i="1"/>
  <c r="N38" i="1"/>
  <c r="X37" i="1"/>
  <c r="W37" i="1"/>
  <c r="X36" i="1"/>
  <c r="W36" i="1"/>
  <c r="N36" i="1"/>
  <c r="V33" i="1"/>
  <c r="V32" i="1"/>
  <c r="X31" i="1"/>
  <c r="W31" i="1"/>
  <c r="N31" i="1"/>
  <c r="X30" i="1"/>
  <c r="W30" i="1"/>
  <c r="N30" i="1"/>
  <c r="X29" i="1"/>
  <c r="W29" i="1"/>
  <c r="N29" i="1"/>
  <c r="X28" i="1"/>
  <c r="W28" i="1"/>
  <c r="W33" i="1" s="1"/>
  <c r="N28" i="1"/>
  <c r="V24" i="1"/>
  <c r="V23" i="1"/>
  <c r="X22" i="1"/>
  <c r="X23" i="1" s="1"/>
  <c r="W22" i="1"/>
  <c r="W24" i="1" s="1"/>
  <c r="N22" i="1"/>
  <c r="H10" i="1"/>
  <c r="A9" i="1"/>
  <c r="D7" i="1"/>
  <c r="O6" i="1"/>
  <c r="N2" i="1"/>
  <c r="W124" i="1" l="1"/>
  <c r="X73" i="1"/>
  <c r="X83" i="1"/>
  <c r="W99" i="1"/>
  <c r="W110" i="1"/>
  <c r="X118" i="1"/>
  <c r="W119" i="1"/>
  <c r="W146" i="1"/>
  <c r="X153" i="1"/>
  <c r="W154" i="1"/>
  <c r="X158" i="1"/>
  <c r="X165" i="1"/>
  <c r="W166" i="1"/>
  <c r="W190" i="1"/>
  <c r="W197" i="1"/>
  <c r="X204" i="1"/>
  <c r="W205" i="1"/>
  <c r="W242" i="1"/>
  <c r="X40" i="1"/>
  <c r="W40" i="1"/>
  <c r="W57" i="1"/>
  <c r="W62" i="1"/>
  <c r="W63" i="1"/>
  <c r="W74" i="1"/>
  <c r="W83" i="1"/>
  <c r="W84" i="1"/>
  <c r="W90" i="1"/>
  <c r="X90" i="1"/>
  <c r="W100" i="1"/>
  <c r="W106" i="1"/>
  <c r="W134" i="1"/>
  <c r="W159" i="1"/>
  <c r="W165" i="1"/>
  <c r="W182" i="1"/>
  <c r="X182" i="1"/>
  <c r="X189" i="1"/>
  <c r="X196" i="1"/>
  <c r="W196" i="1"/>
  <c r="W204" i="1"/>
  <c r="W216" i="1"/>
  <c r="W266" i="1"/>
  <c r="V270" i="1"/>
  <c r="F10" i="1"/>
  <c r="J9" i="1"/>
  <c r="F9" i="1"/>
  <c r="A10" i="1"/>
  <c r="W32" i="1"/>
  <c r="W105" i="1"/>
  <c r="W129" i="1"/>
  <c r="H9" i="1"/>
  <c r="W269" i="1"/>
  <c r="W268" i="1"/>
  <c r="W270" i="1" s="1"/>
  <c r="W23" i="1"/>
  <c r="V271" i="1"/>
  <c r="X32" i="1"/>
  <c r="V267" i="1"/>
  <c r="W41" i="1"/>
  <c r="W46" i="1"/>
  <c r="W56" i="1"/>
  <c r="W68" i="1"/>
  <c r="W73" i="1"/>
  <c r="W91" i="1"/>
  <c r="X105" i="1"/>
  <c r="W118" i="1"/>
  <c r="X129" i="1"/>
  <c r="W141" i="1"/>
  <c r="W153" i="1"/>
  <c r="W158" i="1"/>
  <c r="W171" i="1"/>
  <c r="W176" i="1"/>
  <c r="W183" i="1"/>
  <c r="W189" i="1"/>
  <c r="W210" i="1"/>
  <c r="W215" i="1"/>
  <c r="W239" i="1"/>
  <c r="W250" i="1"/>
  <c r="W267" i="1" l="1"/>
  <c r="X272" i="1"/>
  <c r="B280" i="1"/>
  <c r="W271" i="1"/>
  <c r="C280" i="1" s="1"/>
  <c r="A280" i="1" l="1"/>
</calcChain>
</file>

<file path=xl/sharedStrings.xml><?xml version="1.0" encoding="utf-8"?>
<sst xmlns="http://schemas.openxmlformats.org/spreadsheetml/2006/main" count="979" uniqueCount="377">
  <si>
    <t xml:space="preserve">  БЛАНК ЗАКАЗА </t>
  </si>
  <si>
    <t>ЗПФ</t>
  </si>
  <si>
    <t>на отгрузку продукции с ООО Трейд-Сервис с</t>
  </si>
  <si>
    <t>18.03.2024</t>
  </si>
  <si>
    <t>бланк создан</t>
  </si>
  <si>
    <t>15.03.2024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</si>
  <si>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</si>
  <si>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</si>
  <si>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</si>
  <si>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</si>
  <si>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</si>
  <si>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</si>
  <si>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</si>
  <si>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</si>
  <si>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</si>
  <si>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</si>
  <si>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</si>
  <si>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</si>
  <si>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</si>
  <si>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</si>
  <si>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</si>
  <si>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</si>
  <si>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</si>
  <si>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</si>
  <si>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</si>
  <si>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</si>
  <si>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</si>
  <si>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</si>
  <si>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</si>
  <si>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</si>
  <si>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</si>
  <si>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</si>
  <si>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</si>
  <si>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</si>
  <si>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</si>
  <si>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</si>
  <si>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</si>
  <si>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</si>
  <si>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</si>
  <si>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</si>
  <si>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</si>
  <si>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</si>
  <si>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</si>
  <si>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</si>
  <si>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</si>
  <si>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</si>
  <si>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</si>
  <si>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</si>
  <si>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</si>
  <si>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</si>
  <si>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</si>
  <si>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</si>
  <si>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</si>
  <si>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</si>
  <si>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</si>
  <si>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</si>
  <si>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</si>
  <si>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</si>
  <si>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</si>
  <si>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</si>
  <si>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</si>
  <si>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</si>
  <si>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</si>
  <si>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</si>
  <si>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</si>
  <si>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</si>
  <si>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</si>
  <si>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</si>
  <si>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</si>
  <si>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</si>
  <si>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</si>
  <si>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</si>
  <si>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</si>
  <si>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</si>
  <si>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</si>
  <si>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</si>
  <si>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</si>
  <si>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</si>
  <si>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</si>
  <si>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</si>
  <si>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</si>
  <si>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</si>
  <si>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</si>
  <si>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</si>
  <si>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</si>
  <si>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</si>
  <si>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</si>
  <si>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</si>
  <si>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</si>
  <si>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</si>
  <si>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</si>
  <si>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</si>
  <si>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</si>
  <si>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SU002914</t>
  </si>
  <si>
    <t>P003337</t>
  </si>
  <si>
    <t>10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</si>
  <si>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</si>
  <si>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</si>
  <si>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</si>
  <si>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</si>
  <si>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</si>
  <si>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</si>
  <si>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</si>
  <si>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</si>
  <si>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</si>
  <si>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</si>
  <si>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</si>
  <si>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</si>
  <si>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</si>
  <si>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</si>
  <si>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</si>
  <si>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</si>
  <si>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</si>
  <si>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</si>
  <si>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</si>
  <si>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</si>
  <si>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</si>
  <si>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</si>
  <si>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</si>
  <si>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</si>
  <si>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</si>
  <si>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</si>
  <si>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</si>
  <si>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</si>
  <si>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</si>
  <si>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</si>
  <si>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</si>
  <si>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</si>
  <si>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</si>
  <si>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</si>
  <si>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</si>
  <si>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</si>
  <si>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</si>
  <si>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</si>
  <si>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</si>
  <si>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</si>
  <si>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</si>
  <si>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</si>
  <si>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</si>
  <si>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</si>
  <si>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</si>
  <si>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</si>
  <si>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</si>
  <si>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</si>
  <si>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</si>
  <si>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</si>
  <si>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</si>
  <si>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</si>
  <si>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</si>
  <si>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</si>
  <si>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</si>
  <si>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</si>
  <si>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</si>
  <si>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</si>
  <si>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</si>
  <si>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</si>
  <si>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SU002731</t>
  </si>
  <si>
    <t>P003603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</si>
  <si>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</si>
  <si>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</si>
  <si>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</si>
  <si>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</si>
  <si>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</si>
  <si>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</si>
  <si>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</si>
  <si>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</si>
  <si>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</si>
  <si>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</si>
  <si>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</si>
  <si>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</si>
  <si>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</si>
  <si>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</si>
  <si>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</si>
  <si>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</si>
  <si>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</si>
  <si>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</si>
  <si>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</si>
  <si>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</si>
  <si>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</si>
  <si>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</si>
  <si>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</si>
  <si>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</si>
  <si>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</si>
  <si>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</si>
  <si>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</si>
  <si>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</si>
  <si>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</si>
  <si>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</si>
  <si>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</si>
  <si>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</si>
  <si>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</si>
  <si>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</si>
  <si>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</si>
  <si>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</si>
  <si>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</si>
  <si>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</si>
  <si>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</si>
  <si>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</si>
  <si>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</si>
  <si>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</si>
  <si>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</si>
  <si>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</si>
  <si>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</si>
  <si>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</si>
  <si>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</si>
  <si>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</si>
  <si>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</si>
  <si>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</si>
  <si>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</si>
  <si>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</si>
  <si>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</si>
  <si>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</si>
  <si>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</si>
  <si>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</si>
  <si>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</si>
  <si>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</si>
  <si>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</si>
  <si>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</si>
  <si>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</si>
  <si>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</si>
  <si>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</si>
  <si>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</si>
  <si>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</si>
  <si>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</si>
  <si>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</si>
  <si>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</si>
  <si>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</si>
  <si>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</si>
  <si>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</si>
  <si>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</si>
  <si>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SU002979</t>
  </si>
  <si>
    <t>P003433</t>
  </si>
  <si>
    <t>SU002980</t>
  </si>
  <si>
    <t>P003434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</si>
  <si>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</si>
  <si>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</si>
  <si>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</si>
  <si>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</si>
  <si>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</si>
  <si>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</si>
  <si>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</si>
  <si>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</si>
  <si>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</si>
  <si>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</si>
  <si>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</si>
  <si>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</si>
  <si>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</si>
  <si>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</si>
  <si>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</si>
  <si>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</si>
  <si>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</si>
  <si>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</si>
  <si>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</si>
  <si>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</si>
  <si>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</si>
  <si>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</si>
  <si>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</si>
  <si>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</si>
  <si>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</si>
  <si>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</si>
  <si>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</si>
  <si>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</si>
  <si>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</si>
  <si>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</si>
  <si>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</si>
  <si>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</si>
  <si>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</si>
  <si>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</si>
  <si>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</si>
  <si>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</si>
  <si>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</si>
  <si>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</si>
  <si>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</si>
  <si>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</si>
  <si>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</si>
  <si>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</si>
  <si>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</si>
  <si>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</si>
  <si>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</si>
  <si>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</si>
  <si>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</si>
  <si>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</si>
  <si>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</si>
  <si>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</si>
  <si>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</si>
  <si>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</si>
  <si>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</si>
  <si>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</si>
  <si>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</si>
  <si>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</si>
  <si>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</si>
  <si>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</si>
  <si>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</si>
  <si>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</si>
  <si>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</si>
  <si>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</si>
  <si>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</si>
  <si>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</si>
  <si>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</si>
  <si>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</si>
  <si>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</si>
  <si>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</si>
  <si>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</si>
  <si>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</si>
  <si>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</si>
  <si>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</si>
  <si>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</si>
  <si>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</si>
  <si>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</si>
  <si>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</si>
  <si>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</si>
  <si>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</si>
  <si>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</si>
  <si>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</si>
  <si>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</si>
  <si>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</si>
  <si>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</si>
  <si>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</si>
  <si>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</si>
  <si>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</si>
  <si>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</si>
  <si>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</si>
  <si>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</si>
  <si>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</si>
  <si>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SU003021</t>
  </si>
  <si>
    <t>P003489</t>
  </si>
  <si>
    <t>Снеки «Фрай-пицца с ветчиной и грибами» Весовые ТМ «Зареченские» 3 кг</t>
  </si>
  <si>
    <t>SU002766</t>
  </si>
  <si>
    <t>P003151</t>
  </si>
  <si>
    <t>SU002767</t>
  </si>
  <si>
    <t>P003150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</si>
  <si>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</si>
  <si>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</si>
  <si>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</si>
  <si>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</si>
  <si>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</si>
  <si>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</si>
  <si>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</si>
  <si>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</si>
  <si>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</si>
  <si>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</si>
  <si>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</si>
  <si>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</si>
  <si>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</si>
  <si>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</si>
  <si>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</si>
  <si>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</si>
  <si>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</si>
  <si>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</si>
  <si>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</si>
  <si>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</si>
  <si>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</si>
  <si>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</si>
  <si>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</si>
  <si>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</si>
  <si>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</si>
  <si>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590704_7</t>
  </si>
  <si>
    <t>3</t>
  </si>
  <si>
    <t>ЛП, ООО, Краснодарский край, Краснодар г, им Вишняковой проезд, д. 1/5,</t>
  </si>
  <si>
    <t>590704_8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</si>
  <si>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</si>
  <si>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</si>
  <si>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</si>
  <si>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</si>
  <si>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</si>
  <si>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</si>
  <si>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</si>
  <si>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</si>
  <si>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</si>
  <si>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</si>
  <si>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</si>
  <si>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</si>
  <si>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</si>
  <si>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</si>
  <si>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</si>
  <si>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</si>
  <si>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на 6 европалет, подписать Бердянск,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</si>
</sst>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5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54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51" fillId="0" borderId="15" xfId="0" applyFont="1" applyBorder="1" applyAlignment="1">
      <alignment horizontal="left" vertical="center" wrapText="1"/>
    </xf>
    <xf numFmtId="0" fontId="0" fillId="0" borderId="19" xfId="0" applyBorder="1"/>
    <xf numFmtId="0" fontId="169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3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83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157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5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5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0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7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7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4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1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67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280"/>
  <sheetViews>
    <sheetView showGridLines="0" tabSelected="1" zoomScaleNormal="100" zoomScaleSheetLayoutView="100" workbookViewId="0">
      <selection activeCell="Z28" sqref="Z28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1" width="9.14062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53" bestFit="1" customWidth="1"/>
    <col min="28" max="28" width="9.140625" style="53" customWidth="1"/>
    <col min="29" max="29" width="8.85546875" style="53" customWidth="1"/>
    <col min="30" max="30" width="13.5703125" style="1" customWidth="1"/>
    <col min="31" max="31" width="9.140625" style="1" customWidth="1"/>
    <col min="32" max="16384" width="9.140625" style="1"/>
  </cols>
  <sheetData>
    <row r="1" spans="1:29" s="163" customFormat="1" ht="45" customHeight="1" x14ac:dyDescent="0.2">
      <c r="A1" s="42"/>
      <c r="B1" s="42"/>
      <c r="C1" s="42"/>
      <c r="D1" s="235" t="s">
        <v>0</v>
      </c>
      <c r="E1" s="236"/>
      <c r="F1" s="236"/>
      <c r="G1" s="13" t="s">
        <v>1</v>
      </c>
      <c r="H1" s="235" t="s">
        <v>2</v>
      </c>
      <c r="I1" s="236"/>
      <c r="J1" s="236"/>
      <c r="K1" s="236"/>
      <c r="L1" s="236"/>
      <c r="M1" s="236"/>
      <c r="N1" s="236"/>
      <c r="O1" s="236"/>
      <c r="P1" s="344" t="s">
        <v>3</v>
      </c>
      <c r="Q1" s="236"/>
      <c r="R1" s="236"/>
      <c r="S1" s="14"/>
      <c r="T1" s="14"/>
      <c r="U1" s="14"/>
      <c r="V1" s="14"/>
      <c r="W1" s="14"/>
      <c r="X1" s="14"/>
      <c r="Y1" s="14"/>
      <c r="Z1" s="54"/>
      <c r="AA1" s="54"/>
      <c r="AB1" s="54"/>
      <c r="AC1" s="54"/>
    </row>
    <row r="2" spans="1:29" s="163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19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75"/>
      <c r="P2" s="175"/>
      <c r="Q2" s="175"/>
      <c r="R2" s="175"/>
      <c r="S2" s="175"/>
      <c r="T2" s="175"/>
      <c r="U2" s="175"/>
      <c r="V2" s="17"/>
      <c r="W2" s="17"/>
      <c r="X2" s="17"/>
      <c r="Y2" s="17"/>
      <c r="Z2" s="52"/>
      <c r="AA2" s="52"/>
      <c r="AB2" s="52"/>
    </row>
    <row r="3" spans="1:29" s="163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6"/>
      <c r="M3" s="16"/>
      <c r="N3" s="175"/>
      <c r="O3" s="175"/>
      <c r="P3" s="175"/>
      <c r="Q3" s="175"/>
      <c r="R3" s="175"/>
      <c r="S3" s="175"/>
      <c r="T3" s="175"/>
      <c r="U3" s="175"/>
      <c r="V3" s="17"/>
      <c r="W3" s="17"/>
      <c r="X3" s="17"/>
      <c r="Y3" s="17"/>
      <c r="Z3" s="52"/>
      <c r="AA3" s="52"/>
      <c r="AB3" s="52"/>
    </row>
    <row r="4" spans="1:29" s="163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52"/>
      <c r="AA4" s="52"/>
      <c r="AB4" s="52"/>
    </row>
    <row r="5" spans="1:29" s="163" customFormat="1" ht="23.45" customHeight="1" x14ac:dyDescent="0.2">
      <c r="A5" s="258" t="s">
        <v>8</v>
      </c>
      <c r="B5" s="179"/>
      <c r="C5" s="180"/>
      <c r="D5" s="208"/>
      <c r="E5" s="210"/>
      <c r="F5" s="246" t="s">
        <v>9</v>
      </c>
      <c r="G5" s="180"/>
      <c r="H5" s="208" t="s">
        <v>376</v>
      </c>
      <c r="I5" s="209"/>
      <c r="J5" s="209"/>
      <c r="K5" s="209"/>
      <c r="L5" s="210"/>
      <c r="N5" s="25" t="s">
        <v>10</v>
      </c>
      <c r="O5" s="247">
        <v>45383</v>
      </c>
      <c r="P5" s="228"/>
      <c r="R5" s="346" t="s">
        <v>11</v>
      </c>
      <c r="S5" s="221"/>
      <c r="T5" s="238" t="s">
        <v>12</v>
      </c>
      <c r="U5" s="228"/>
      <c r="Z5" s="52"/>
      <c r="AA5" s="52"/>
      <c r="AB5" s="52"/>
    </row>
    <row r="6" spans="1:29" s="163" customFormat="1" ht="24" customHeight="1" x14ac:dyDescent="0.2">
      <c r="A6" s="258" t="s">
        <v>13</v>
      </c>
      <c r="B6" s="179"/>
      <c r="C6" s="180"/>
      <c r="D6" s="244" t="s">
        <v>353</v>
      </c>
      <c r="E6" s="245"/>
      <c r="F6" s="245"/>
      <c r="G6" s="245"/>
      <c r="H6" s="245"/>
      <c r="I6" s="245"/>
      <c r="J6" s="245"/>
      <c r="K6" s="245"/>
      <c r="L6" s="228"/>
      <c r="N6" s="25" t="s">
        <v>15</v>
      </c>
      <c r="O6" s="253" t="str">
        <f>IF(O5=0," ",CHOOSE(WEEKDAY(O5,2),"Понедельник","Вторник","Среда","Четверг","Пятница","Суббота","Воскресенье"))</f>
        <v>Понедельник</v>
      </c>
      <c r="P6" s="173"/>
      <c r="R6" s="220" t="s">
        <v>16</v>
      </c>
      <c r="S6" s="221"/>
      <c r="T6" s="267" t="s">
        <v>17</v>
      </c>
      <c r="U6" s="225"/>
      <c r="Z6" s="52"/>
      <c r="AA6" s="52"/>
      <c r="AB6" s="52"/>
    </row>
    <row r="7" spans="1:29" s="163" customFormat="1" ht="21.75" hidden="1" customHeight="1" x14ac:dyDescent="0.2">
      <c r="A7" s="56"/>
      <c r="B7" s="56"/>
      <c r="C7" s="56"/>
      <c r="D7" s="241" t="str">
        <f>IFERROR(VLOOKUP(DeliveryAddress,Table,3,0),1)</f>
        <v>2</v>
      </c>
      <c r="E7" s="242"/>
      <c r="F7" s="242"/>
      <c r="G7" s="242"/>
      <c r="H7" s="242"/>
      <c r="I7" s="242"/>
      <c r="J7" s="242"/>
      <c r="K7" s="242"/>
      <c r="L7" s="243"/>
      <c r="N7" s="25"/>
      <c r="O7" s="43"/>
      <c r="P7" s="43"/>
      <c r="R7" s="175"/>
      <c r="S7" s="221"/>
      <c r="T7" s="268"/>
      <c r="U7" s="269"/>
      <c r="Z7" s="52"/>
      <c r="AA7" s="52"/>
      <c r="AB7" s="52"/>
    </row>
    <row r="8" spans="1:29" s="163" customFormat="1" ht="25.5" customHeight="1" x14ac:dyDescent="0.2">
      <c r="A8" s="337" t="s">
        <v>18</v>
      </c>
      <c r="B8" s="170"/>
      <c r="C8" s="171"/>
      <c r="D8" s="215"/>
      <c r="E8" s="216"/>
      <c r="F8" s="216"/>
      <c r="G8" s="216"/>
      <c r="H8" s="216"/>
      <c r="I8" s="216"/>
      <c r="J8" s="216"/>
      <c r="K8" s="216"/>
      <c r="L8" s="217"/>
      <c r="N8" s="25" t="s">
        <v>19</v>
      </c>
      <c r="O8" s="227">
        <v>0.375</v>
      </c>
      <c r="P8" s="228"/>
      <c r="R8" s="175"/>
      <c r="S8" s="221"/>
      <c r="T8" s="268"/>
      <c r="U8" s="269"/>
      <c r="Z8" s="52"/>
      <c r="AA8" s="52"/>
      <c r="AB8" s="52"/>
    </row>
    <row r="9" spans="1:29" s="163" customFormat="1" ht="39.950000000000003" customHeight="1" x14ac:dyDescent="0.2">
      <c r="A9" s="26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75"/>
      <c r="C9" s="175"/>
      <c r="D9" s="263"/>
      <c r="E9" s="187"/>
      <c r="F9" s="26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75"/>
      <c r="H9" s="186" t="str">
        <f>IF(AND($A$9="Тип доверенности/получателя при получении в адресе перегруза:",$D$9="Разовая доверенность"),"Введите ФИО","")</f>
        <v/>
      </c>
      <c r="I9" s="187"/>
      <c r="J9" s="18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87"/>
      <c r="L9" s="187"/>
      <c r="N9" s="27" t="s">
        <v>20</v>
      </c>
      <c r="O9" s="247"/>
      <c r="P9" s="228"/>
      <c r="R9" s="175"/>
      <c r="S9" s="221"/>
      <c r="T9" s="270"/>
      <c r="U9" s="271"/>
      <c r="V9" s="44"/>
      <c r="W9" s="44"/>
      <c r="X9" s="44"/>
      <c r="Y9" s="44"/>
      <c r="Z9" s="52"/>
      <c r="AA9" s="52"/>
      <c r="AB9" s="52"/>
    </row>
    <row r="10" spans="1:29" s="163" customFormat="1" ht="26.45" customHeight="1" x14ac:dyDescent="0.2">
      <c r="A10" s="26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75"/>
      <c r="C10" s="175"/>
      <c r="D10" s="263"/>
      <c r="E10" s="187"/>
      <c r="F10" s="26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75"/>
      <c r="H10" s="307" t="str">
        <f>IFERROR(VLOOKUP($D$10,Proxy,2,FALSE),"")</f>
        <v/>
      </c>
      <c r="I10" s="175"/>
      <c r="J10" s="175"/>
      <c r="K10" s="175"/>
      <c r="L10" s="175"/>
      <c r="N10" s="27" t="s">
        <v>21</v>
      </c>
      <c r="O10" s="227"/>
      <c r="P10" s="228"/>
      <c r="S10" s="25" t="s">
        <v>22</v>
      </c>
      <c r="T10" s="224" t="s">
        <v>23</v>
      </c>
      <c r="U10" s="225"/>
      <c r="V10" s="45"/>
      <c r="W10" s="45"/>
      <c r="X10" s="45"/>
      <c r="Y10" s="45"/>
      <c r="Z10" s="52"/>
      <c r="AA10" s="52"/>
      <c r="AB10" s="52"/>
    </row>
    <row r="11" spans="1:29" s="163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 t="s">
        <v>25</v>
      </c>
      <c r="O11" s="227"/>
      <c r="P11" s="228"/>
      <c r="S11" s="25" t="s">
        <v>26</v>
      </c>
      <c r="T11" s="309" t="s">
        <v>27</v>
      </c>
      <c r="U11" s="310"/>
      <c r="V11" s="46"/>
      <c r="W11" s="46"/>
      <c r="X11" s="46"/>
      <c r="Y11" s="46"/>
      <c r="Z11" s="52"/>
      <c r="AA11" s="52"/>
      <c r="AB11" s="52"/>
    </row>
    <row r="12" spans="1:29" s="163" customFormat="1" ht="18.600000000000001" customHeight="1" x14ac:dyDescent="0.2">
      <c r="A12" s="311" t="s">
        <v>28</v>
      </c>
      <c r="B12" s="179"/>
      <c r="C12" s="179"/>
      <c r="D12" s="179"/>
      <c r="E12" s="179"/>
      <c r="F12" s="179"/>
      <c r="G12" s="179"/>
      <c r="H12" s="179"/>
      <c r="I12" s="179"/>
      <c r="J12" s="179"/>
      <c r="K12" s="179"/>
      <c r="L12" s="180"/>
      <c r="N12" s="25" t="s">
        <v>29</v>
      </c>
      <c r="O12" s="308"/>
      <c r="P12" s="243"/>
      <c r="Q12" s="24"/>
      <c r="S12" s="25"/>
      <c r="T12" s="236"/>
      <c r="U12" s="175"/>
      <c r="Z12" s="52"/>
      <c r="AA12" s="52"/>
      <c r="AB12" s="52"/>
    </row>
    <row r="13" spans="1:29" s="163" customFormat="1" ht="23.25" customHeight="1" x14ac:dyDescent="0.2">
      <c r="A13" s="311" t="s">
        <v>30</v>
      </c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80"/>
      <c r="M13" s="27"/>
      <c r="N13" s="27" t="s">
        <v>31</v>
      </c>
      <c r="O13" s="309"/>
      <c r="P13" s="310"/>
      <c r="Q13" s="24"/>
      <c r="V13" s="50"/>
      <c r="W13" s="50"/>
      <c r="X13" s="50"/>
      <c r="Y13" s="50"/>
      <c r="Z13" s="52"/>
      <c r="AA13" s="52"/>
      <c r="AB13" s="52"/>
    </row>
    <row r="14" spans="1:29" s="163" customFormat="1" ht="18.600000000000001" customHeight="1" x14ac:dyDescent="0.2">
      <c r="A14" s="311" t="s">
        <v>32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80"/>
      <c r="V14" s="51"/>
      <c r="W14" s="51"/>
      <c r="X14" s="51"/>
      <c r="Y14" s="51"/>
      <c r="Z14" s="52"/>
      <c r="AA14" s="52"/>
      <c r="AB14" s="52"/>
    </row>
    <row r="15" spans="1:29" s="163" customFormat="1" ht="22.5" customHeight="1" x14ac:dyDescent="0.2">
      <c r="A15" s="332" t="s">
        <v>33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80"/>
      <c r="N15" s="265" t="s">
        <v>34</v>
      </c>
      <c r="O15" s="236"/>
      <c r="P15" s="236"/>
      <c r="Q15" s="236"/>
      <c r="R15" s="236"/>
      <c r="Z15" s="52"/>
      <c r="AA15" s="52"/>
      <c r="AB15" s="52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66"/>
      <c r="O16" s="266"/>
      <c r="P16" s="266"/>
      <c r="Q16" s="266"/>
      <c r="R16" s="266"/>
      <c r="S16" s="8"/>
      <c r="T16" s="8"/>
      <c r="U16" s="9"/>
      <c r="V16" s="10"/>
      <c r="W16" s="10"/>
      <c r="X16" s="10"/>
      <c r="Y16" s="10"/>
      <c r="Z16" s="10"/>
    </row>
    <row r="17" spans="1:53" ht="27.75" customHeight="1" x14ac:dyDescent="0.2">
      <c r="A17" s="212" t="s">
        <v>35</v>
      </c>
      <c r="B17" s="212" t="s">
        <v>36</v>
      </c>
      <c r="C17" s="273" t="s">
        <v>37</v>
      </c>
      <c r="D17" s="212" t="s">
        <v>38</v>
      </c>
      <c r="E17" s="249"/>
      <c r="F17" s="212" t="s">
        <v>39</v>
      </c>
      <c r="G17" s="212" t="s">
        <v>40</v>
      </c>
      <c r="H17" s="212" t="s">
        <v>41</v>
      </c>
      <c r="I17" s="212" t="s">
        <v>42</v>
      </c>
      <c r="J17" s="212" t="s">
        <v>43</v>
      </c>
      <c r="K17" s="212" t="s">
        <v>44</v>
      </c>
      <c r="L17" s="212" t="s">
        <v>45</v>
      </c>
      <c r="M17" s="212" t="s">
        <v>46</v>
      </c>
      <c r="N17" s="212" t="s">
        <v>47</v>
      </c>
      <c r="O17" s="248"/>
      <c r="P17" s="248"/>
      <c r="Q17" s="248"/>
      <c r="R17" s="249"/>
      <c r="S17" s="336" t="s">
        <v>48</v>
      </c>
      <c r="T17" s="180"/>
      <c r="U17" s="212" t="s">
        <v>49</v>
      </c>
      <c r="V17" s="212" t="s">
        <v>50</v>
      </c>
      <c r="W17" s="232" t="s">
        <v>51</v>
      </c>
      <c r="X17" s="212" t="s">
        <v>52</v>
      </c>
      <c r="Y17" s="199" t="s">
        <v>53</v>
      </c>
      <c r="Z17" s="199" t="s">
        <v>54</v>
      </c>
      <c r="AA17" s="199" t="s">
        <v>55</v>
      </c>
      <c r="AB17" s="200"/>
      <c r="AC17" s="201"/>
      <c r="AD17" s="259"/>
      <c r="BA17" s="197" t="s">
        <v>56</v>
      </c>
    </row>
    <row r="18" spans="1:53" ht="14.25" customHeight="1" x14ac:dyDescent="0.2">
      <c r="A18" s="213"/>
      <c r="B18" s="213"/>
      <c r="C18" s="213"/>
      <c r="D18" s="250"/>
      <c r="E18" s="252"/>
      <c r="F18" s="213"/>
      <c r="G18" s="213"/>
      <c r="H18" s="213"/>
      <c r="I18" s="213"/>
      <c r="J18" s="213"/>
      <c r="K18" s="213"/>
      <c r="L18" s="213"/>
      <c r="M18" s="213"/>
      <c r="N18" s="250"/>
      <c r="O18" s="251"/>
      <c r="P18" s="251"/>
      <c r="Q18" s="251"/>
      <c r="R18" s="252"/>
      <c r="S18" s="162" t="s">
        <v>57</v>
      </c>
      <c r="T18" s="162" t="s">
        <v>58</v>
      </c>
      <c r="U18" s="213"/>
      <c r="V18" s="213"/>
      <c r="W18" s="233"/>
      <c r="X18" s="213"/>
      <c r="Y18" s="306"/>
      <c r="Z18" s="306"/>
      <c r="AA18" s="202"/>
      <c r="AB18" s="203"/>
      <c r="AC18" s="204"/>
      <c r="AD18" s="260"/>
      <c r="BA18" s="175"/>
    </row>
    <row r="19" spans="1:53" ht="27.75" hidden="1" customHeight="1" x14ac:dyDescent="0.2">
      <c r="A19" s="182" t="s">
        <v>59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49"/>
      <c r="Z19" s="49"/>
    </row>
    <row r="20" spans="1:53" ht="16.5" hidden="1" customHeight="1" x14ac:dyDescent="0.25">
      <c r="A20" s="174" t="s">
        <v>59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61"/>
      <c r="Z20" s="161"/>
    </row>
    <row r="21" spans="1:53" ht="14.25" hidden="1" customHeight="1" x14ac:dyDescent="0.25">
      <c r="A21" s="181" t="s">
        <v>60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60"/>
      <c r="Z21" s="160"/>
    </row>
    <row r="22" spans="1:53" ht="27" hidden="1" customHeight="1" x14ac:dyDescent="0.25">
      <c r="A22" s="55" t="s">
        <v>61</v>
      </c>
      <c r="B22" s="55" t="s">
        <v>62</v>
      </c>
      <c r="C22" s="32">
        <v>4301070899</v>
      </c>
      <c r="D22" s="172">
        <v>4607111035752</v>
      </c>
      <c r="E22" s="173"/>
      <c r="F22" s="164">
        <v>0.43</v>
      </c>
      <c r="G22" s="33">
        <v>16</v>
      </c>
      <c r="H22" s="164">
        <v>6.88</v>
      </c>
      <c r="I22" s="164">
        <v>7.2539999999999996</v>
      </c>
      <c r="J22" s="33">
        <v>84</v>
      </c>
      <c r="K22" s="33" t="s">
        <v>63</v>
      </c>
      <c r="L22" s="34" t="s">
        <v>64</v>
      </c>
      <c r="M22" s="33">
        <v>180</v>
      </c>
      <c r="N22" s="304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O22" s="191"/>
      <c r="P22" s="191"/>
      <c r="Q22" s="191"/>
      <c r="R22" s="173"/>
      <c r="S22" s="35"/>
      <c r="T22" s="35"/>
      <c r="U22" s="36" t="s">
        <v>65</v>
      </c>
      <c r="V22" s="165">
        <v>0</v>
      </c>
      <c r="W22" s="166">
        <f>IFERROR(IF(V22="","",V22),"")</f>
        <v>0</v>
      </c>
      <c r="X22" s="37">
        <f>IFERROR(IF(V22="","",V22*0.0155),"")</f>
        <v>0</v>
      </c>
      <c r="Y22" s="57"/>
      <c r="Z22" s="58"/>
      <c r="AD22" s="62"/>
      <c r="BA22" s="63" t="s">
        <v>1</v>
      </c>
    </row>
    <row r="23" spans="1:53" hidden="1" x14ac:dyDescent="0.2">
      <c r="A23" s="188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89"/>
      <c r="N23" s="169" t="s">
        <v>66</v>
      </c>
      <c r="O23" s="170"/>
      <c r="P23" s="170"/>
      <c r="Q23" s="170"/>
      <c r="R23" s="170"/>
      <c r="S23" s="170"/>
      <c r="T23" s="171"/>
      <c r="U23" s="38" t="s">
        <v>65</v>
      </c>
      <c r="V23" s="167">
        <f>IFERROR(SUM(V22:V22),"0")</f>
        <v>0</v>
      </c>
      <c r="W23" s="167">
        <f>IFERROR(SUM(W22:W22),"0")</f>
        <v>0</v>
      </c>
      <c r="X23" s="167">
        <f>IFERROR(IF(X22="",0,X22),"0")</f>
        <v>0</v>
      </c>
      <c r="Y23" s="168"/>
      <c r="Z23" s="168"/>
    </row>
    <row r="24" spans="1:53" hidden="1" x14ac:dyDescent="0.2">
      <c r="A24" s="175"/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89"/>
      <c r="N24" s="169" t="s">
        <v>66</v>
      </c>
      <c r="O24" s="170"/>
      <c r="P24" s="170"/>
      <c r="Q24" s="170"/>
      <c r="R24" s="170"/>
      <c r="S24" s="170"/>
      <c r="T24" s="171"/>
      <c r="U24" s="38" t="s">
        <v>67</v>
      </c>
      <c r="V24" s="167">
        <f>IFERROR(SUMPRODUCT(V22:V22*H22:H22),"0")</f>
        <v>0</v>
      </c>
      <c r="W24" s="167">
        <f>IFERROR(SUMPRODUCT(W22:W22*H22:H22),"0")</f>
        <v>0</v>
      </c>
      <c r="X24" s="38"/>
      <c r="Y24" s="168"/>
      <c r="Z24" s="168"/>
    </row>
    <row r="25" spans="1:53" ht="27.75" hidden="1" customHeight="1" x14ac:dyDescent="0.2">
      <c r="A25" s="182" t="s">
        <v>68</v>
      </c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49"/>
      <c r="Z25" s="49"/>
    </row>
    <row r="26" spans="1:53" ht="16.5" hidden="1" customHeight="1" x14ac:dyDescent="0.25">
      <c r="A26" s="174" t="s">
        <v>69</v>
      </c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61"/>
      <c r="Z26" s="161"/>
    </row>
    <row r="27" spans="1:53" ht="14.25" hidden="1" customHeight="1" x14ac:dyDescent="0.25">
      <c r="A27" s="181" t="s">
        <v>70</v>
      </c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60"/>
      <c r="Z27" s="160"/>
    </row>
    <row r="28" spans="1:53" ht="27" customHeight="1" x14ac:dyDescent="0.25">
      <c r="A28" s="55" t="s">
        <v>71</v>
      </c>
      <c r="B28" s="55" t="s">
        <v>72</v>
      </c>
      <c r="C28" s="32">
        <v>4301132066</v>
      </c>
      <c r="D28" s="172">
        <v>4607111036520</v>
      </c>
      <c r="E28" s="173"/>
      <c r="F28" s="164">
        <v>0.25</v>
      </c>
      <c r="G28" s="33">
        <v>6</v>
      </c>
      <c r="H28" s="164">
        <v>1.5</v>
      </c>
      <c r="I28" s="164">
        <v>1.9218</v>
      </c>
      <c r="J28" s="33">
        <v>126</v>
      </c>
      <c r="K28" s="33" t="s">
        <v>73</v>
      </c>
      <c r="L28" s="34" t="s">
        <v>64</v>
      </c>
      <c r="M28" s="33">
        <v>180</v>
      </c>
      <c r="N28" s="194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91"/>
      <c r="P28" s="191"/>
      <c r="Q28" s="191"/>
      <c r="R28" s="173"/>
      <c r="S28" s="35"/>
      <c r="T28" s="35"/>
      <c r="U28" s="36" t="s">
        <v>65</v>
      </c>
      <c r="V28" s="165">
        <v>4</v>
      </c>
      <c r="W28" s="166">
        <f>IFERROR(IF(V28="","",V28),"")</f>
        <v>4</v>
      </c>
      <c r="X28" s="37">
        <f>IFERROR(IF(V28="","",V28*0.00936),"")</f>
        <v>3.7440000000000001E-2</v>
      </c>
      <c r="Y28" s="57"/>
      <c r="Z28" s="58"/>
      <c r="AD28" s="62"/>
      <c r="BA28" s="64" t="s">
        <v>74</v>
      </c>
    </row>
    <row r="29" spans="1:53" ht="27" hidden="1" customHeight="1" x14ac:dyDescent="0.25">
      <c r="A29" s="55" t="s">
        <v>75</v>
      </c>
      <c r="B29" s="55" t="s">
        <v>76</v>
      </c>
      <c r="C29" s="32">
        <v>4301132063</v>
      </c>
      <c r="D29" s="172">
        <v>4607111036605</v>
      </c>
      <c r="E29" s="173"/>
      <c r="F29" s="164">
        <v>0.25</v>
      </c>
      <c r="G29" s="33">
        <v>6</v>
      </c>
      <c r="H29" s="164">
        <v>1.5</v>
      </c>
      <c r="I29" s="164">
        <v>1.9218</v>
      </c>
      <c r="J29" s="33">
        <v>126</v>
      </c>
      <c r="K29" s="33" t="s">
        <v>73</v>
      </c>
      <c r="L29" s="34" t="s">
        <v>64</v>
      </c>
      <c r="M29" s="33">
        <v>180</v>
      </c>
      <c r="N29" s="240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91"/>
      <c r="P29" s="191"/>
      <c r="Q29" s="191"/>
      <c r="R29" s="173"/>
      <c r="S29" s="35"/>
      <c r="T29" s="35"/>
      <c r="U29" s="36" t="s">
        <v>65</v>
      </c>
      <c r="V29" s="165">
        <v>0</v>
      </c>
      <c r="W29" s="166">
        <f>IFERROR(IF(V29="","",V29),"")</f>
        <v>0</v>
      </c>
      <c r="X29" s="37">
        <f>IFERROR(IF(V29="","",V29*0.00936),"")</f>
        <v>0</v>
      </c>
      <c r="Y29" s="57"/>
      <c r="Z29" s="58"/>
      <c r="AD29" s="62"/>
      <c r="BA29" s="65" t="s">
        <v>74</v>
      </c>
    </row>
    <row r="30" spans="1:53" ht="27" customHeight="1" x14ac:dyDescent="0.25">
      <c r="A30" s="55" t="s">
        <v>77</v>
      </c>
      <c r="B30" s="55" t="s">
        <v>78</v>
      </c>
      <c r="C30" s="32">
        <v>4301132064</v>
      </c>
      <c r="D30" s="172">
        <v>4607111036537</v>
      </c>
      <c r="E30" s="173"/>
      <c r="F30" s="164">
        <v>0.25</v>
      </c>
      <c r="G30" s="33">
        <v>6</v>
      </c>
      <c r="H30" s="164">
        <v>1.5</v>
      </c>
      <c r="I30" s="164">
        <v>1.9218</v>
      </c>
      <c r="J30" s="33">
        <v>126</v>
      </c>
      <c r="K30" s="33" t="s">
        <v>73</v>
      </c>
      <c r="L30" s="34" t="s">
        <v>64</v>
      </c>
      <c r="M30" s="33">
        <v>180</v>
      </c>
      <c r="N30" s="195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91"/>
      <c r="P30" s="191"/>
      <c r="Q30" s="191"/>
      <c r="R30" s="173"/>
      <c r="S30" s="35"/>
      <c r="T30" s="35"/>
      <c r="U30" s="36" t="s">
        <v>65</v>
      </c>
      <c r="V30" s="165">
        <v>21</v>
      </c>
      <c r="W30" s="166">
        <f>IFERROR(IF(V30="","",V30),"")</f>
        <v>21</v>
      </c>
      <c r="X30" s="37">
        <f>IFERROR(IF(V30="","",V30*0.00936),"")</f>
        <v>0.19656000000000001</v>
      </c>
      <c r="Y30" s="57"/>
      <c r="Z30" s="58"/>
      <c r="AD30" s="62"/>
      <c r="BA30" s="66" t="s">
        <v>74</v>
      </c>
    </row>
    <row r="31" spans="1:53" ht="27" customHeight="1" x14ac:dyDescent="0.25">
      <c r="A31" s="55" t="s">
        <v>79</v>
      </c>
      <c r="B31" s="55" t="s">
        <v>80</v>
      </c>
      <c r="C31" s="32">
        <v>4301132065</v>
      </c>
      <c r="D31" s="172">
        <v>4607111036599</v>
      </c>
      <c r="E31" s="173"/>
      <c r="F31" s="164">
        <v>0.25</v>
      </c>
      <c r="G31" s="33">
        <v>6</v>
      </c>
      <c r="H31" s="164">
        <v>1.5</v>
      </c>
      <c r="I31" s="164">
        <v>1.9218</v>
      </c>
      <c r="J31" s="33">
        <v>126</v>
      </c>
      <c r="K31" s="33" t="s">
        <v>73</v>
      </c>
      <c r="L31" s="34" t="s">
        <v>64</v>
      </c>
      <c r="M31" s="33">
        <v>180</v>
      </c>
      <c r="N31" s="349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91"/>
      <c r="P31" s="191"/>
      <c r="Q31" s="191"/>
      <c r="R31" s="173"/>
      <c r="S31" s="35"/>
      <c r="T31" s="35"/>
      <c r="U31" s="36" t="s">
        <v>65</v>
      </c>
      <c r="V31" s="165">
        <v>20</v>
      </c>
      <c r="W31" s="166">
        <f>IFERROR(IF(V31="","",V31),"")</f>
        <v>20</v>
      </c>
      <c r="X31" s="37">
        <f>IFERROR(IF(V31="","",V31*0.00936),"")</f>
        <v>0.18720000000000001</v>
      </c>
      <c r="Y31" s="57"/>
      <c r="Z31" s="58"/>
      <c r="AD31" s="62"/>
      <c r="BA31" s="67" t="s">
        <v>74</v>
      </c>
    </row>
    <row r="32" spans="1:53" x14ac:dyDescent="0.2">
      <c r="A32" s="188"/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89"/>
      <c r="N32" s="169" t="s">
        <v>66</v>
      </c>
      <c r="O32" s="170"/>
      <c r="P32" s="170"/>
      <c r="Q32" s="170"/>
      <c r="R32" s="170"/>
      <c r="S32" s="170"/>
      <c r="T32" s="171"/>
      <c r="U32" s="38" t="s">
        <v>65</v>
      </c>
      <c r="V32" s="167">
        <f>IFERROR(SUM(V28:V31),"0")</f>
        <v>45</v>
      </c>
      <c r="W32" s="167">
        <f>IFERROR(SUM(W28:W31),"0")</f>
        <v>45</v>
      </c>
      <c r="X32" s="167">
        <f>IFERROR(IF(X28="",0,X28),"0")+IFERROR(IF(X29="",0,X29),"0")+IFERROR(IF(X30="",0,X30),"0")+IFERROR(IF(X31="",0,X31),"0")</f>
        <v>0.42120000000000002</v>
      </c>
      <c r="Y32" s="168"/>
      <c r="Z32" s="168"/>
    </row>
    <row r="33" spans="1:53" x14ac:dyDescent="0.2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89"/>
      <c r="N33" s="169" t="s">
        <v>66</v>
      </c>
      <c r="O33" s="170"/>
      <c r="P33" s="170"/>
      <c r="Q33" s="170"/>
      <c r="R33" s="170"/>
      <c r="S33" s="170"/>
      <c r="T33" s="171"/>
      <c r="U33" s="38" t="s">
        <v>67</v>
      </c>
      <c r="V33" s="167">
        <f>IFERROR(SUMPRODUCT(V28:V31*H28:H31),"0")</f>
        <v>67.5</v>
      </c>
      <c r="W33" s="167">
        <f>IFERROR(SUMPRODUCT(W28:W31*H28:H31),"0")</f>
        <v>67.5</v>
      </c>
      <c r="X33" s="38"/>
      <c r="Y33" s="168"/>
      <c r="Z33" s="168"/>
    </row>
    <row r="34" spans="1:53" ht="16.5" hidden="1" customHeight="1" x14ac:dyDescent="0.25">
      <c r="A34" s="174" t="s">
        <v>81</v>
      </c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61"/>
      <c r="Z34" s="161"/>
    </row>
    <row r="35" spans="1:53" ht="14.25" hidden="1" customHeight="1" x14ac:dyDescent="0.25">
      <c r="A35" s="181" t="s">
        <v>60</v>
      </c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60"/>
      <c r="Z35" s="160"/>
    </row>
    <row r="36" spans="1:53" ht="27" hidden="1" customHeight="1" x14ac:dyDescent="0.25">
      <c r="A36" s="55" t="s">
        <v>82</v>
      </c>
      <c r="B36" s="55" t="s">
        <v>83</v>
      </c>
      <c r="C36" s="32">
        <v>4301070865</v>
      </c>
      <c r="D36" s="172">
        <v>4607111036285</v>
      </c>
      <c r="E36" s="173"/>
      <c r="F36" s="164">
        <v>0.75</v>
      </c>
      <c r="G36" s="33">
        <v>8</v>
      </c>
      <c r="H36" s="164">
        <v>6</v>
      </c>
      <c r="I36" s="164">
        <v>6.27</v>
      </c>
      <c r="J36" s="33">
        <v>84</v>
      </c>
      <c r="K36" s="33" t="s">
        <v>63</v>
      </c>
      <c r="L36" s="34" t="s">
        <v>64</v>
      </c>
      <c r="M36" s="33">
        <v>180</v>
      </c>
      <c r="N36" s="222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91"/>
      <c r="P36" s="191"/>
      <c r="Q36" s="191"/>
      <c r="R36" s="173"/>
      <c r="S36" s="35"/>
      <c r="T36" s="35"/>
      <c r="U36" s="36" t="s">
        <v>65</v>
      </c>
      <c r="V36" s="165">
        <v>0</v>
      </c>
      <c r="W36" s="166">
        <f>IFERROR(IF(V36="","",V36),"")</f>
        <v>0</v>
      </c>
      <c r="X36" s="37">
        <f>IFERROR(IF(V36="","",V36*0.0155),"")</f>
        <v>0</v>
      </c>
      <c r="Y36" s="57"/>
      <c r="Z36" s="58"/>
      <c r="AD36" s="62"/>
      <c r="BA36" s="68" t="s">
        <v>1</v>
      </c>
    </row>
    <row r="37" spans="1:53" ht="27" hidden="1" customHeight="1" x14ac:dyDescent="0.25">
      <c r="A37" s="55" t="s">
        <v>84</v>
      </c>
      <c r="B37" s="55" t="s">
        <v>85</v>
      </c>
      <c r="C37" s="32">
        <v>4301070861</v>
      </c>
      <c r="D37" s="172">
        <v>4607111036308</v>
      </c>
      <c r="E37" s="173"/>
      <c r="F37" s="164">
        <v>0.75</v>
      </c>
      <c r="G37" s="33">
        <v>8</v>
      </c>
      <c r="H37" s="164">
        <v>6</v>
      </c>
      <c r="I37" s="164">
        <v>6.27</v>
      </c>
      <c r="J37" s="33">
        <v>84</v>
      </c>
      <c r="K37" s="33" t="s">
        <v>63</v>
      </c>
      <c r="L37" s="34" t="s">
        <v>64</v>
      </c>
      <c r="M37" s="33">
        <v>180</v>
      </c>
      <c r="N37" s="335" t="s">
        <v>86</v>
      </c>
      <c r="O37" s="191"/>
      <c r="P37" s="191"/>
      <c r="Q37" s="191"/>
      <c r="R37" s="173"/>
      <c r="S37" s="35"/>
      <c r="T37" s="35"/>
      <c r="U37" s="36" t="s">
        <v>65</v>
      </c>
      <c r="V37" s="165">
        <v>0</v>
      </c>
      <c r="W37" s="166">
        <f>IFERROR(IF(V37="","",V37),"")</f>
        <v>0</v>
      </c>
      <c r="X37" s="37">
        <f>IFERROR(IF(V37="","",V37*0.0155),"")</f>
        <v>0</v>
      </c>
      <c r="Y37" s="57"/>
      <c r="Z37" s="58"/>
      <c r="AD37" s="62"/>
      <c r="BA37" s="69" t="s">
        <v>1</v>
      </c>
    </row>
    <row r="38" spans="1:53" ht="27" hidden="1" customHeight="1" x14ac:dyDescent="0.25">
      <c r="A38" s="55" t="s">
        <v>87</v>
      </c>
      <c r="B38" s="55" t="s">
        <v>88</v>
      </c>
      <c r="C38" s="32">
        <v>4301070884</v>
      </c>
      <c r="D38" s="172">
        <v>4607111036315</v>
      </c>
      <c r="E38" s="173"/>
      <c r="F38" s="164">
        <v>0.75</v>
      </c>
      <c r="G38" s="33">
        <v>8</v>
      </c>
      <c r="H38" s="164">
        <v>6</v>
      </c>
      <c r="I38" s="164">
        <v>6.27</v>
      </c>
      <c r="J38" s="33">
        <v>84</v>
      </c>
      <c r="K38" s="33" t="s">
        <v>63</v>
      </c>
      <c r="L38" s="34" t="s">
        <v>64</v>
      </c>
      <c r="M38" s="33">
        <v>180</v>
      </c>
      <c r="N38" s="341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91"/>
      <c r="P38" s="191"/>
      <c r="Q38" s="191"/>
      <c r="R38" s="173"/>
      <c r="S38" s="35"/>
      <c r="T38" s="35"/>
      <c r="U38" s="36" t="s">
        <v>65</v>
      </c>
      <c r="V38" s="165">
        <v>0</v>
      </c>
      <c r="W38" s="166">
        <f>IFERROR(IF(V38="","",V38),"")</f>
        <v>0</v>
      </c>
      <c r="X38" s="37">
        <f>IFERROR(IF(V38="","",V38*0.0155),"")</f>
        <v>0</v>
      </c>
      <c r="Y38" s="57"/>
      <c r="Z38" s="58"/>
      <c r="AD38" s="62"/>
      <c r="BA38" s="70" t="s">
        <v>1</v>
      </c>
    </row>
    <row r="39" spans="1:53" ht="27" customHeight="1" x14ac:dyDescent="0.25">
      <c r="A39" s="55" t="s">
        <v>89</v>
      </c>
      <c r="B39" s="55" t="s">
        <v>90</v>
      </c>
      <c r="C39" s="32">
        <v>4301070864</v>
      </c>
      <c r="D39" s="172">
        <v>4607111036292</v>
      </c>
      <c r="E39" s="173"/>
      <c r="F39" s="164">
        <v>0.75</v>
      </c>
      <c r="G39" s="33">
        <v>8</v>
      </c>
      <c r="H39" s="164">
        <v>6</v>
      </c>
      <c r="I39" s="164">
        <v>6.27</v>
      </c>
      <c r="J39" s="33">
        <v>84</v>
      </c>
      <c r="K39" s="33" t="s">
        <v>63</v>
      </c>
      <c r="L39" s="34" t="s">
        <v>64</v>
      </c>
      <c r="M39" s="33">
        <v>180</v>
      </c>
      <c r="N39" s="218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91"/>
      <c r="P39" s="191"/>
      <c r="Q39" s="191"/>
      <c r="R39" s="173"/>
      <c r="S39" s="35"/>
      <c r="T39" s="35"/>
      <c r="U39" s="36" t="s">
        <v>65</v>
      </c>
      <c r="V39" s="165">
        <v>17</v>
      </c>
      <c r="W39" s="166">
        <f>IFERROR(IF(V39="","",V39),"")</f>
        <v>17</v>
      </c>
      <c r="X39" s="37">
        <f>IFERROR(IF(V39="","",V39*0.0155),"")</f>
        <v>0.26350000000000001</v>
      </c>
      <c r="Y39" s="57"/>
      <c r="Z39" s="58"/>
      <c r="AD39" s="62"/>
      <c r="BA39" s="71" t="s">
        <v>1</v>
      </c>
    </row>
    <row r="40" spans="1:53" x14ac:dyDescent="0.2">
      <c r="A40" s="188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89"/>
      <c r="N40" s="169" t="s">
        <v>66</v>
      </c>
      <c r="O40" s="170"/>
      <c r="P40" s="170"/>
      <c r="Q40" s="170"/>
      <c r="R40" s="170"/>
      <c r="S40" s="170"/>
      <c r="T40" s="171"/>
      <c r="U40" s="38" t="s">
        <v>65</v>
      </c>
      <c r="V40" s="167">
        <f>IFERROR(SUM(V36:V39),"0")</f>
        <v>17</v>
      </c>
      <c r="W40" s="167">
        <f>IFERROR(SUM(W36:W39),"0")</f>
        <v>17</v>
      </c>
      <c r="X40" s="167">
        <f>IFERROR(IF(X36="",0,X36),"0")+IFERROR(IF(X37="",0,X37),"0")+IFERROR(IF(X38="",0,X38),"0")+IFERROR(IF(X39="",0,X39),"0")</f>
        <v>0.26350000000000001</v>
      </c>
      <c r="Y40" s="168"/>
      <c r="Z40" s="168"/>
    </row>
    <row r="41" spans="1:53" x14ac:dyDescent="0.2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89"/>
      <c r="N41" s="169" t="s">
        <v>66</v>
      </c>
      <c r="O41" s="170"/>
      <c r="P41" s="170"/>
      <c r="Q41" s="170"/>
      <c r="R41" s="170"/>
      <c r="S41" s="170"/>
      <c r="T41" s="171"/>
      <c r="U41" s="38" t="s">
        <v>67</v>
      </c>
      <c r="V41" s="167">
        <f>IFERROR(SUMPRODUCT(V36:V39*H36:H39),"0")</f>
        <v>102</v>
      </c>
      <c r="W41" s="167">
        <f>IFERROR(SUMPRODUCT(W36:W39*H36:H39),"0")</f>
        <v>102</v>
      </c>
      <c r="X41" s="38"/>
      <c r="Y41" s="168"/>
      <c r="Z41" s="168"/>
    </row>
    <row r="42" spans="1:53" ht="16.5" hidden="1" customHeight="1" x14ac:dyDescent="0.25">
      <c r="A42" s="174" t="s">
        <v>91</v>
      </c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61"/>
      <c r="Z42" s="161"/>
    </row>
    <row r="43" spans="1:53" ht="14.25" hidden="1" customHeight="1" x14ac:dyDescent="0.25">
      <c r="A43" s="181" t="s">
        <v>92</v>
      </c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60"/>
      <c r="Z43" s="160"/>
    </row>
    <row r="44" spans="1:53" ht="27" hidden="1" customHeight="1" x14ac:dyDescent="0.25">
      <c r="A44" s="55" t="s">
        <v>93</v>
      </c>
      <c r="B44" s="55" t="s">
        <v>94</v>
      </c>
      <c r="C44" s="32">
        <v>4301190022</v>
      </c>
      <c r="D44" s="172">
        <v>4607111037053</v>
      </c>
      <c r="E44" s="173"/>
      <c r="F44" s="164">
        <v>0.2</v>
      </c>
      <c r="G44" s="33">
        <v>6</v>
      </c>
      <c r="H44" s="164">
        <v>1.2</v>
      </c>
      <c r="I44" s="164">
        <v>1.5918000000000001</v>
      </c>
      <c r="J44" s="33">
        <v>130</v>
      </c>
      <c r="K44" s="33" t="s">
        <v>95</v>
      </c>
      <c r="L44" s="34" t="s">
        <v>64</v>
      </c>
      <c r="M44" s="33">
        <v>365</v>
      </c>
      <c r="N44" s="296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O44" s="191"/>
      <c r="P44" s="191"/>
      <c r="Q44" s="191"/>
      <c r="R44" s="173"/>
      <c r="S44" s="35"/>
      <c r="T44" s="35"/>
      <c r="U44" s="36" t="s">
        <v>65</v>
      </c>
      <c r="V44" s="165">
        <v>0</v>
      </c>
      <c r="W44" s="166">
        <f>IFERROR(IF(V44="","",V44),"")</f>
        <v>0</v>
      </c>
      <c r="X44" s="37">
        <f>IFERROR(IF(V44="","",V44*0.0095),"")</f>
        <v>0</v>
      </c>
      <c r="Y44" s="57"/>
      <c r="Z44" s="58"/>
      <c r="AD44" s="62"/>
      <c r="BA44" s="72" t="s">
        <v>74</v>
      </c>
    </row>
    <row r="45" spans="1:53" ht="27" hidden="1" customHeight="1" x14ac:dyDescent="0.25">
      <c r="A45" s="55" t="s">
        <v>96</v>
      </c>
      <c r="B45" s="55" t="s">
        <v>97</v>
      </c>
      <c r="C45" s="32">
        <v>4301190023</v>
      </c>
      <c r="D45" s="172">
        <v>4607111037060</v>
      </c>
      <c r="E45" s="173"/>
      <c r="F45" s="164">
        <v>0.2</v>
      </c>
      <c r="G45" s="33">
        <v>6</v>
      </c>
      <c r="H45" s="164">
        <v>1.2</v>
      </c>
      <c r="I45" s="164">
        <v>1.5918000000000001</v>
      </c>
      <c r="J45" s="33">
        <v>130</v>
      </c>
      <c r="K45" s="33" t="s">
        <v>95</v>
      </c>
      <c r="L45" s="34" t="s">
        <v>64</v>
      </c>
      <c r="M45" s="33">
        <v>365</v>
      </c>
      <c r="N45" s="303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91"/>
      <c r="P45" s="191"/>
      <c r="Q45" s="191"/>
      <c r="R45" s="173"/>
      <c r="S45" s="35"/>
      <c r="T45" s="35"/>
      <c r="U45" s="36" t="s">
        <v>65</v>
      </c>
      <c r="V45" s="165">
        <v>0</v>
      </c>
      <c r="W45" s="166">
        <f>IFERROR(IF(V45="","",V45),"")</f>
        <v>0</v>
      </c>
      <c r="X45" s="37">
        <f>IFERROR(IF(V45="","",V45*0.0095),"")</f>
        <v>0</v>
      </c>
      <c r="Y45" s="57"/>
      <c r="Z45" s="58"/>
      <c r="AD45" s="62"/>
      <c r="BA45" s="73" t="s">
        <v>74</v>
      </c>
    </row>
    <row r="46" spans="1:53" hidden="1" x14ac:dyDescent="0.2">
      <c r="A46" s="188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89"/>
      <c r="N46" s="169" t="s">
        <v>66</v>
      </c>
      <c r="O46" s="170"/>
      <c r="P46" s="170"/>
      <c r="Q46" s="170"/>
      <c r="R46" s="170"/>
      <c r="S46" s="170"/>
      <c r="T46" s="171"/>
      <c r="U46" s="38" t="s">
        <v>65</v>
      </c>
      <c r="V46" s="167">
        <f>IFERROR(SUM(V44:V45),"0")</f>
        <v>0</v>
      </c>
      <c r="W46" s="167">
        <f>IFERROR(SUM(W44:W45),"0")</f>
        <v>0</v>
      </c>
      <c r="X46" s="167">
        <f>IFERROR(IF(X44="",0,X44),"0")+IFERROR(IF(X45="",0,X45),"0")</f>
        <v>0</v>
      </c>
      <c r="Y46" s="168"/>
      <c r="Z46" s="168"/>
    </row>
    <row r="47" spans="1:53" hidden="1" x14ac:dyDescent="0.2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89"/>
      <c r="N47" s="169" t="s">
        <v>66</v>
      </c>
      <c r="O47" s="170"/>
      <c r="P47" s="170"/>
      <c r="Q47" s="170"/>
      <c r="R47" s="170"/>
      <c r="S47" s="170"/>
      <c r="T47" s="171"/>
      <c r="U47" s="38" t="s">
        <v>67</v>
      </c>
      <c r="V47" s="167">
        <f>IFERROR(SUMPRODUCT(V44:V45*H44:H45),"0")</f>
        <v>0</v>
      </c>
      <c r="W47" s="167">
        <f>IFERROR(SUMPRODUCT(W44:W45*H44:H45),"0")</f>
        <v>0</v>
      </c>
      <c r="X47" s="38"/>
      <c r="Y47" s="168"/>
      <c r="Z47" s="168"/>
    </row>
    <row r="48" spans="1:53" ht="16.5" hidden="1" customHeight="1" x14ac:dyDescent="0.25">
      <c r="A48" s="174" t="s">
        <v>98</v>
      </c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61"/>
      <c r="Z48" s="161"/>
    </row>
    <row r="49" spans="1:53" ht="14.25" hidden="1" customHeight="1" x14ac:dyDescent="0.25">
      <c r="A49" s="181" t="s">
        <v>60</v>
      </c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60"/>
      <c r="Z49" s="160"/>
    </row>
    <row r="50" spans="1:53" ht="27" hidden="1" customHeight="1" x14ac:dyDescent="0.25">
      <c r="A50" s="55" t="s">
        <v>99</v>
      </c>
      <c r="B50" s="55" t="s">
        <v>100</v>
      </c>
      <c r="C50" s="32">
        <v>4301070989</v>
      </c>
      <c r="D50" s="172">
        <v>4607111037190</v>
      </c>
      <c r="E50" s="173"/>
      <c r="F50" s="164">
        <v>0.43</v>
      </c>
      <c r="G50" s="33">
        <v>16</v>
      </c>
      <c r="H50" s="164">
        <v>6.88</v>
      </c>
      <c r="I50" s="164">
        <v>7.1996000000000002</v>
      </c>
      <c r="J50" s="33">
        <v>84</v>
      </c>
      <c r="K50" s="33" t="s">
        <v>63</v>
      </c>
      <c r="L50" s="34" t="s">
        <v>64</v>
      </c>
      <c r="M50" s="33">
        <v>180</v>
      </c>
      <c r="N50" s="254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O50" s="191"/>
      <c r="P50" s="191"/>
      <c r="Q50" s="191"/>
      <c r="R50" s="173"/>
      <c r="S50" s="35"/>
      <c r="T50" s="35"/>
      <c r="U50" s="36" t="s">
        <v>65</v>
      </c>
      <c r="V50" s="165">
        <v>0</v>
      </c>
      <c r="W50" s="166">
        <f t="shared" ref="W50:W55" si="0">IFERROR(IF(V50="","",V50),"")</f>
        <v>0</v>
      </c>
      <c r="X50" s="37">
        <f t="shared" ref="X50:X55" si="1">IFERROR(IF(V50="","",V50*0.0155),"")</f>
        <v>0</v>
      </c>
      <c r="Y50" s="57"/>
      <c r="Z50" s="58"/>
      <c r="AD50" s="62"/>
      <c r="BA50" s="74" t="s">
        <v>1</v>
      </c>
    </row>
    <row r="51" spans="1:53" ht="27" hidden="1" customHeight="1" x14ac:dyDescent="0.25">
      <c r="A51" s="55" t="s">
        <v>101</v>
      </c>
      <c r="B51" s="55" t="s">
        <v>102</v>
      </c>
      <c r="C51" s="32">
        <v>4301070972</v>
      </c>
      <c r="D51" s="172">
        <v>4607111037183</v>
      </c>
      <c r="E51" s="173"/>
      <c r="F51" s="164">
        <v>0.9</v>
      </c>
      <c r="G51" s="33">
        <v>8</v>
      </c>
      <c r="H51" s="164">
        <v>7.2</v>
      </c>
      <c r="I51" s="164">
        <v>7.4859999999999998</v>
      </c>
      <c r="J51" s="33">
        <v>84</v>
      </c>
      <c r="K51" s="33" t="s">
        <v>63</v>
      </c>
      <c r="L51" s="34" t="s">
        <v>64</v>
      </c>
      <c r="M51" s="33">
        <v>180</v>
      </c>
      <c r="N51" s="316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O51" s="191"/>
      <c r="P51" s="191"/>
      <c r="Q51" s="191"/>
      <c r="R51" s="173"/>
      <c r="S51" s="35"/>
      <c r="T51" s="35"/>
      <c r="U51" s="36" t="s">
        <v>65</v>
      </c>
      <c r="V51" s="165">
        <v>0</v>
      </c>
      <c r="W51" s="166">
        <f t="shared" si="0"/>
        <v>0</v>
      </c>
      <c r="X51" s="37">
        <f t="shared" si="1"/>
        <v>0</v>
      </c>
      <c r="Y51" s="57"/>
      <c r="Z51" s="58"/>
      <c r="AD51" s="62"/>
      <c r="BA51" s="75" t="s">
        <v>1</v>
      </c>
    </row>
    <row r="52" spans="1:53" ht="27" hidden="1" customHeight="1" x14ac:dyDescent="0.25">
      <c r="A52" s="55" t="s">
        <v>103</v>
      </c>
      <c r="B52" s="55" t="s">
        <v>104</v>
      </c>
      <c r="C52" s="32">
        <v>4301070970</v>
      </c>
      <c r="D52" s="172">
        <v>4607111037091</v>
      </c>
      <c r="E52" s="173"/>
      <c r="F52" s="164">
        <v>0.43</v>
      </c>
      <c r="G52" s="33">
        <v>16</v>
      </c>
      <c r="H52" s="164">
        <v>6.88</v>
      </c>
      <c r="I52" s="164">
        <v>7.11</v>
      </c>
      <c r="J52" s="33">
        <v>84</v>
      </c>
      <c r="K52" s="33" t="s">
        <v>63</v>
      </c>
      <c r="L52" s="34" t="s">
        <v>64</v>
      </c>
      <c r="M52" s="33">
        <v>180</v>
      </c>
      <c r="N52" s="229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O52" s="191"/>
      <c r="P52" s="191"/>
      <c r="Q52" s="191"/>
      <c r="R52" s="173"/>
      <c r="S52" s="35"/>
      <c r="T52" s="35"/>
      <c r="U52" s="36" t="s">
        <v>65</v>
      </c>
      <c r="V52" s="165">
        <v>0</v>
      </c>
      <c r="W52" s="166">
        <f t="shared" si="0"/>
        <v>0</v>
      </c>
      <c r="X52" s="37">
        <f t="shared" si="1"/>
        <v>0</v>
      </c>
      <c r="Y52" s="57"/>
      <c r="Z52" s="58"/>
      <c r="AD52" s="62"/>
      <c r="BA52" s="76" t="s">
        <v>1</v>
      </c>
    </row>
    <row r="53" spans="1:53" ht="27" hidden="1" customHeight="1" x14ac:dyDescent="0.25">
      <c r="A53" s="55" t="s">
        <v>105</v>
      </c>
      <c r="B53" s="55" t="s">
        <v>106</v>
      </c>
      <c r="C53" s="32">
        <v>4301070971</v>
      </c>
      <c r="D53" s="172">
        <v>4607111036902</v>
      </c>
      <c r="E53" s="173"/>
      <c r="F53" s="164">
        <v>0.9</v>
      </c>
      <c r="G53" s="33">
        <v>8</v>
      </c>
      <c r="H53" s="164">
        <v>7.2</v>
      </c>
      <c r="I53" s="164">
        <v>7.43</v>
      </c>
      <c r="J53" s="33">
        <v>84</v>
      </c>
      <c r="K53" s="33" t="s">
        <v>63</v>
      </c>
      <c r="L53" s="34" t="s">
        <v>64</v>
      </c>
      <c r="M53" s="33">
        <v>180</v>
      </c>
      <c r="N53" s="315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O53" s="191"/>
      <c r="P53" s="191"/>
      <c r="Q53" s="191"/>
      <c r="R53" s="173"/>
      <c r="S53" s="35"/>
      <c r="T53" s="35"/>
      <c r="U53" s="36" t="s">
        <v>65</v>
      </c>
      <c r="V53" s="165">
        <v>0</v>
      </c>
      <c r="W53" s="166">
        <f t="shared" si="0"/>
        <v>0</v>
      </c>
      <c r="X53" s="37">
        <f t="shared" si="1"/>
        <v>0</v>
      </c>
      <c r="Y53" s="57"/>
      <c r="Z53" s="58"/>
      <c r="AD53" s="62"/>
      <c r="BA53" s="77" t="s">
        <v>1</v>
      </c>
    </row>
    <row r="54" spans="1:53" ht="27" hidden="1" customHeight="1" x14ac:dyDescent="0.25">
      <c r="A54" s="55" t="s">
        <v>107</v>
      </c>
      <c r="B54" s="55" t="s">
        <v>108</v>
      </c>
      <c r="C54" s="32">
        <v>4301070969</v>
      </c>
      <c r="D54" s="172">
        <v>4607111036858</v>
      </c>
      <c r="E54" s="173"/>
      <c r="F54" s="164">
        <v>0.43</v>
      </c>
      <c r="G54" s="33">
        <v>16</v>
      </c>
      <c r="H54" s="164">
        <v>6.88</v>
      </c>
      <c r="I54" s="164">
        <v>7.1996000000000002</v>
      </c>
      <c r="J54" s="33">
        <v>84</v>
      </c>
      <c r="K54" s="33" t="s">
        <v>63</v>
      </c>
      <c r="L54" s="34" t="s">
        <v>64</v>
      </c>
      <c r="M54" s="33">
        <v>180</v>
      </c>
      <c r="N54" s="214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O54" s="191"/>
      <c r="P54" s="191"/>
      <c r="Q54" s="191"/>
      <c r="R54" s="173"/>
      <c r="S54" s="35"/>
      <c r="T54" s="35"/>
      <c r="U54" s="36" t="s">
        <v>65</v>
      </c>
      <c r="V54" s="165">
        <v>0</v>
      </c>
      <c r="W54" s="166">
        <f t="shared" si="0"/>
        <v>0</v>
      </c>
      <c r="X54" s="37">
        <f t="shared" si="1"/>
        <v>0</v>
      </c>
      <c r="Y54" s="57"/>
      <c r="Z54" s="58"/>
      <c r="AD54" s="62"/>
      <c r="BA54" s="78" t="s">
        <v>1</v>
      </c>
    </row>
    <row r="55" spans="1:53" ht="27" customHeight="1" x14ac:dyDescent="0.25">
      <c r="A55" s="55" t="s">
        <v>109</v>
      </c>
      <c r="B55" s="55" t="s">
        <v>110</v>
      </c>
      <c r="C55" s="32">
        <v>4301070968</v>
      </c>
      <c r="D55" s="172">
        <v>4607111036889</v>
      </c>
      <c r="E55" s="173"/>
      <c r="F55" s="164">
        <v>0.9</v>
      </c>
      <c r="G55" s="33">
        <v>8</v>
      </c>
      <c r="H55" s="164">
        <v>7.2</v>
      </c>
      <c r="I55" s="164">
        <v>7.4859999999999998</v>
      </c>
      <c r="J55" s="33">
        <v>84</v>
      </c>
      <c r="K55" s="33" t="s">
        <v>63</v>
      </c>
      <c r="L55" s="34" t="s">
        <v>64</v>
      </c>
      <c r="M55" s="33">
        <v>180</v>
      </c>
      <c r="N55" s="262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O55" s="191"/>
      <c r="P55" s="191"/>
      <c r="Q55" s="191"/>
      <c r="R55" s="173"/>
      <c r="S55" s="35"/>
      <c r="T55" s="35"/>
      <c r="U55" s="36" t="s">
        <v>65</v>
      </c>
      <c r="V55" s="165">
        <v>3</v>
      </c>
      <c r="W55" s="166">
        <f t="shared" si="0"/>
        <v>3</v>
      </c>
      <c r="X55" s="37">
        <f t="shared" si="1"/>
        <v>4.65E-2</v>
      </c>
      <c r="Y55" s="57"/>
      <c r="Z55" s="58"/>
      <c r="AD55" s="62"/>
      <c r="BA55" s="79" t="s">
        <v>1</v>
      </c>
    </row>
    <row r="56" spans="1:53" x14ac:dyDescent="0.2">
      <c r="A56" s="188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89"/>
      <c r="N56" s="169" t="s">
        <v>66</v>
      </c>
      <c r="O56" s="170"/>
      <c r="P56" s="170"/>
      <c r="Q56" s="170"/>
      <c r="R56" s="170"/>
      <c r="S56" s="170"/>
      <c r="T56" s="171"/>
      <c r="U56" s="38" t="s">
        <v>65</v>
      </c>
      <c r="V56" s="167">
        <f>IFERROR(SUM(V50:V55),"0")</f>
        <v>3</v>
      </c>
      <c r="W56" s="167">
        <f>IFERROR(SUM(W50:W55),"0")</f>
        <v>3</v>
      </c>
      <c r="X56" s="167">
        <f>IFERROR(IF(X50="",0,X50),"0")+IFERROR(IF(X51="",0,X51),"0")+IFERROR(IF(X52="",0,X52),"0")+IFERROR(IF(X53="",0,X53),"0")+IFERROR(IF(X54="",0,X54),"0")+IFERROR(IF(X55="",0,X55),"0")</f>
        <v>4.65E-2</v>
      </c>
      <c r="Y56" s="168"/>
      <c r="Z56" s="168"/>
    </row>
    <row r="57" spans="1:53" x14ac:dyDescent="0.2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89"/>
      <c r="N57" s="169" t="s">
        <v>66</v>
      </c>
      <c r="O57" s="170"/>
      <c r="P57" s="170"/>
      <c r="Q57" s="170"/>
      <c r="R57" s="170"/>
      <c r="S57" s="170"/>
      <c r="T57" s="171"/>
      <c r="U57" s="38" t="s">
        <v>67</v>
      </c>
      <c r="V57" s="167">
        <f>IFERROR(SUMPRODUCT(V50:V55*H50:H55),"0")</f>
        <v>21.6</v>
      </c>
      <c r="W57" s="167">
        <f>IFERROR(SUMPRODUCT(W50:W55*H50:H55),"0")</f>
        <v>21.6</v>
      </c>
      <c r="X57" s="38"/>
      <c r="Y57" s="168"/>
      <c r="Z57" s="168"/>
    </row>
    <row r="58" spans="1:53" ht="16.5" hidden="1" customHeight="1" x14ac:dyDescent="0.25">
      <c r="A58" s="174" t="s">
        <v>111</v>
      </c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61"/>
      <c r="Z58" s="161"/>
    </row>
    <row r="59" spans="1:53" ht="14.25" hidden="1" customHeight="1" x14ac:dyDescent="0.25">
      <c r="A59" s="181" t="s">
        <v>60</v>
      </c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60"/>
      <c r="Z59" s="160"/>
    </row>
    <row r="60" spans="1:53" ht="27" hidden="1" customHeight="1" x14ac:dyDescent="0.25">
      <c r="A60" s="55" t="s">
        <v>112</v>
      </c>
      <c r="B60" s="55" t="s">
        <v>113</v>
      </c>
      <c r="C60" s="32">
        <v>4301070977</v>
      </c>
      <c r="D60" s="172">
        <v>4607111037411</v>
      </c>
      <c r="E60" s="173"/>
      <c r="F60" s="164">
        <v>2.7</v>
      </c>
      <c r="G60" s="33">
        <v>1</v>
      </c>
      <c r="H60" s="164">
        <v>2.7</v>
      </c>
      <c r="I60" s="164">
        <v>2.8132000000000001</v>
      </c>
      <c r="J60" s="33">
        <v>234</v>
      </c>
      <c r="K60" s="33" t="s">
        <v>114</v>
      </c>
      <c r="L60" s="34" t="s">
        <v>64</v>
      </c>
      <c r="M60" s="33">
        <v>180</v>
      </c>
      <c r="N60" s="255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O60" s="191"/>
      <c r="P60" s="191"/>
      <c r="Q60" s="191"/>
      <c r="R60" s="173"/>
      <c r="S60" s="35"/>
      <c r="T60" s="35"/>
      <c r="U60" s="36" t="s">
        <v>65</v>
      </c>
      <c r="V60" s="165">
        <v>0</v>
      </c>
      <c r="W60" s="166">
        <f>IFERROR(IF(V60="","",V60),"")</f>
        <v>0</v>
      </c>
      <c r="X60" s="37">
        <f>IFERROR(IF(V60="","",V60*0.00502),"")</f>
        <v>0</v>
      </c>
      <c r="Y60" s="57"/>
      <c r="Z60" s="58"/>
      <c r="AD60" s="62"/>
      <c r="BA60" s="80" t="s">
        <v>1</v>
      </c>
    </row>
    <row r="61" spans="1:53" ht="27" customHeight="1" x14ac:dyDescent="0.25">
      <c r="A61" s="55" t="s">
        <v>115</v>
      </c>
      <c r="B61" s="55" t="s">
        <v>116</v>
      </c>
      <c r="C61" s="32">
        <v>4301070981</v>
      </c>
      <c r="D61" s="172">
        <v>4607111036728</v>
      </c>
      <c r="E61" s="173"/>
      <c r="F61" s="164">
        <v>5</v>
      </c>
      <c r="G61" s="33">
        <v>1</v>
      </c>
      <c r="H61" s="164">
        <v>5</v>
      </c>
      <c r="I61" s="164">
        <v>5.2131999999999996</v>
      </c>
      <c r="J61" s="33">
        <v>144</v>
      </c>
      <c r="K61" s="33" t="s">
        <v>63</v>
      </c>
      <c r="L61" s="34" t="s">
        <v>64</v>
      </c>
      <c r="M61" s="33">
        <v>180</v>
      </c>
      <c r="N61" s="321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O61" s="191"/>
      <c r="P61" s="191"/>
      <c r="Q61" s="191"/>
      <c r="R61" s="173"/>
      <c r="S61" s="35"/>
      <c r="T61" s="35"/>
      <c r="U61" s="36" t="s">
        <v>65</v>
      </c>
      <c r="V61" s="165">
        <v>74</v>
      </c>
      <c r="W61" s="166">
        <f>IFERROR(IF(V61="","",V61),"")</f>
        <v>74</v>
      </c>
      <c r="X61" s="37">
        <f>IFERROR(IF(V61="","",V61*0.00866),"")</f>
        <v>0.64083999999999997</v>
      </c>
      <c r="Y61" s="57"/>
      <c r="Z61" s="58"/>
      <c r="AD61" s="62"/>
      <c r="BA61" s="81" t="s">
        <v>1</v>
      </c>
    </row>
    <row r="62" spans="1:53" x14ac:dyDescent="0.2">
      <c r="A62" s="188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89"/>
      <c r="N62" s="169" t="s">
        <v>66</v>
      </c>
      <c r="O62" s="170"/>
      <c r="P62" s="170"/>
      <c r="Q62" s="170"/>
      <c r="R62" s="170"/>
      <c r="S62" s="170"/>
      <c r="T62" s="171"/>
      <c r="U62" s="38" t="s">
        <v>65</v>
      </c>
      <c r="V62" s="167">
        <f>IFERROR(SUM(V60:V61),"0")</f>
        <v>74</v>
      </c>
      <c r="W62" s="167">
        <f>IFERROR(SUM(W60:W61),"0")</f>
        <v>74</v>
      </c>
      <c r="X62" s="167">
        <f>IFERROR(IF(X60="",0,X60),"0")+IFERROR(IF(X61="",0,X61),"0")</f>
        <v>0.64083999999999997</v>
      </c>
      <c r="Y62" s="168"/>
      <c r="Z62" s="168"/>
    </row>
    <row r="63" spans="1:53" x14ac:dyDescent="0.2">
      <c r="A63" s="175"/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89"/>
      <c r="N63" s="169" t="s">
        <v>66</v>
      </c>
      <c r="O63" s="170"/>
      <c r="P63" s="170"/>
      <c r="Q63" s="170"/>
      <c r="R63" s="170"/>
      <c r="S63" s="170"/>
      <c r="T63" s="171"/>
      <c r="U63" s="38" t="s">
        <v>67</v>
      </c>
      <c r="V63" s="167">
        <f>IFERROR(SUMPRODUCT(V60:V61*H60:H61),"0")</f>
        <v>370</v>
      </c>
      <c r="W63" s="167">
        <f>IFERROR(SUMPRODUCT(W60:W61*H60:H61),"0")</f>
        <v>370</v>
      </c>
      <c r="X63" s="38"/>
      <c r="Y63" s="168"/>
      <c r="Z63" s="168"/>
    </row>
    <row r="64" spans="1:53" ht="16.5" hidden="1" customHeight="1" x14ac:dyDescent="0.25">
      <c r="A64" s="174" t="s">
        <v>117</v>
      </c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61"/>
      <c r="Z64" s="161"/>
    </row>
    <row r="65" spans="1:53" ht="14.25" hidden="1" customHeight="1" x14ac:dyDescent="0.25">
      <c r="A65" s="181" t="s">
        <v>118</v>
      </c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60"/>
      <c r="Z65" s="160"/>
    </row>
    <row r="66" spans="1:53" ht="27" customHeight="1" x14ac:dyDescent="0.25">
      <c r="A66" s="55" t="s">
        <v>119</v>
      </c>
      <c r="B66" s="55" t="s">
        <v>120</v>
      </c>
      <c r="C66" s="32">
        <v>4301135113</v>
      </c>
      <c r="D66" s="172">
        <v>4607111033659</v>
      </c>
      <c r="E66" s="173"/>
      <c r="F66" s="164">
        <v>0.3</v>
      </c>
      <c r="G66" s="33">
        <v>12</v>
      </c>
      <c r="H66" s="164">
        <v>3.6</v>
      </c>
      <c r="I66" s="164">
        <v>4.3036000000000003</v>
      </c>
      <c r="J66" s="33">
        <v>70</v>
      </c>
      <c r="K66" s="33" t="s">
        <v>73</v>
      </c>
      <c r="L66" s="34" t="s">
        <v>64</v>
      </c>
      <c r="M66" s="33">
        <v>180</v>
      </c>
      <c r="N66" s="313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91"/>
      <c r="P66" s="191"/>
      <c r="Q66" s="191"/>
      <c r="R66" s="173"/>
      <c r="S66" s="35"/>
      <c r="T66" s="35"/>
      <c r="U66" s="36" t="s">
        <v>65</v>
      </c>
      <c r="V66" s="165">
        <v>5</v>
      </c>
      <c r="W66" s="166">
        <f>IFERROR(IF(V66="","",V66),"")</f>
        <v>5</v>
      </c>
      <c r="X66" s="37">
        <f>IFERROR(IF(V66="","",V66*0.01788),"")</f>
        <v>8.9400000000000007E-2</v>
      </c>
      <c r="Y66" s="57"/>
      <c r="Z66" s="58"/>
      <c r="AD66" s="62"/>
      <c r="BA66" s="82" t="s">
        <v>74</v>
      </c>
    </row>
    <row r="67" spans="1:53" x14ac:dyDescent="0.2">
      <c r="A67" s="188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89"/>
      <c r="N67" s="169" t="s">
        <v>66</v>
      </c>
      <c r="O67" s="170"/>
      <c r="P67" s="170"/>
      <c r="Q67" s="170"/>
      <c r="R67" s="170"/>
      <c r="S67" s="170"/>
      <c r="T67" s="171"/>
      <c r="U67" s="38" t="s">
        <v>65</v>
      </c>
      <c r="V67" s="167">
        <f>IFERROR(SUM(V66:V66),"0")</f>
        <v>5</v>
      </c>
      <c r="W67" s="167">
        <f>IFERROR(SUM(W66:W66),"0")</f>
        <v>5</v>
      </c>
      <c r="X67" s="167">
        <f>IFERROR(IF(X66="",0,X66),"0")</f>
        <v>8.9400000000000007E-2</v>
      </c>
      <c r="Y67" s="168"/>
      <c r="Z67" s="168"/>
    </row>
    <row r="68" spans="1:53" x14ac:dyDescent="0.2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89"/>
      <c r="N68" s="169" t="s">
        <v>66</v>
      </c>
      <c r="O68" s="170"/>
      <c r="P68" s="170"/>
      <c r="Q68" s="170"/>
      <c r="R68" s="170"/>
      <c r="S68" s="170"/>
      <c r="T68" s="171"/>
      <c r="U68" s="38" t="s">
        <v>67</v>
      </c>
      <c r="V68" s="167">
        <f>IFERROR(SUMPRODUCT(V66:V66*H66:H66),"0")</f>
        <v>18</v>
      </c>
      <c r="W68" s="167">
        <f>IFERROR(SUMPRODUCT(W66:W66*H66:H66),"0")</f>
        <v>18</v>
      </c>
      <c r="X68" s="38"/>
      <c r="Y68" s="168"/>
      <c r="Z68" s="168"/>
    </row>
    <row r="69" spans="1:53" ht="16.5" hidden="1" customHeight="1" x14ac:dyDescent="0.25">
      <c r="A69" s="174" t="s">
        <v>121</v>
      </c>
      <c r="B69" s="175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61"/>
      <c r="Z69" s="161"/>
    </row>
    <row r="70" spans="1:53" ht="14.25" hidden="1" customHeight="1" x14ac:dyDescent="0.25">
      <c r="A70" s="181" t="s">
        <v>122</v>
      </c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60"/>
      <c r="Z70" s="160"/>
    </row>
    <row r="71" spans="1:53" ht="27" hidden="1" customHeight="1" x14ac:dyDescent="0.25">
      <c r="A71" s="55" t="s">
        <v>123</v>
      </c>
      <c r="B71" s="55" t="s">
        <v>124</v>
      </c>
      <c r="C71" s="32">
        <v>4301131012</v>
      </c>
      <c r="D71" s="172">
        <v>4607111034137</v>
      </c>
      <c r="E71" s="173"/>
      <c r="F71" s="164">
        <v>0.3</v>
      </c>
      <c r="G71" s="33">
        <v>12</v>
      </c>
      <c r="H71" s="164">
        <v>3.6</v>
      </c>
      <c r="I71" s="164">
        <v>4.3036000000000003</v>
      </c>
      <c r="J71" s="33">
        <v>70</v>
      </c>
      <c r="K71" s="33" t="s">
        <v>73</v>
      </c>
      <c r="L71" s="34" t="s">
        <v>64</v>
      </c>
      <c r="M71" s="33">
        <v>180</v>
      </c>
      <c r="N71" s="272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91"/>
      <c r="P71" s="191"/>
      <c r="Q71" s="191"/>
      <c r="R71" s="173"/>
      <c r="S71" s="35"/>
      <c r="T71" s="35"/>
      <c r="U71" s="36" t="s">
        <v>65</v>
      </c>
      <c r="V71" s="165">
        <v>0</v>
      </c>
      <c r="W71" s="166">
        <f>IFERROR(IF(V71="","",V71),"")</f>
        <v>0</v>
      </c>
      <c r="X71" s="37">
        <f>IFERROR(IF(V71="","",V71*0.01788),"")</f>
        <v>0</v>
      </c>
      <c r="Y71" s="57"/>
      <c r="Z71" s="58"/>
      <c r="AD71" s="62"/>
      <c r="BA71" s="83" t="s">
        <v>74</v>
      </c>
    </row>
    <row r="72" spans="1:53" ht="27" hidden="1" customHeight="1" x14ac:dyDescent="0.25">
      <c r="A72" s="55" t="s">
        <v>125</v>
      </c>
      <c r="B72" s="55" t="s">
        <v>126</v>
      </c>
      <c r="C72" s="32">
        <v>4301131011</v>
      </c>
      <c r="D72" s="172">
        <v>4607111034120</v>
      </c>
      <c r="E72" s="173"/>
      <c r="F72" s="164">
        <v>0.3</v>
      </c>
      <c r="G72" s="33">
        <v>12</v>
      </c>
      <c r="H72" s="164">
        <v>3.6</v>
      </c>
      <c r="I72" s="164">
        <v>4.3036000000000003</v>
      </c>
      <c r="J72" s="33">
        <v>70</v>
      </c>
      <c r="K72" s="33" t="s">
        <v>73</v>
      </c>
      <c r="L72" s="34" t="s">
        <v>64</v>
      </c>
      <c r="M72" s="33">
        <v>180</v>
      </c>
      <c r="N72" s="342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91"/>
      <c r="P72" s="191"/>
      <c r="Q72" s="191"/>
      <c r="R72" s="173"/>
      <c r="S72" s="35"/>
      <c r="T72" s="35"/>
      <c r="U72" s="36" t="s">
        <v>65</v>
      </c>
      <c r="V72" s="165">
        <v>0</v>
      </c>
      <c r="W72" s="166">
        <f>IFERROR(IF(V72="","",V72),"")</f>
        <v>0</v>
      </c>
      <c r="X72" s="37">
        <f>IFERROR(IF(V72="","",V72*0.01788),"")</f>
        <v>0</v>
      </c>
      <c r="Y72" s="57"/>
      <c r="Z72" s="58"/>
      <c r="AD72" s="62"/>
      <c r="BA72" s="84" t="s">
        <v>74</v>
      </c>
    </row>
    <row r="73" spans="1:53" hidden="1" x14ac:dyDescent="0.2">
      <c r="A73" s="188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89"/>
      <c r="N73" s="169" t="s">
        <v>66</v>
      </c>
      <c r="O73" s="170"/>
      <c r="P73" s="170"/>
      <c r="Q73" s="170"/>
      <c r="R73" s="170"/>
      <c r="S73" s="170"/>
      <c r="T73" s="171"/>
      <c r="U73" s="38" t="s">
        <v>65</v>
      </c>
      <c r="V73" s="167">
        <f>IFERROR(SUM(V71:V72),"0")</f>
        <v>0</v>
      </c>
      <c r="W73" s="167">
        <f>IFERROR(SUM(W71:W72),"0")</f>
        <v>0</v>
      </c>
      <c r="X73" s="167">
        <f>IFERROR(IF(X71="",0,X71),"0")+IFERROR(IF(X72="",0,X72),"0")</f>
        <v>0</v>
      </c>
      <c r="Y73" s="168"/>
      <c r="Z73" s="168"/>
    </row>
    <row r="74" spans="1:53" hidden="1" x14ac:dyDescent="0.2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89"/>
      <c r="N74" s="169" t="s">
        <v>66</v>
      </c>
      <c r="O74" s="170"/>
      <c r="P74" s="170"/>
      <c r="Q74" s="170"/>
      <c r="R74" s="170"/>
      <c r="S74" s="170"/>
      <c r="T74" s="171"/>
      <c r="U74" s="38" t="s">
        <v>67</v>
      </c>
      <c r="V74" s="167">
        <f>IFERROR(SUMPRODUCT(V71:V72*H71:H72),"0")</f>
        <v>0</v>
      </c>
      <c r="W74" s="167">
        <f>IFERROR(SUMPRODUCT(W71:W72*H71:H72),"0")</f>
        <v>0</v>
      </c>
      <c r="X74" s="38"/>
      <c r="Y74" s="168"/>
      <c r="Z74" s="168"/>
    </row>
    <row r="75" spans="1:53" ht="16.5" hidden="1" customHeight="1" x14ac:dyDescent="0.25">
      <c r="A75" s="174" t="s">
        <v>127</v>
      </c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61"/>
      <c r="Z75" s="161"/>
    </row>
    <row r="76" spans="1:53" ht="14.25" hidden="1" customHeight="1" x14ac:dyDescent="0.25">
      <c r="A76" s="181" t="s">
        <v>118</v>
      </c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60"/>
      <c r="Z76" s="160"/>
    </row>
    <row r="77" spans="1:53" ht="27" hidden="1" customHeight="1" x14ac:dyDescent="0.25">
      <c r="A77" s="55" t="s">
        <v>128</v>
      </c>
      <c r="B77" s="55" t="s">
        <v>129</v>
      </c>
      <c r="C77" s="32">
        <v>4301135053</v>
      </c>
      <c r="D77" s="172">
        <v>4607111036407</v>
      </c>
      <c r="E77" s="173"/>
      <c r="F77" s="164">
        <v>0.3</v>
      </c>
      <c r="G77" s="33">
        <v>14</v>
      </c>
      <c r="H77" s="164">
        <v>4.2</v>
      </c>
      <c r="I77" s="164">
        <v>4.5292000000000003</v>
      </c>
      <c r="J77" s="33">
        <v>70</v>
      </c>
      <c r="K77" s="33" t="s">
        <v>73</v>
      </c>
      <c r="L77" s="34" t="s">
        <v>64</v>
      </c>
      <c r="M77" s="33">
        <v>180</v>
      </c>
      <c r="N77" s="239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91"/>
      <c r="P77" s="191"/>
      <c r="Q77" s="191"/>
      <c r="R77" s="173"/>
      <c r="S77" s="35"/>
      <c r="T77" s="35"/>
      <c r="U77" s="36" t="s">
        <v>65</v>
      </c>
      <c r="V77" s="165">
        <v>0</v>
      </c>
      <c r="W77" s="166">
        <f t="shared" ref="W77:W82" si="2">IFERROR(IF(V77="","",V77),"")</f>
        <v>0</v>
      </c>
      <c r="X77" s="37">
        <f t="shared" ref="X77:X82" si="3">IFERROR(IF(V77="","",V77*0.01788),"")</f>
        <v>0</v>
      </c>
      <c r="Y77" s="57"/>
      <c r="Z77" s="58"/>
      <c r="AD77" s="62"/>
      <c r="BA77" s="85" t="s">
        <v>74</v>
      </c>
    </row>
    <row r="78" spans="1:53" ht="16.5" customHeight="1" x14ac:dyDescent="0.25">
      <c r="A78" s="55" t="s">
        <v>130</v>
      </c>
      <c r="B78" s="55" t="s">
        <v>131</v>
      </c>
      <c r="C78" s="32">
        <v>4301135122</v>
      </c>
      <c r="D78" s="172">
        <v>4607111033628</v>
      </c>
      <c r="E78" s="173"/>
      <c r="F78" s="164">
        <v>0.3</v>
      </c>
      <c r="G78" s="33">
        <v>12</v>
      </c>
      <c r="H78" s="164">
        <v>3.6</v>
      </c>
      <c r="I78" s="164">
        <v>4.3036000000000003</v>
      </c>
      <c r="J78" s="33">
        <v>70</v>
      </c>
      <c r="K78" s="33" t="s">
        <v>73</v>
      </c>
      <c r="L78" s="34" t="s">
        <v>64</v>
      </c>
      <c r="M78" s="33">
        <v>180</v>
      </c>
      <c r="N78" s="256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91"/>
      <c r="P78" s="191"/>
      <c r="Q78" s="191"/>
      <c r="R78" s="173"/>
      <c r="S78" s="35"/>
      <c r="T78" s="35"/>
      <c r="U78" s="36" t="s">
        <v>65</v>
      </c>
      <c r="V78" s="165">
        <v>2</v>
      </c>
      <c r="W78" s="166">
        <f t="shared" si="2"/>
        <v>2</v>
      </c>
      <c r="X78" s="37">
        <f t="shared" si="3"/>
        <v>3.576E-2</v>
      </c>
      <c r="Y78" s="57"/>
      <c r="Z78" s="58"/>
      <c r="AD78" s="62"/>
      <c r="BA78" s="86" t="s">
        <v>74</v>
      </c>
    </row>
    <row r="79" spans="1:53" ht="27" hidden="1" customHeight="1" x14ac:dyDescent="0.25">
      <c r="A79" s="55" t="s">
        <v>132</v>
      </c>
      <c r="B79" s="55" t="s">
        <v>133</v>
      </c>
      <c r="C79" s="32">
        <v>4301130400</v>
      </c>
      <c r="D79" s="172">
        <v>4607111033451</v>
      </c>
      <c r="E79" s="173"/>
      <c r="F79" s="164">
        <v>0.3</v>
      </c>
      <c r="G79" s="33">
        <v>12</v>
      </c>
      <c r="H79" s="164">
        <v>3.6</v>
      </c>
      <c r="I79" s="164">
        <v>4.3036000000000003</v>
      </c>
      <c r="J79" s="33">
        <v>70</v>
      </c>
      <c r="K79" s="33" t="s">
        <v>73</v>
      </c>
      <c r="L79" s="34" t="s">
        <v>64</v>
      </c>
      <c r="M79" s="33">
        <v>180</v>
      </c>
      <c r="N79" s="345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91"/>
      <c r="P79" s="191"/>
      <c r="Q79" s="191"/>
      <c r="R79" s="173"/>
      <c r="S79" s="35"/>
      <c r="T79" s="35"/>
      <c r="U79" s="36" t="s">
        <v>65</v>
      </c>
      <c r="V79" s="165">
        <v>0</v>
      </c>
      <c r="W79" s="166">
        <f t="shared" si="2"/>
        <v>0</v>
      </c>
      <c r="X79" s="37">
        <f t="shared" si="3"/>
        <v>0</v>
      </c>
      <c r="Y79" s="57"/>
      <c r="Z79" s="58"/>
      <c r="AD79" s="62"/>
      <c r="BA79" s="87" t="s">
        <v>74</v>
      </c>
    </row>
    <row r="80" spans="1:53" ht="27" hidden="1" customHeight="1" x14ac:dyDescent="0.25">
      <c r="A80" s="55" t="s">
        <v>134</v>
      </c>
      <c r="B80" s="55" t="s">
        <v>135</v>
      </c>
      <c r="C80" s="32">
        <v>4301135120</v>
      </c>
      <c r="D80" s="172">
        <v>4607111035141</v>
      </c>
      <c r="E80" s="173"/>
      <c r="F80" s="164">
        <v>0.3</v>
      </c>
      <c r="G80" s="33">
        <v>12</v>
      </c>
      <c r="H80" s="164">
        <v>3.6</v>
      </c>
      <c r="I80" s="164">
        <v>4.3036000000000003</v>
      </c>
      <c r="J80" s="33">
        <v>70</v>
      </c>
      <c r="K80" s="33" t="s">
        <v>73</v>
      </c>
      <c r="L80" s="34" t="s">
        <v>64</v>
      </c>
      <c r="M80" s="33">
        <v>180</v>
      </c>
      <c r="N80" s="261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91"/>
      <c r="P80" s="191"/>
      <c r="Q80" s="191"/>
      <c r="R80" s="173"/>
      <c r="S80" s="35"/>
      <c r="T80" s="35"/>
      <c r="U80" s="36" t="s">
        <v>65</v>
      </c>
      <c r="V80" s="165">
        <v>0</v>
      </c>
      <c r="W80" s="166">
        <f t="shared" si="2"/>
        <v>0</v>
      </c>
      <c r="X80" s="37">
        <f t="shared" si="3"/>
        <v>0</v>
      </c>
      <c r="Y80" s="57"/>
      <c r="Z80" s="58"/>
      <c r="AD80" s="62"/>
      <c r="BA80" s="88" t="s">
        <v>74</v>
      </c>
    </row>
    <row r="81" spans="1:53" ht="27" hidden="1" customHeight="1" x14ac:dyDescent="0.25">
      <c r="A81" s="55" t="s">
        <v>136</v>
      </c>
      <c r="B81" s="55" t="s">
        <v>137</v>
      </c>
      <c r="C81" s="32">
        <v>4301135111</v>
      </c>
      <c r="D81" s="172">
        <v>4607111035028</v>
      </c>
      <c r="E81" s="173"/>
      <c r="F81" s="164">
        <v>0.48</v>
      </c>
      <c r="G81" s="33">
        <v>8</v>
      </c>
      <c r="H81" s="164">
        <v>3.84</v>
      </c>
      <c r="I81" s="164">
        <v>4.4488000000000003</v>
      </c>
      <c r="J81" s="33">
        <v>70</v>
      </c>
      <c r="K81" s="33" t="s">
        <v>73</v>
      </c>
      <c r="L81" s="34" t="s">
        <v>64</v>
      </c>
      <c r="M81" s="33">
        <v>180</v>
      </c>
      <c r="N81" s="223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91"/>
      <c r="P81" s="191"/>
      <c r="Q81" s="191"/>
      <c r="R81" s="173"/>
      <c r="S81" s="35"/>
      <c r="T81" s="35"/>
      <c r="U81" s="36" t="s">
        <v>65</v>
      </c>
      <c r="V81" s="165">
        <v>0</v>
      </c>
      <c r="W81" s="166">
        <f t="shared" si="2"/>
        <v>0</v>
      </c>
      <c r="X81" s="37">
        <f t="shared" si="3"/>
        <v>0</v>
      </c>
      <c r="Y81" s="57"/>
      <c r="Z81" s="58"/>
      <c r="AD81" s="62"/>
      <c r="BA81" s="89" t="s">
        <v>74</v>
      </c>
    </row>
    <row r="82" spans="1:53" ht="27" customHeight="1" x14ac:dyDescent="0.25">
      <c r="A82" s="55" t="s">
        <v>138</v>
      </c>
      <c r="B82" s="55" t="s">
        <v>139</v>
      </c>
      <c r="C82" s="32">
        <v>4301135109</v>
      </c>
      <c r="D82" s="172">
        <v>4607111033444</v>
      </c>
      <c r="E82" s="173"/>
      <c r="F82" s="164">
        <v>0.3</v>
      </c>
      <c r="G82" s="33">
        <v>12</v>
      </c>
      <c r="H82" s="164">
        <v>3.6</v>
      </c>
      <c r="I82" s="164">
        <v>4.3036000000000003</v>
      </c>
      <c r="J82" s="33">
        <v>70</v>
      </c>
      <c r="K82" s="33" t="s">
        <v>73</v>
      </c>
      <c r="L82" s="34" t="s">
        <v>64</v>
      </c>
      <c r="M82" s="33">
        <v>180</v>
      </c>
      <c r="N82" s="318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91"/>
      <c r="P82" s="191"/>
      <c r="Q82" s="191"/>
      <c r="R82" s="173"/>
      <c r="S82" s="35"/>
      <c r="T82" s="35"/>
      <c r="U82" s="36" t="s">
        <v>65</v>
      </c>
      <c r="V82" s="165">
        <v>14</v>
      </c>
      <c r="W82" s="166">
        <f t="shared" si="2"/>
        <v>14</v>
      </c>
      <c r="X82" s="37">
        <f t="shared" si="3"/>
        <v>0.25031999999999999</v>
      </c>
      <c r="Y82" s="57"/>
      <c r="Z82" s="58"/>
      <c r="AD82" s="62"/>
      <c r="BA82" s="90" t="s">
        <v>74</v>
      </c>
    </row>
    <row r="83" spans="1:53" x14ac:dyDescent="0.2">
      <c r="A83" s="188"/>
      <c r="B83" s="175"/>
      <c r="C83" s="175"/>
      <c r="D83" s="175"/>
      <c r="E83" s="175"/>
      <c r="F83" s="175"/>
      <c r="G83" s="175"/>
      <c r="H83" s="175"/>
      <c r="I83" s="175"/>
      <c r="J83" s="175"/>
      <c r="K83" s="175"/>
      <c r="L83" s="175"/>
      <c r="M83" s="189"/>
      <c r="N83" s="169" t="s">
        <v>66</v>
      </c>
      <c r="O83" s="170"/>
      <c r="P83" s="170"/>
      <c r="Q83" s="170"/>
      <c r="R83" s="170"/>
      <c r="S83" s="170"/>
      <c r="T83" s="171"/>
      <c r="U83" s="38" t="s">
        <v>65</v>
      </c>
      <c r="V83" s="167">
        <f>IFERROR(SUM(V77:V82),"0")</f>
        <v>16</v>
      </c>
      <c r="W83" s="167">
        <f>IFERROR(SUM(W77:W82),"0")</f>
        <v>16</v>
      </c>
      <c r="X83" s="167">
        <f>IFERROR(IF(X77="",0,X77),"0")+IFERROR(IF(X78="",0,X78),"0")+IFERROR(IF(X79="",0,X79),"0")+IFERROR(IF(X80="",0,X80),"0")+IFERROR(IF(X81="",0,X81),"0")+IFERROR(IF(X82="",0,X82),"0")</f>
        <v>0.28608</v>
      </c>
      <c r="Y83" s="168"/>
      <c r="Z83" s="168"/>
    </row>
    <row r="84" spans="1:53" x14ac:dyDescent="0.2">
      <c r="A84" s="175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89"/>
      <c r="N84" s="169" t="s">
        <v>66</v>
      </c>
      <c r="O84" s="170"/>
      <c r="P84" s="170"/>
      <c r="Q84" s="170"/>
      <c r="R84" s="170"/>
      <c r="S84" s="170"/>
      <c r="T84" s="171"/>
      <c r="U84" s="38" t="s">
        <v>67</v>
      </c>
      <c r="V84" s="167">
        <f>IFERROR(SUMPRODUCT(V77:V82*H77:H82),"0")</f>
        <v>57.6</v>
      </c>
      <c r="W84" s="167">
        <f>IFERROR(SUMPRODUCT(W77:W82*H77:H82),"0")</f>
        <v>57.6</v>
      </c>
      <c r="X84" s="38"/>
      <c r="Y84" s="168"/>
      <c r="Z84" s="168"/>
    </row>
    <row r="85" spans="1:53" ht="16.5" hidden="1" customHeight="1" x14ac:dyDescent="0.25">
      <c r="A85" s="174" t="s">
        <v>140</v>
      </c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61"/>
      <c r="Z85" s="161"/>
    </row>
    <row r="86" spans="1:53" ht="14.25" hidden="1" customHeight="1" x14ac:dyDescent="0.25">
      <c r="A86" s="181" t="s">
        <v>140</v>
      </c>
      <c r="B86" s="175"/>
      <c r="C86" s="175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60"/>
      <c r="Z86" s="160"/>
    </row>
    <row r="87" spans="1:53" ht="27" hidden="1" customHeight="1" x14ac:dyDescent="0.25">
      <c r="A87" s="55" t="s">
        <v>141</v>
      </c>
      <c r="B87" s="55" t="s">
        <v>142</v>
      </c>
      <c r="C87" s="32">
        <v>4301136013</v>
      </c>
      <c r="D87" s="172">
        <v>4607025784012</v>
      </c>
      <c r="E87" s="173"/>
      <c r="F87" s="164">
        <v>0.09</v>
      </c>
      <c r="G87" s="33">
        <v>24</v>
      </c>
      <c r="H87" s="164">
        <v>2.16</v>
      </c>
      <c r="I87" s="164">
        <v>2.4912000000000001</v>
      </c>
      <c r="J87" s="33">
        <v>126</v>
      </c>
      <c r="K87" s="33" t="s">
        <v>73</v>
      </c>
      <c r="L87" s="34" t="s">
        <v>64</v>
      </c>
      <c r="M87" s="33">
        <v>180</v>
      </c>
      <c r="N87" s="350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91"/>
      <c r="P87" s="191"/>
      <c r="Q87" s="191"/>
      <c r="R87" s="173"/>
      <c r="S87" s="35"/>
      <c r="T87" s="35"/>
      <c r="U87" s="36" t="s">
        <v>65</v>
      </c>
      <c r="V87" s="165">
        <v>0</v>
      </c>
      <c r="W87" s="166">
        <f>IFERROR(IF(V87="","",V87),"")</f>
        <v>0</v>
      </c>
      <c r="X87" s="37">
        <f>IFERROR(IF(V87="","",V87*0.00936),"")</f>
        <v>0</v>
      </c>
      <c r="Y87" s="57"/>
      <c r="Z87" s="58"/>
      <c r="AD87" s="62"/>
      <c r="BA87" s="91" t="s">
        <v>74</v>
      </c>
    </row>
    <row r="88" spans="1:53" ht="27" hidden="1" customHeight="1" x14ac:dyDescent="0.25">
      <c r="A88" s="55" t="s">
        <v>143</v>
      </c>
      <c r="B88" s="55" t="s">
        <v>144</v>
      </c>
      <c r="C88" s="32">
        <v>4301136012</v>
      </c>
      <c r="D88" s="172">
        <v>4607025784319</v>
      </c>
      <c r="E88" s="173"/>
      <c r="F88" s="164">
        <v>0.36</v>
      </c>
      <c r="G88" s="33">
        <v>10</v>
      </c>
      <c r="H88" s="164">
        <v>3.6</v>
      </c>
      <c r="I88" s="164">
        <v>4.2439999999999998</v>
      </c>
      <c r="J88" s="33">
        <v>70</v>
      </c>
      <c r="K88" s="33" t="s">
        <v>73</v>
      </c>
      <c r="L88" s="34" t="s">
        <v>64</v>
      </c>
      <c r="M88" s="33">
        <v>180</v>
      </c>
      <c r="N88" s="330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91"/>
      <c r="P88" s="191"/>
      <c r="Q88" s="191"/>
      <c r="R88" s="173"/>
      <c r="S88" s="35"/>
      <c r="T88" s="35"/>
      <c r="U88" s="36" t="s">
        <v>65</v>
      </c>
      <c r="V88" s="165">
        <v>0</v>
      </c>
      <c r="W88" s="166">
        <f>IFERROR(IF(V88="","",V88),"")</f>
        <v>0</v>
      </c>
      <c r="X88" s="37">
        <f>IFERROR(IF(V88="","",V88*0.01788),"")</f>
        <v>0</v>
      </c>
      <c r="Y88" s="57"/>
      <c r="Z88" s="58"/>
      <c r="AD88" s="62"/>
      <c r="BA88" s="92" t="s">
        <v>74</v>
      </c>
    </row>
    <row r="89" spans="1:53" ht="16.5" hidden="1" customHeight="1" x14ac:dyDescent="0.25">
      <c r="A89" s="55" t="s">
        <v>145</v>
      </c>
      <c r="B89" s="55" t="s">
        <v>146</v>
      </c>
      <c r="C89" s="32">
        <v>4301136014</v>
      </c>
      <c r="D89" s="172">
        <v>4607111035370</v>
      </c>
      <c r="E89" s="173"/>
      <c r="F89" s="164">
        <v>0.14000000000000001</v>
      </c>
      <c r="G89" s="33">
        <v>22</v>
      </c>
      <c r="H89" s="164">
        <v>3.08</v>
      </c>
      <c r="I89" s="164">
        <v>3.464</v>
      </c>
      <c r="J89" s="33">
        <v>84</v>
      </c>
      <c r="K89" s="33" t="s">
        <v>63</v>
      </c>
      <c r="L89" s="34" t="s">
        <v>64</v>
      </c>
      <c r="M89" s="33">
        <v>180</v>
      </c>
      <c r="N89" s="292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91"/>
      <c r="P89" s="191"/>
      <c r="Q89" s="191"/>
      <c r="R89" s="173"/>
      <c r="S89" s="35"/>
      <c r="T89" s="35"/>
      <c r="U89" s="36" t="s">
        <v>65</v>
      </c>
      <c r="V89" s="165">
        <v>0</v>
      </c>
      <c r="W89" s="166">
        <f>IFERROR(IF(V89="","",V89),"")</f>
        <v>0</v>
      </c>
      <c r="X89" s="37">
        <f>IFERROR(IF(V89="","",V89*0.0155),"")</f>
        <v>0</v>
      </c>
      <c r="Y89" s="57"/>
      <c r="Z89" s="58"/>
      <c r="AD89" s="62"/>
      <c r="BA89" s="93" t="s">
        <v>74</v>
      </c>
    </row>
    <row r="90" spans="1:53" hidden="1" x14ac:dyDescent="0.2">
      <c r="A90" s="188"/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89"/>
      <c r="N90" s="169" t="s">
        <v>66</v>
      </c>
      <c r="O90" s="170"/>
      <c r="P90" s="170"/>
      <c r="Q90" s="170"/>
      <c r="R90" s="170"/>
      <c r="S90" s="170"/>
      <c r="T90" s="171"/>
      <c r="U90" s="38" t="s">
        <v>65</v>
      </c>
      <c r="V90" s="167">
        <f>IFERROR(SUM(V87:V89),"0")</f>
        <v>0</v>
      </c>
      <c r="W90" s="167">
        <f>IFERROR(SUM(W87:W89),"0")</f>
        <v>0</v>
      </c>
      <c r="X90" s="167">
        <f>IFERROR(IF(X87="",0,X87),"0")+IFERROR(IF(X88="",0,X88),"0")+IFERROR(IF(X89="",0,X89),"0")</f>
        <v>0</v>
      </c>
      <c r="Y90" s="168"/>
      <c r="Z90" s="168"/>
    </row>
    <row r="91" spans="1:53" hidden="1" x14ac:dyDescent="0.2">
      <c r="A91" s="175"/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89"/>
      <c r="N91" s="169" t="s">
        <v>66</v>
      </c>
      <c r="O91" s="170"/>
      <c r="P91" s="170"/>
      <c r="Q91" s="170"/>
      <c r="R91" s="170"/>
      <c r="S91" s="170"/>
      <c r="T91" s="171"/>
      <c r="U91" s="38" t="s">
        <v>67</v>
      </c>
      <c r="V91" s="167">
        <f>IFERROR(SUMPRODUCT(V87:V89*H87:H89),"0")</f>
        <v>0</v>
      </c>
      <c r="W91" s="167">
        <f>IFERROR(SUMPRODUCT(W87:W89*H87:H89),"0")</f>
        <v>0</v>
      </c>
      <c r="X91" s="38"/>
      <c r="Y91" s="168"/>
      <c r="Z91" s="168"/>
    </row>
    <row r="92" spans="1:53" ht="16.5" hidden="1" customHeight="1" x14ac:dyDescent="0.25">
      <c r="A92" s="174" t="s">
        <v>147</v>
      </c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61"/>
      <c r="Z92" s="161"/>
    </row>
    <row r="93" spans="1:53" ht="14.25" hidden="1" customHeight="1" x14ac:dyDescent="0.25">
      <c r="A93" s="181" t="s">
        <v>60</v>
      </c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60"/>
      <c r="Z93" s="160"/>
    </row>
    <row r="94" spans="1:53" ht="27" customHeight="1" x14ac:dyDescent="0.25">
      <c r="A94" s="55" t="s">
        <v>148</v>
      </c>
      <c r="B94" s="55" t="s">
        <v>149</v>
      </c>
      <c r="C94" s="32">
        <v>4301070975</v>
      </c>
      <c r="D94" s="172">
        <v>4607111033970</v>
      </c>
      <c r="E94" s="173"/>
      <c r="F94" s="164">
        <v>0.43</v>
      </c>
      <c r="G94" s="33">
        <v>16</v>
      </c>
      <c r="H94" s="164">
        <v>6.88</v>
      </c>
      <c r="I94" s="164">
        <v>7.1996000000000002</v>
      </c>
      <c r="J94" s="33">
        <v>84</v>
      </c>
      <c r="K94" s="33" t="s">
        <v>63</v>
      </c>
      <c r="L94" s="34" t="s">
        <v>64</v>
      </c>
      <c r="M94" s="33">
        <v>180</v>
      </c>
      <c r="N94" s="198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O94" s="191"/>
      <c r="P94" s="191"/>
      <c r="Q94" s="191"/>
      <c r="R94" s="173"/>
      <c r="S94" s="35"/>
      <c r="T94" s="35"/>
      <c r="U94" s="36" t="s">
        <v>65</v>
      </c>
      <c r="V94" s="165">
        <v>21</v>
      </c>
      <c r="W94" s="166">
        <f>IFERROR(IF(V94="","",V94),"")</f>
        <v>21</v>
      </c>
      <c r="X94" s="37">
        <f>IFERROR(IF(V94="","",V94*0.0155),"")</f>
        <v>0.32550000000000001</v>
      </c>
      <c r="Y94" s="57"/>
      <c r="Z94" s="58"/>
      <c r="AD94" s="62"/>
      <c r="BA94" s="94" t="s">
        <v>1</v>
      </c>
    </row>
    <row r="95" spans="1:53" ht="27" customHeight="1" x14ac:dyDescent="0.25">
      <c r="A95" s="55" t="s">
        <v>150</v>
      </c>
      <c r="B95" s="55" t="s">
        <v>151</v>
      </c>
      <c r="C95" s="32">
        <v>4301070976</v>
      </c>
      <c r="D95" s="172">
        <v>4607111034144</v>
      </c>
      <c r="E95" s="173"/>
      <c r="F95" s="164">
        <v>0.9</v>
      </c>
      <c r="G95" s="33">
        <v>8</v>
      </c>
      <c r="H95" s="164">
        <v>7.2</v>
      </c>
      <c r="I95" s="164">
        <v>7.4859999999999998</v>
      </c>
      <c r="J95" s="33">
        <v>84</v>
      </c>
      <c r="K95" s="33" t="s">
        <v>63</v>
      </c>
      <c r="L95" s="34" t="s">
        <v>64</v>
      </c>
      <c r="M95" s="33">
        <v>180</v>
      </c>
      <c r="N95" s="297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O95" s="191"/>
      <c r="P95" s="191"/>
      <c r="Q95" s="191"/>
      <c r="R95" s="173"/>
      <c r="S95" s="35"/>
      <c r="T95" s="35"/>
      <c r="U95" s="36" t="s">
        <v>65</v>
      </c>
      <c r="V95" s="165">
        <v>46</v>
      </c>
      <c r="W95" s="166">
        <f>IFERROR(IF(V95="","",V95),"")</f>
        <v>46</v>
      </c>
      <c r="X95" s="37">
        <f>IFERROR(IF(V95="","",V95*0.0155),"")</f>
        <v>0.71299999999999997</v>
      </c>
      <c r="Y95" s="57"/>
      <c r="Z95" s="58"/>
      <c r="AD95" s="62"/>
      <c r="BA95" s="95" t="s">
        <v>1</v>
      </c>
    </row>
    <row r="96" spans="1:53" ht="27" customHeight="1" x14ac:dyDescent="0.25">
      <c r="A96" s="55" t="s">
        <v>152</v>
      </c>
      <c r="B96" s="55" t="s">
        <v>153</v>
      </c>
      <c r="C96" s="32">
        <v>4301070973</v>
      </c>
      <c r="D96" s="172">
        <v>4607111033987</v>
      </c>
      <c r="E96" s="173"/>
      <c r="F96" s="164">
        <v>0.43</v>
      </c>
      <c r="G96" s="33">
        <v>16</v>
      </c>
      <c r="H96" s="164">
        <v>6.88</v>
      </c>
      <c r="I96" s="164">
        <v>7.1996000000000002</v>
      </c>
      <c r="J96" s="33">
        <v>84</v>
      </c>
      <c r="K96" s="33" t="s">
        <v>63</v>
      </c>
      <c r="L96" s="34" t="s">
        <v>64</v>
      </c>
      <c r="M96" s="33">
        <v>180</v>
      </c>
      <c r="N96" s="299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O96" s="191"/>
      <c r="P96" s="191"/>
      <c r="Q96" s="191"/>
      <c r="R96" s="173"/>
      <c r="S96" s="35"/>
      <c r="T96" s="35"/>
      <c r="U96" s="36" t="s">
        <v>65</v>
      </c>
      <c r="V96" s="165">
        <v>13</v>
      </c>
      <c r="W96" s="166">
        <f>IFERROR(IF(V96="","",V96),"")</f>
        <v>13</v>
      </c>
      <c r="X96" s="37">
        <f>IFERROR(IF(V96="","",V96*0.0155),"")</f>
        <v>0.20150000000000001</v>
      </c>
      <c r="Y96" s="57"/>
      <c r="Z96" s="58"/>
      <c r="AD96" s="62"/>
      <c r="BA96" s="96" t="s">
        <v>1</v>
      </c>
    </row>
    <row r="97" spans="1:53" ht="27" customHeight="1" x14ac:dyDescent="0.25">
      <c r="A97" s="55" t="s">
        <v>154</v>
      </c>
      <c r="B97" s="55" t="s">
        <v>155</v>
      </c>
      <c r="C97" s="32">
        <v>4301070974</v>
      </c>
      <c r="D97" s="172">
        <v>4607111034151</v>
      </c>
      <c r="E97" s="173"/>
      <c r="F97" s="164">
        <v>0.9</v>
      </c>
      <c r="G97" s="33">
        <v>8</v>
      </c>
      <c r="H97" s="164">
        <v>7.2</v>
      </c>
      <c r="I97" s="164">
        <v>7.4859999999999998</v>
      </c>
      <c r="J97" s="33">
        <v>84</v>
      </c>
      <c r="K97" s="33" t="s">
        <v>63</v>
      </c>
      <c r="L97" s="34" t="s">
        <v>64</v>
      </c>
      <c r="M97" s="33">
        <v>180</v>
      </c>
      <c r="N97" s="298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O97" s="191"/>
      <c r="P97" s="191"/>
      <c r="Q97" s="191"/>
      <c r="R97" s="173"/>
      <c r="S97" s="35"/>
      <c r="T97" s="35"/>
      <c r="U97" s="36" t="s">
        <v>65</v>
      </c>
      <c r="V97" s="165">
        <v>36</v>
      </c>
      <c r="W97" s="166">
        <f>IFERROR(IF(V97="","",V97),"")</f>
        <v>36</v>
      </c>
      <c r="X97" s="37">
        <f>IFERROR(IF(V97="","",V97*0.0155),"")</f>
        <v>0.55800000000000005</v>
      </c>
      <c r="Y97" s="57"/>
      <c r="Z97" s="58"/>
      <c r="AD97" s="62"/>
      <c r="BA97" s="97" t="s">
        <v>1</v>
      </c>
    </row>
    <row r="98" spans="1:53" ht="27" hidden="1" customHeight="1" x14ac:dyDescent="0.25">
      <c r="A98" s="55" t="s">
        <v>156</v>
      </c>
      <c r="B98" s="55" t="s">
        <v>157</v>
      </c>
      <c r="C98" s="32">
        <v>4301070958</v>
      </c>
      <c r="D98" s="172">
        <v>4607111038098</v>
      </c>
      <c r="E98" s="173"/>
      <c r="F98" s="164">
        <v>0.8</v>
      </c>
      <c r="G98" s="33">
        <v>8</v>
      </c>
      <c r="H98" s="164">
        <v>6.4</v>
      </c>
      <c r="I98" s="164">
        <v>6.6859999999999999</v>
      </c>
      <c r="J98" s="33">
        <v>84</v>
      </c>
      <c r="K98" s="33" t="s">
        <v>63</v>
      </c>
      <c r="L98" s="34" t="s">
        <v>64</v>
      </c>
      <c r="M98" s="33">
        <v>180</v>
      </c>
      <c r="N98" s="300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O98" s="191"/>
      <c r="P98" s="191"/>
      <c r="Q98" s="191"/>
      <c r="R98" s="173"/>
      <c r="S98" s="35"/>
      <c r="T98" s="35"/>
      <c r="U98" s="36" t="s">
        <v>65</v>
      </c>
      <c r="V98" s="165">
        <v>0</v>
      </c>
      <c r="W98" s="166">
        <f>IFERROR(IF(V98="","",V98),"")</f>
        <v>0</v>
      </c>
      <c r="X98" s="37">
        <f>IFERROR(IF(V98="","",V98*0.0155),"")</f>
        <v>0</v>
      </c>
      <c r="Y98" s="57"/>
      <c r="Z98" s="58"/>
      <c r="AD98" s="62"/>
      <c r="BA98" s="98" t="s">
        <v>1</v>
      </c>
    </row>
    <row r="99" spans="1:53" x14ac:dyDescent="0.2">
      <c r="A99" s="188"/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  <c r="M99" s="189"/>
      <c r="N99" s="169" t="s">
        <v>66</v>
      </c>
      <c r="O99" s="170"/>
      <c r="P99" s="170"/>
      <c r="Q99" s="170"/>
      <c r="R99" s="170"/>
      <c r="S99" s="170"/>
      <c r="T99" s="171"/>
      <c r="U99" s="38" t="s">
        <v>65</v>
      </c>
      <c r="V99" s="167">
        <f>IFERROR(SUM(V94:V98),"0")</f>
        <v>116</v>
      </c>
      <c r="W99" s="167">
        <f>IFERROR(SUM(W94:W98),"0")</f>
        <v>116</v>
      </c>
      <c r="X99" s="167">
        <f>IFERROR(IF(X94="",0,X94),"0")+IFERROR(IF(X95="",0,X95),"0")+IFERROR(IF(X96="",0,X96),"0")+IFERROR(IF(X97="",0,X97),"0")+IFERROR(IF(X98="",0,X98),"0")</f>
        <v>1.798</v>
      </c>
      <c r="Y99" s="168"/>
      <c r="Z99" s="168"/>
    </row>
    <row r="100" spans="1:53" x14ac:dyDescent="0.2">
      <c r="A100" s="175"/>
      <c r="B100" s="175"/>
      <c r="C100" s="175"/>
      <c r="D100" s="175"/>
      <c r="E100" s="175"/>
      <c r="F100" s="175"/>
      <c r="G100" s="175"/>
      <c r="H100" s="175"/>
      <c r="I100" s="175"/>
      <c r="J100" s="175"/>
      <c r="K100" s="175"/>
      <c r="L100" s="175"/>
      <c r="M100" s="189"/>
      <c r="N100" s="169" t="s">
        <v>66</v>
      </c>
      <c r="O100" s="170"/>
      <c r="P100" s="170"/>
      <c r="Q100" s="170"/>
      <c r="R100" s="170"/>
      <c r="S100" s="170"/>
      <c r="T100" s="171"/>
      <c r="U100" s="38" t="s">
        <v>67</v>
      </c>
      <c r="V100" s="167">
        <f>IFERROR(SUMPRODUCT(V94:V98*H94:H98),"0")</f>
        <v>824.31999999999994</v>
      </c>
      <c r="W100" s="167">
        <f>IFERROR(SUMPRODUCT(W94:W98*H94:H98),"0")</f>
        <v>824.31999999999994</v>
      </c>
      <c r="X100" s="38"/>
      <c r="Y100" s="168"/>
      <c r="Z100" s="168"/>
    </row>
    <row r="101" spans="1:53" ht="16.5" hidden="1" customHeight="1" x14ac:dyDescent="0.25">
      <c r="A101" s="174" t="s">
        <v>158</v>
      </c>
      <c r="B101" s="175"/>
      <c r="C101" s="175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  <c r="W101" s="175"/>
      <c r="X101" s="175"/>
      <c r="Y101" s="161"/>
      <c r="Z101" s="161"/>
    </row>
    <row r="102" spans="1:53" ht="14.25" hidden="1" customHeight="1" x14ac:dyDescent="0.25">
      <c r="A102" s="181" t="s">
        <v>118</v>
      </c>
      <c r="B102" s="175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  <c r="W102" s="175"/>
      <c r="X102" s="175"/>
      <c r="Y102" s="160"/>
      <c r="Z102" s="160"/>
    </row>
    <row r="103" spans="1:53" ht="27" customHeight="1" x14ac:dyDescent="0.25">
      <c r="A103" s="55" t="s">
        <v>159</v>
      </c>
      <c r="B103" s="55" t="s">
        <v>160</v>
      </c>
      <c r="C103" s="32">
        <v>4301135162</v>
      </c>
      <c r="D103" s="172">
        <v>4607111034014</v>
      </c>
      <c r="E103" s="173"/>
      <c r="F103" s="164">
        <v>0.25</v>
      </c>
      <c r="G103" s="33">
        <v>12</v>
      </c>
      <c r="H103" s="164">
        <v>3</v>
      </c>
      <c r="I103" s="164">
        <v>3.7035999999999998</v>
      </c>
      <c r="J103" s="33">
        <v>70</v>
      </c>
      <c r="K103" s="33" t="s">
        <v>73</v>
      </c>
      <c r="L103" s="34" t="s">
        <v>64</v>
      </c>
      <c r="M103" s="33">
        <v>180</v>
      </c>
      <c r="N103" s="207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3" s="191"/>
      <c r="P103" s="191"/>
      <c r="Q103" s="191"/>
      <c r="R103" s="173"/>
      <c r="S103" s="35"/>
      <c r="T103" s="35"/>
      <c r="U103" s="36" t="s">
        <v>65</v>
      </c>
      <c r="V103" s="165">
        <v>4</v>
      </c>
      <c r="W103" s="166">
        <f>IFERROR(IF(V103="","",V103),"")</f>
        <v>4</v>
      </c>
      <c r="X103" s="37">
        <f>IFERROR(IF(V103="","",V103*0.01788),"")</f>
        <v>7.152E-2</v>
      </c>
      <c r="Y103" s="57"/>
      <c r="Z103" s="58"/>
      <c r="AD103" s="62"/>
      <c r="BA103" s="99" t="s">
        <v>74</v>
      </c>
    </row>
    <row r="104" spans="1:53" ht="27" customHeight="1" x14ac:dyDescent="0.25">
      <c r="A104" s="55" t="s">
        <v>161</v>
      </c>
      <c r="B104" s="55" t="s">
        <v>162</v>
      </c>
      <c r="C104" s="32">
        <v>4301135117</v>
      </c>
      <c r="D104" s="172">
        <v>4607111033994</v>
      </c>
      <c r="E104" s="173"/>
      <c r="F104" s="164">
        <v>0.25</v>
      </c>
      <c r="G104" s="33">
        <v>12</v>
      </c>
      <c r="H104" s="164">
        <v>3</v>
      </c>
      <c r="I104" s="164">
        <v>3.7035999999999998</v>
      </c>
      <c r="J104" s="33">
        <v>70</v>
      </c>
      <c r="K104" s="33" t="s">
        <v>73</v>
      </c>
      <c r="L104" s="34" t="s">
        <v>64</v>
      </c>
      <c r="M104" s="33">
        <v>180</v>
      </c>
      <c r="N104" s="211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4" s="191"/>
      <c r="P104" s="191"/>
      <c r="Q104" s="191"/>
      <c r="R104" s="173"/>
      <c r="S104" s="35"/>
      <c r="T104" s="35"/>
      <c r="U104" s="36" t="s">
        <v>65</v>
      </c>
      <c r="V104" s="165">
        <v>8</v>
      </c>
      <c r="W104" s="166">
        <f>IFERROR(IF(V104="","",V104),"")</f>
        <v>8</v>
      </c>
      <c r="X104" s="37">
        <f>IFERROR(IF(V104="","",V104*0.01788),"")</f>
        <v>0.14304</v>
      </c>
      <c r="Y104" s="57"/>
      <c r="Z104" s="58"/>
      <c r="AD104" s="62"/>
      <c r="BA104" s="100" t="s">
        <v>74</v>
      </c>
    </row>
    <row r="105" spans="1:53" x14ac:dyDescent="0.2">
      <c r="A105" s="188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89"/>
      <c r="N105" s="169" t="s">
        <v>66</v>
      </c>
      <c r="O105" s="170"/>
      <c r="P105" s="170"/>
      <c r="Q105" s="170"/>
      <c r="R105" s="170"/>
      <c r="S105" s="170"/>
      <c r="T105" s="171"/>
      <c r="U105" s="38" t="s">
        <v>65</v>
      </c>
      <c r="V105" s="167">
        <f>IFERROR(SUM(V103:V104),"0")</f>
        <v>12</v>
      </c>
      <c r="W105" s="167">
        <f>IFERROR(SUM(W103:W104),"0")</f>
        <v>12</v>
      </c>
      <c r="X105" s="167">
        <f>IFERROR(IF(X103="",0,X103),"0")+IFERROR(IF(X104="",0,X104),"0")</f>
        <v>0.21456</v>
      </c>
      <c r="Y105" s="168"/>
      <c r="Z105" s="168"/>
    </row>
    <row r="106" spans="1:53" x14ac:dyDescent="0.2">
      <c r="A106" s="175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89"/>
      <c r="N106" s="169" t="s">
        <v>66</v>
      </c>
      <c r="O106" s="170"/>
      <c r="P106" s="170"/>
      <c r="Q106" s="170"/>
      <c r="R106" s="170"/>
      <c r="S106" s="170"/>
      <c r="T106" s="171"/>
      <c r="U106" s="38" t="s">
        <v>67</v>
      </c>
      <c r="V106" s="167">
        <f>IFERROR(SUMPRODUCT(V103:V104*H103:H104),"0")</f>
        <v>36</v>
      </c>
      <c r="W106" s="167">
        <f>IFERROR(SUMPRODUCT(W103:W104*H103:H104),"0")</f>
        <v>36</v>
      </c>
      <c r="X106" s="38"/>
      <c r="Y106" s="168"/>
      <c r="Z106" s="168"/>
    </row>
    <row r="107" spans="1:53" ht="16.5" hidden="1" customHeight="1" x14ac:dyDescent="0.25">
      <c r="A107" s="174" t="s">
        <v>163</v>
      </c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61"/>
      <c r="Z107" s="161"/>
    </row>
    <row r="108" spans="1:53" ht="14.25" hidden="1" customHeight="1" x14ac:dyDescent="0.25">
      <c r="A108" s="181" t="s">
        <v>118</v>
      </c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60"/>
      <c r="Z108" s="160"/>
    </row>
    <row r="109" spans="1:53" ht="16.5" customHeight="1" x14ac:dyDescent="0.25">
      <c r="A109" s="55" t="s">
        <v>164</v>
      </c>
      <c r="B109" s="55" t="s">
        <v>165</v>
      </c>
      <c r="C109" s="32">
        <v>4301135112</v>
      </c>
      <c r="D109" s="172">
        <v>4607111034199</v>
      </c>
      <c r="E109" s="173"/>
      <c r="F109" s="164">
        <v>0.25</v>
      </c>
      <c r="G109" s="33">
        <v>12</v>
      </c>
      <c r="H109" s="164">
        <v>3</v>
      </c>
      <c r="I109" s="164">
        <v>3.7035999999999998</v>
      </c>
      <c r="J109" s="33">
        <v>70</v>
      </c>
      <c r="K109" s="33" t="s">
        <v>73</v>
      </c>
      <c r="L109" s="34" t="s">
        <v>64</v>
      </c>
      <c r="M109" s="33">
        <v>180</v>
      </c>
      <c r="N109" s="288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9" s="191"/>
      <c r="P109" s="191"/>
      <c r="Q109" s="191"/>
      <c r="R109" s="173"/>
      <c r="S109" s="35"/>
      <c r="T109" s="35"/>
      <c r="U109" s="36" t="s">
        <v>65</v>
      </c>
      <c r="V109" s="165">
        <v>14</v>
      </c>
      <c r="W109" s="166">
        <f>IFERROR(IF(V109="","",V109),"")</f>
        <v>14</v>
      </c>
      <c r="X109" s="37">
        <f>IFERROR(IF(V109="","",V109*0.01788),"")</f>
        <v>0.25031999999999999</v>
      </c>
      <c r="Y109" s="57"/>
      <c r="Z109" s="58"/>
      <c r="AD109" s="62"/>
      <c r="BA109" s="101" t="s">
        <v>74</v>
      </c>
    </row>
    <row r="110" spans="1:53" x14ac:dyDescent="0.2">
      <c r="A110" s="188"/>
      <c r="B110" s="175"/>
      <c r="C110" s="175"/>
      <c r="D110" s="175"/>
      <c r="E110" s="175"/>
      <c r="F110" s="175"/>
      <c r="G110" s="175"/>
      <c r="H110" s="175"/>
      <c r="I110" s="175"/>
      <c r="J110" s="175"/>
      <c r="K110" s="175"/>
      <c r="L110" s="175"/>
      <c r="M110" s="189"/>
      <c r="N110" s="169" t="s">
        <v>66</v>
      </c>
      <c r="O110" s="170"/>
      <c r="P110" s="170"/>
      <c r="Q110" s="170"/>
      <c r="R110" s="170"/>
      <c r="S110" s="170"/>
      <c r="T110" s="171"/>
      <c r="U110" s="38" t="s">
        <v>65</v>
      </c>
      <c r="V110" s="167">
        <f>IFERROR(SUM(V109:V109),"0")</f>
        <v>14</v>
      </c>
      <c r="W110" s="167">
        <f>IFERROR(SUM(W109:W109),"0")</f>
        <v>14</v>
      </c>
      <c r="X110" s="167">
        <f>IFERROR(IF(X109="",0,X109),"0")</f>
        <v>0.25031999999999999</v>
      </c>
      <c r="Y110" s="168"/>
      <c r="Z110" s="168"/>
    </row>
    <row r="111" spans="1:53" x14ac:dyDescent="0.2">
      <c r="A111" s="175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89"/>
      <c r="N111" s="169" t="s">
        <v>66</v>
      </c>
      <c r="O111" s="170"/>
      <c r="P111" s="170"/>
      <c r="Q111" s="170"/>
      <c r="R111" s="170"/>
      <c r="S111" s="170"/>
      <c r="T111" s="171"/>
      <c r="U111" s="38" t="s">
        <v>67</v>
      </c>
      <c r="V111" s="167">
        <f>IFERROR(SUMPRODUCT(V109:V109*H109:H109),"0")</f>
        <v>42</v>
      </c>
      <c r="W111" s="167">
        <f>IFERROR(SUMPRODUCT(W109:W109*H109:H109),"0")</f>
        <v>42</v>
      </c>
      <c r="X111" s="38"/>
      <c r="Y111" s="168"/>
      <c r="Z111" s="168"/>
    </row>
    <row r="112" spans="1:53" ht="16.5" hidden="1" customHeight="1" x14ac:dyDescent="0.25">
      <c r="A112" s="174" t="s">
        <v>166</v>
      </c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61"/>
      <c r="Z112" s="161"/>
    </row>
    <row r="113" spans="1:53" ht="14.25" hidden="1" customHeight="1" x14ac:dyDescent="0.25">
      <c r="A113" s="181" t="s">
        <v>118</v>
      </c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  <c r="S113" s="175"/>
      <c r="T113" s="175"/>
      <c r="U113" s="175"/>
      <c r="V113" s="175"/>
      <c r="W113" s="175"/>
      <c r="X113" s="175"/>
      <c r="Y113" s="160"/>
      <c r="Z113" s="160"/>
    </row>
    <row r="114" spans="1:53" ht="27" hidden="1" customHeight="1" x14ac:dyDescent="0.25">
      <c r="A114" s="55" t="s">
        <v>167</v>
      </c>
      <c r="B114" s="55" t="s">
        <v>168</v>
      </c>
      <c r="C114" s="32">
        <v>4301130006</v>
      </c>
      <c r="D114" s="172">
        <v>4607111034670</v>
      </c>
      <c r="E114" s="173"/>
      <c r="F114" s="164">
        <v>3</v>
      </c>
      <c r="G114" s="33">
        <v>1</v>
      </c>
      <c r="H114" s="164">
        <v>3</v>
      </c>
      <c r="I114" s="164">
        <v>3.1949999999999998</v>
      </c>
      <c r="J114" s="33">
        <v>126</v>
      </c>
      <c r="K114" s="33" t="s">
        <v>73</v>
      </c>
      <c r="L114" s="34" t="s">
        <v>64</v>
      </c>
      <c r="M114" s="33">
        <v>180</v>
      </c>
      <c r="N114" s="312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4" s="191"/>
      <c r="P114" s="191"/>
      <c r="Q114" s="191"/>
      <c r="R114" s="173"/>
      <c r="S114" s="35"/>
      <c r="T114" s="35"/>
      <c r="U114" s="36" t="s">
        <v>65</v>
      </c>
      <c r="V114" s="165">
        <v>0</v>
      </c>
      <c r="W114" s="166">
        <f>IFERROR(IF(V114="","",V114),"")</f>
        <v>0</v>
      </c>
      <c r="X114" s="37">
        <f>IFERROR(IF(V114="","",V114*0.00936),"")</f>
        <v>0</v>
      </c>
      <c r="Y114" s="57" t="s">
        <v>169</v>
      </c>
      <c r="Z114" s="58"/>
      <c r="AD114" s="62"/>
      <c r="BA114" s="102" t="s">
        <v>74</v>
      </c>
    </row>
    <row r="115" spans="1:53" ht="27" hidden="1" customHeight="1" x14ac:dyDescent="0.25">
      <c r="A115" s="55" t="s">
        <v>170</v>
      </c>
      <c r="B115" s="55" t="s">
        <v>171</v>
      </c>
      <c r="C115" s="32">
        <v>4301130003</v>
      </c>
      <c r="D115" s="172">
        <v>4607111034687</v>
      </c>
      <c r="E115" s="173"/>
      <c r="F115" s="164">
        <v>3</v>
      </c>
      <c r="G115" s="33">
        <v>1</v>
      </c>
      <c r="H115" s="164">
        <v>3</v>
      </c>
      <c r="I115" s="164">
        <v>3.1949999999999998</v>
      </c>
      <c r="J115" s="33">
        <v>126</v>
      </c>
      <c r="K115" s="33" t="s">
        <v>73</v>
      </c>
      <c r="L115" s="34" t="s">
        <v>64</v>
      </c>
      <c r="M115" s="33">
        <v>180</v>
      </c>
      <c r="N115" s="294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O115" s="191"/>
      <c r="P115" s="191"/>
      <c r="Q115" s="191"/>
      <c r="R115" s="173"/>
      <c r="S115" s="35"/>
      <c r="T115" s="35"/>
      <c r="U115" s="36" t="s">
        <v>65</v>
      </c>
      <c r="V115" s="165">
        <v>0</v>
      </c>
      <c r="W115" s="166">
        <f>IFERROR(IF(V115="","",V115),"")</f>
        <v>0</v>
      </c>
      <c r="X115" s="37">
        <f>IFERROR(IF(V115="","",V115*0.00936),"")</f>
        <v>0</v>
      </c>
      <c r="Y115" s="57" t="s">
        <v>169</v>
      </c>
      <c r="Z115" s="58"/>
      <c r="AD115" s="62"/>
      <c r="BA115" s="103" t="s">
        <v>74</v>
      </c>
    </row>
    <row r="116" spans="1:53" ht="27" hidden="1" customHeight="1" x14ac:dyDescent="0.25">
      <c r="A116" s="55" t="s">
        <v>172</v>
      </c>
      <c r="B116" s="55" t="s">
        <v>173</v>
      </c>
      <c r="C116" s="32">
        <v>4301135181</v>
      </c>
      <c r="D116" s="172">
        <v>4607111034380</v>
      </c>
      <c r="E116" s="173"/>
      <c r="F116" s="164">
        <v>0.25</v>
      </c>
      <c r="G116" s="33">
        <v>12</v>
      </c>
      <c r="H116" s="164">
        <v>3</v>
      </c>
      <c r="I116" s="164">
        <v>3.28</v>
      </c>
      <c r="J116" s="33">
        <v>70</v>
      </c>
      <c r="K116" s="33" t="s">
        <v>73</v>
      </c>
      <c r="L116" s="34" t="s">
        <v>64</v>
      </c>
      <c r="M116" s="33">
        <v>180</v>
      </c>
      <c r="N116" s="219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O116" s="191"/>
      <c r="P116" s="191"/>
      <c r="Q116" s="191"/>
      <c r="R116" s="173"/>
      <c r="S116" s="35"/>
      <c r="T116" s="35"/>
      <c r="U116" s="36" t="s">
        <v>65</v>
      </c>
      <c r="V116" s="165">
        <v>0</v>
      </c>
      <c r="W116" s="166">
        <f>IFERROR(IF(V116="","",V116),"")</f>
        <v>0</v>
      </c>
      <c r="X116" s="37">
        <f>IFERROR(IF(V116="","",V116*0.01788),"")</f>
        <v>0</v>
      </c>
      <c r="Y116" s="57"/>
      <c r="Z116" s="58"/>
      <c r="AD116" s="62"/>
      <c r="BA116" s="104" t="s">
        <v>74</v>
      </c>
    </row>
    <row r="117" spans="1:53" ht="27" hidden="1" customHeight="1" x14ac:dyDescent="0.25">
      <c r="A117" s="55" t="s">
        <v>174</v>
      </c>
      <c r="B117" s="55" t="s">
        <v>175</v>
      </c>
      <c r="C117" s="32">
        <v>4301135180</v>
      </c>
      <c r="D117" s="172">
        <v>4607111034397</v>
      </c>
      <c r="E117" s="173"/>
      <c r="F117" s="164">
        <v>0.25</v>
      </c>
      <c r="G117" s="33">
        <v>12</v>
      </c>
      <c r="H117" s="164">
        <v>3</v>
      </c>
      <c r="I117" s="164">
        <v>3.28</v>
      </c>
      <c r="J117" s="33">
        <v>70</v>
      </c>
      <c r="K117" s="33" t="s">
        <v>73</v>
      </c>
      <c r="L117" s="34" t="s">
        <v>64</v>
      </c>
      <c r="M117" s="33">
        <v>180</v>
      </c>
      <c r="N117" s="320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O117" s="191"/>
      <c r="P117" s="191"/>
      <c r="Q117" s="191"/>
      <c r="R117" s="173"/>
      <c r="S117" s="35"/>
      <c r="T117" s="35"/>
      <c r="U117" s="36" t="s">
        <v>65</v>
      </c>
      <c r="V117" s="165">
        <v>0</v>
      </c>
      <c r="W117" s="166">
        <f>IFERROR(IF(V117="","",V117),"")</f>
        <v>0</v>
      </c>
      <c r="X117" s="37">
        <f>IFERROR(IF(V117="","",V117*0.01788),"")</f>
        <v>0</v>
      </c>
      <c r="Y117" s="57"/>
      <c r="Z117" s="58"/>
      <c r="AD117" s="62"/>
      <c r="BA117" s="105" t="s">
        <v>74</v>
      </c>
    </row>
    <row r="118" spans="1:53" hidden="1" x14ac:dyDescent="0.2">
      <c r="A118" s="188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89"/>
      <c r="N118" s="169" t="s">
        <v>66</v>
      </c>
      <c r="O118" s="170"/>
      <c r="P118" s="170"/>
      <c r="Q118" s="170"/>
      <c r="R118" s="170"/>
      <c r="S118" s="170"/>
      <c r="T118" s="171"/>
      <c r="U118" s="38" t="s">
        <v>65</v>
      </c>
      <c r="V118" s="167">
        <f>IFERROR(SUM(V114:V117),"0")</f>
        <v>0</v>
      </c>
      <c r="W118" s="167">
        <f>IFERROR(SUM(W114:W117),"0")</f>
        <v>0</v>
      </c>
      <c r="X118" s="167">
        <f>IFERROR(IF(X114="",0,X114),"0")+IFERROR(IF(X115="",0,X115),"0")+IFERROR(IF(X116="",0,X116),"0")+IFERROR(IF(X117="",0,X117),"0")</f>
        <v>0</v>
      </c>
      <c r="Y118" s="168"/>
      <c r="Z118" s="168"/>
    </row>
    <row r="119" spans="1:53" hidden="1" x14ac:dyDescent="0.2">
      <c r="A119" s="175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89"/>
      <c r="N119" s="169" t="s">
        <v>66</v>
      </c>
      <c r="O119" s="170"/>
      <c r="P119" s="170"/>
      <c r="Q119" s="170"/>
      <c r="R119" s="170"/>
      <c r="S119" s="170"/>
      <c r="T119" s="171"/>
      <c r="U119" s="38" t="s">
        <v>67</v>
      </c>
      <c r="V119" s="167">
        <f>IFERROR(SUMPRODUCT(V114:V117*H114:H117),"0")</f>
        <v>0</v>
      </c>
      <c r="W119" s="167">
        <f>IFERROR(SUMPRODUCT(W114:W117*H114:H117),"0")</f>
        <v>0</v>
      </c>
      <c r="X119" s="38"/>
      <c r="Y119" s="168"/>
      <c r="Z119" s="168"/>
    </row>
    <row r="120" spans="1:53" ht="16.5" hidden="1" customHeight="1" x14ac:dyDescent="0.25">
      <c r="A120" s="174" t="s">
        <v>176</v>
      </c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  <c r="W120" s="175"/>
      <c r="X120" s="175"/>
      <c r="Y120" s="161"/>
      <c r="Z120" s="161"/>
    </row>
    <row r="121" spans="1:53" ht="14.25" hidden="1" customHeight="1" x14ac:dyDescent="0.25">
      <c r="A121" s="181" t="s">
        <v>118</v>
      </c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60"/>
      <c r="Z121" s="160"/>
    </row>
    <row r="122" spans="1:53" ht="27" customHeight="1" x14ac:dyDescent="0.25">
      <c r="A122" s="55" t="s">
        <v>177</v>
      </c>
      <c r="B122" s="55" t="s">
        <v>178</v>
      </c>
      <c r="C122" s="32">
        <v>4301135134</v>
      </c>
      <c r="D122" s="172">
        <v>4607111035806</v>
      </c>
      <c r="E122" s="173"/>
      <c r="F122" s="164">
        <v>0.25</v>
      </c>
      <c r="G122" s="33">
        <v>12</v>
      </c>
      <c r="H122" s="164">
        <v>3</v>
      </c>
      <c r="I122" s="164">
        <v>3.7035999999999998</v>
      </c>
      <c r="J122" s="33">
        <v>70</v>
      </c>
      <c r="K122" s="33" t="s">
        <v>73</v>
      </c>
      <c r="L122" s="34" t="s">
        <v>64</v>
      </c>
      <c r="M122" s="33">
        <v>180</v>
      </c>
      <c r="N122" s="317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2" s="191"/>
      <c r="P122" s="191"/>
      <c r="Q122" s="191"/>
      <c r="R122" s="173"/>
      <c r="S122" s="35"/>
      <c r="T122" s="35"/>
      <c r="U122" s="36" t="s">
        <v>65</v>
      </c>
      <c r="V122" s="165">
        <v>6</v>
      </c>
      <c r="W122" s="166">
        <f>IFERROR(IF(V122="","",V122),"")</f>
        <v>6</v>
      </c>
      <c r="X122" s="37">
        <f>IFERROR(IF(V122="","",V122*0.01788),"")</f>
        <v>0.10728</v>
      </c>
      <c r="Y122" s="57"/>
      <c r="Z122" s="58"/>
      <c r="AD122" s="62"/>
      <c r="BA122" s="106" t="s">
        <v>74</v>
      </c>
    </row>
    <row r="123" spans="1:53" x14ac:dyDescent="0.2">
      <c r="A123" s="188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89"/>
      <c r="N123" s="169" t="s">
        <v>66</v>
      </c>
      <c r="O123" s="170"/>
      <c r="P123" s="170"/>
      <c r="Q123" s="170"/>
      <c r="R123" s="170"/>
      <c r="S123" s="170"/>
      <c r="T123" s="171"/>
      <c r="U123" s="38" t="s">
        <v>65</v>
      </c>
      <c r="V123" s="167">
        <f>IFERROR(SUM(V122:V122),"0")</f>
        <v>6</v>
      </c>
      <c r="W123" s="167">
        <f>IFERROR(SUM(W122:W122),"0")</f>
        <v>6</v>
      </c>
      <c r="X123" s="167">
        <f>IFERROR(IF(X122="",0,X122),"0")</f>
        <v>0.10728</v>
      </c>
      <c r="Y123" s="168"/>
      <c r="Z123" s="168"/>
    </row>
    <row r="124" spans="1:53" x14ac:dyDescent="0.2">
      <c r="A124" s="175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89"/>
      <c r="N124" s="169" t="s">
        <v>66</v>
      </c>
      <c r="O124" s="170"/>
      <c r="P124" s="170"/>
      <c r="Q124" s="170"/>
      <c r="R124" s="170"/>
      <c r="S124" s="170"/>
      <c r="T124" s="171"/>
      <c r="U124" s="38" t="s">
        <v>67</v>
      </c>
      <c r="V124" s="167">
        <f>IFERROR(SUMPRODUCT(V122:V122*H122:H122),"0")</f>
        <v>18</v>
      </c>
      <c r="W124" s="167">
        <f>IFERROR(SUMPRODUCT(W122:W122*H122:H122),"0")</f>
        <v>18</v>
      </c>
      <c r="X124" s="38"/>
      <c r="Y124" s="168"/>
      <c r="Z124" s="168"/>
    </row>
    <row r="125" spans="1:53" ht="16.5" hidden="1" customHeight="1" x14ac:dyDescent="0.25">
      <c r="A125" s="174" t="s">
        <v>179</v>
      </c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61"/>
      <c r="Z125" s="161"/>
    </row>
    <row r="126" spans="1:53" ht="14.25" hidden="1" customHeight="1" x14ac:dyDescent="0.25">
      <c r="A126" s="181" t="s">
        <v>180</v>
      </c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60"/>
      <c r="Z126" s="160"/>
    </row>
    <row r="127" spans="1:53" ht="27" hidden="1" customHeight="1" x14ac:dyDescent="0.25">
      <c r="A127" s="55" t="s">
        <v>181</v>
      </c>
      <c r="B127" s="55" t="s">
        <v>182</v>
      </c>
      <c r="C127" s="32">
        <v>4301070768</v>
      </c>
      <c r="D127" s="172">
        <v>4607111035639</v>
      </c>
      <c r="E127" s="173"/>
      <c r="F127" s="164">
        <v>0.2</v>
      </c>
      <c r="G127" s="33">
        <v>12</v>
      </c>
      <c r="H127" s="164">
        <v>2.4</v>
      </c>
      <c r="I127" s="164">
        <v>3.13</v>
      </c>
      <c r="J127" s="33">
        <v>48</v>
      </c>
      <c r="K127" s="33" t="s">
        <v>183</v>
      </c>
      <c r="L127" s="34" t="s">
        <v>64</v>
      </c>
      <c r="M127" s="33">
        <v>180</v>
      </c>
      <c r="N127" s="205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7" s="191"/>
      <c r="P127" s="191"/>
      <c r="Q127" s="191"/>
      <c r="R127" s="173"/>
      <c r="S127" s="35"/>
      <c r="T127" s="35"/>
      <c r="U127" s="36" t="s">
        <v>65</v>
      </c>
      <c r="V127" s="165">
        <v>0</v>
      </c>
      <c r="W127" s="166">
        <f>IFERROR(IF(V127="","",V127),"")</f>
        <v>0</v>
      </c>
      <c r="X127" s="37">
        <f>IFERROR(IF(V127="","",V127*0.01786),"")</f>
        <v>0</v>
      </c>
      <c r="Y127" s="57"/>
      <c r="Z127" s="58"/>
      <c r="AD127" s="62"/>
      <c r="BA127" s="107" t="s">
        <v>74</v>
      </c>
    </row>
    <row r="128" spans="1:53" ht="27" hidden="1" customHeight="1" x14ac:dyDescent="0.25">
      <c r="A128" s="55" t="s">
        <v>184</v>
      </c>
      <c r="B128" s="55" t="s">
        <v>185</v>
      </c>
      <c r="C128" s="32">
        <v>4301070797</v>
      </c>
      <c r="D128" s="172">
        <v>4607111035646</v>
      </c>
      <c r="E128" s="173"/>
      <c r="F128" s="164">
        <v>0.2</v>
      </c>
      <c r="G128" s="33">
        <v>8</v>
      </c>
      <c r="H128" s="164">
        <v>1.6</v>
      </c>
      <c r="I128" s="164">
        <v>2.12</v>
      </c>
      <c r="J128" s="33">
        <v>72</v>
      </c>
      <c r="K128" s="33" t="s">
        <v>186</v>
      </c>
      <c r="L128" s="34" t="s">
        <v>64</v>
      </c>
      <c r="M128" s="33">
        <v>180</v>
      </c>
      <c r="N128" s="206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8" s="191"/>
      <c r="P128" s="191"/>
      <c r="Q128" s="191"/>
      <c r="R128" s="173"/>
      <c r="S128" s="35"/>
      <c r="T128" s="35"/>
      <c r="U128" s="36" t="s">
        <v>65</v>
      </c>
      <c r="V128" s="165">
        <v>0</v>
      </c>
      <c r="W128" s="166">
        <f>IFERROR(IF(V128="","",V128),"")</f>
        <v>0</v>
      </c>
      <c r="X128" s="37">
        <f>IFERROR(IF(V128="","",V128*0.01157),"")</f>
        <v>0</v>
      </c>
      <c r="Y128" s="57"/>
      <c r="Z128" s="58"/>
      <c r="AD128" s="62"/>
      <c r="BA128" s="108" t="s">
        <v>74</v>
      </c>
    </row>
    <row r="129" spans="1:53" hidden="1" x14ac:dyDescent="0.2">
      <c r="A129" s="188"/>
      <c r="B129" s="175"/>
      <c r="C129" s="175"/>
      <c r="D129" s="175"/>
      <c r="E129" s="175"/>
      <c r="F129" s="175"/>
      <c r="G129" s="175"/>
      <c r="H129" s="175"/>
      <c r="I129" s="175"/>
      <c r="J129" s="175"/>
      <c r="K129" s="175"/>
      <c r="L129" s="175"/>
      <c r="M129" s="189"/>
      <c r="N129" s="169" t="s">
        <v>66</v>
      </c>
      <c r="O129" s="170"/>
      <c r="P129" s="170"/>
      <c r="Q129" s="170"/>
      <c r="R129" s="170"/>
      <c r="S129" s="170"/>
      <c r="T129" s="171"/>
      <c r="U129" s="38" t="s">
        <v>65</v>
      </c>
      <c r="V129" s="167">
        <f>IFERROR(SUM(V127:V128),"0")</f>
        <v>0</v>
      </c>
      <c r="W129" s="167">
        <f>IFERROR(SUM(W127:W128),"0")</f>
        <v>0</v>
      </c>
      <c r="X129" s="167">
        <f>IFERROR(IF(X127="",0,X127),"0")+IFERROR(IF(X128="",0,X128),"0")</f>
        <v>0</v>
      </c>
      <c r="Y129" s="168"/>
      <c r="Z129" s="168"/>
    </row>
    <row r="130" spans="1:53" hidden="1" x14ac:dyDescent="0.2">
      <c r="A130" s="175"/>
      <c r="B130" s="175"/>
      <c r="C130" s="175"/>
      <c r="D130" s="175"/>
      <c r="E130" s="175"/>
      <c r="F130" s="175"/>
      <c r="G130" s="175"/>
      <c r="H130" s="175"/>
      <c r="I130" s="175"/>
      <c r="J130" s="175"/>
      <c r="K130" s="175"/>
      <c r="L130" s="175"/>
      <c r="M130" s="189"/>
      <c r="N130" s="169" t="s">
        <v>66</v>
      </c>
      <c r="O130" s="170"/>
      <c r="P130" s="170"/>
      <c r="Q130" s="170"/>
      <c r="R130" s="170"/>
      <c r="S130" s="170"/>
      <c r="T130" s="171"/>
      <c r="U130" s="38" t="s">
        <v>67</v>
      </c>
      <c r="V130" s="167">
        <f>IFERROR(SUMPRODUCT(V127:V128*H127:H128),"0")</f>
        <v>0</v>
      </c>
      <c r="W130" s="167">
        <f>IFERROR(SUMPRODUCT(W127:W128*H127:H128),"0")</f>
        <v>0</v>
      </c>
      <c r="X130" s="38"/>
      <c r="Y130" s="168"/>
      <c r="Z130" s="168"/>
    </row>
    <row r="131" spans="1:53" ht="16.5" hidden="1" customHeight="1" x14ac:dyDescent="0.25">
      <c r="A131" s="174" t="s">
        <v>187</v>
      </c>
      <c r="B131" s="175"/>
      <c r="C131" s="175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61"/>
      <c r="Z131" s="161"/>
    </row>
    <row r="132" spans="1:53" ht="14.25" hidden="1" customHeight="1" x14ac:dyDescent="0.25">
      <c r="A132" s="181" t="s">
        <v>118</v>
      </c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  <c r="S132" s="175"/>
      <c r="T132" s="175"/>
      <c r="U132" s="175"/>
      <c r="V132" s="175"/>
      <c r="W132" s="175"/>
      <c r="X132" s="175"/>
      <c r="Y132" s="160"/>
      <c r="Z132" s="160"/>
    </row>
    <row r="133" spans="1:53" ht="27" hidden="1" customHeight="1" x14ac:dyDescent="0.25">
      <c r="A133" s="55" t="s">
        <v>188</v>
      </c>
      <c r="B133" s="55" t="s">
        <v>189</v>
      </c>
      <c r="C133" s="32">
        <v>4301135133</v>
      </c>
      <c r="D133" s="172">
        <v>4607111036568</v>
      </c>
      <c r="E133" s="173"/>
      <c r="F133" s="164">
        <v>0.28000000000000003</v>
      </c>
      <c r="G133" s="33">
        <v>6</v>
      </c>
      <c r="H133" s="164">
        <v>1.68</v>
      </c>
      <c r="I133" s="164">
        <v>2.1017999999999999</v>
      </c>
      <c r="J133" s="33">
        <v>126</v>
      </c>
      <c r="K133" s="33" t="s">
        <v>73</v>
      </c>
      <c r="L133" s="34" t="s">
        <v>64</v>
      </c>
      <c r="M133" s="33">
        <v>180</v>
      </c>
      <c r="N133" s="328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3" s="191"/>
      <c r="P133" s="191"/>
      <c r="Q133" s="191"/>
      <c r="R133" s="173"/>
      <c r="S133" s="35"/>
      <c r="T133" s="35"/>
      <c r="U133" s="36" t="s">
        <v>65</v>
      </c>
      <c r="V133" s="165">
        <v>0</v>
      </c>
      <c r="W133" s="166">
        <f>IFERROR(IF(V133="","",V133),"")</f>
        <v>0</v>
      </c>
      <c r="X133" s="37">
        <f>IFERROR(IF(V133="","",V133*0.00936),"")</f>
        <v>0</v>
      </c>
      <c r="Y133" s="57"/>
      <c r="Z133" s="58"/>
      <c r="AD133" s="62"/>
      <c r="BA133" s="109" t="s">
        <v>74</v>
      </c>
    </row>
    <row r="134" spans="1:53" hidden="1" x14ac:dyDescent="0.2">
      <c r="A134" s="188"/>
      <c r="B134" s="175"/>
      <c r="C134" s="175"/>
      <c r="D134" s="175"/>
      <c r="E134" s="175"/>
      <c r="F134" s="175"/>
      <c r="G134" s="175"/>
      <c r="H134" s="175"/>
      <c r="I134" s="175"/>
      <c r="J134" s="175"/>
      <c r="K134" s="175"/>
      <c r="L134" s="175"/>
      <c r="M134" s="189"/>
      <c r="N134" s="169" t="s">
        <v>66</v>
      </c>
      <c r="O134" s="170"/>
      <c r="P134" s="170"/>
      <c r="Q134" s="170"/>
      <c r="R134" s="170"/>
      <c r="S134" s="170"/>
      <c r="T134" s="171"/>
      <c r="U134" s="38" t="s">
        <v>65</v>
      </c>
      <c r="V134" s="167">
        <f>IFERROR(SUM(V133:V133),"0")</f>
        <v>0</v>
      </c>
      <c r="W134" s="167">
        <f>IFERROR(SUM(W133:W133),"0")</f>
        <v>0</v>
      </c>
      <c r="X134" s="167">
        <f>IFERROR(IF(X133="",0,X133),"0")</f>
        <v>0</v>
      </c>
      <c r="Y134" s="168"/>
      <c r="Z134" s="168"/>
    </row>
    <row r="135" spans="1:53" hidden="1" x14ac:dyDescent="0.2">
      <c r="A135" s="175"/>
      <c r="B135" s="175"/>
      <c r="C135" s="175"/>
      <c r="D135" s="175"/>
      <c r="E135" s="175"/>
      <c r="F135" s="175"/>
      <c r="G135" s="175"/>
      <c r="H135" s="175"/>
      <c r="I135" s="175"/>
      <c r="J135" s="175"/>
      <c r="K135" s="175"/>
      <c r="L135" s="175"/>
      <c r="M135" s="189"/>
      <c r="N135" s="169" t="s">
        <v>66</v>
      </c>
      <c r="O135" s="170"/>
      <c r="P135" s="170"/>
      <c r="Q135" s="170"/>
      <c r="R135" s="170"/>
      <c r="S135" s="170"/>
      <c r="T135" s="171"/>
      <c r="U135" s="38" t="s">
        <v>67</v>
      </c>
      <c r="V135" s="167">
        <f>IFERROR(SUMPRODUCT(V133:V133*H133:H133),"0")</f>
        <v>0</v>
      </c>
      <c r="W135" s="167">
        <f>IFERROR(SUMPRODUCT(W133:W133*H133:H133),"0")</f>
        <v>0</v>
      </c>
      <c r="X135" s="38"/>
      <c r="Y135" s="168"/>
      <c r="Z135" s="168"/>
    </row>
    <row r="136" spans="1:53" ht="27.75" hidden="1" customHeight="1" x14ac:dyDescent="0.2">
      <c r="A136" s="182" t="s">
        <v>190</v>
      </c>
      <c r="B136" s="183"/>
      <c r="C136" s="183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49"/>
      <c r="Z136" s="49"/>
    </row>
    <row r="137" spans="1:53" ht="16.5" hidden="1" customHeight="1" x14ac:dyDescent="0.25">
      <c r="A137" s="174" t="s">
        <v>191</v>
      </c>
      <c r="B137" s="175"/>
      <c r="C137" s="175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5"/>
      <c r="O137" s="175"/>
      <c r="P137" s="175"/>
      <c r="Q137" s="175"/>
      <c r="R137" s="175"/>
      <c r="S137" s="175"/>
      <c r="T137" s="175"/>
      <c r="U137" s="175"/>
      <c r="V137" s="175"/>
      <c r="W137" s="175"/>
      <c r="X137" s="175"/>
      <c r="Y137" s="161"/>
      <c r="Z137" s="161"/>
    </row>
    <row r="138" spans="1:53" ht="14.25" hidden="1" customHeight="1" x14ac:dyDescent="0.25">
      <c r="A138" s="181" t="s">
        <v>118</v>
      </c>
      <c r="B138" s="175"/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  <c r="Y138" s="160"/>
      <c r="Z138" s="160"/>
    </row>
    <row r="139" spans="1:53" ht="16.5" hidden="1" customHeight="1" x14ac:dyDescent="0.25">
      <c r="A139" s="55" t="s">
        <v>192</v>
      </c>
      <c r="B139" s="55" t="s">
        <v>193</v>
      </c>
      <c r="C139" s="32">
        <v>4301135317</v>
      </c>
      <c r="D139" s="172">
        <v>4607111039057</v>
      </c>
      <c r="E139" s="173"/>
      <c r="F139" s="164">
        <v>1.8</v>
      </c>
      <c r="G139" s="33">
        <v>1</v>
      </c>
      <c r="H139" s="164">
        <v>1.8</v>
      </c>
      <c r="I139" s="164">
        <v>1.9</v>
      </c>
      <c r="J139" s="33">
        <v>234</v>
      </c>
      <c r="K139" s="33" t="s">
        <v>114</v>
      </c>
      <c r="L139" s="34" t="s">
        <v>64</v>
      </c>
      <c r="M139" s="33">
        <v>180</v>
      </c>
      <c r="N139" s="324" t="s">
        <v>194</v>
      </c>
      <c r="O139" s="191"/>
      <c r="P139" s="191"/>
      <c r="Q139" s="191"/>
      <c r="R139" s="173"/>
      <c r="S139" s="35"/>
      <c r="T139" s="35"/>
      <c r="U139" s="36" t="s">
        <v>65</v>
      </c>
      <c r="V139" s="165">
        <v>0</v>
      </c>
      <c r="W139" s="166">
        <f>IFERROR(IF(V139="","",V139),"")</f>
        <v>0</v>
      </c>
      <c r="X139" s="37">
        <f>IFERROR(IF(V139="","",V139*0.00502),"")</f>
        <v>0</v>
      </c>
      <c r="Y139" s="57"/>
      <c r="Z139" s="58"/>
      <c r="AD139" s="62"/>
      <c r="BA139" s="110" t="s">
        <v>74</v>
      </c>
    </row>
    <row r="140" spans="1:53" hidden="1" x14ac:dyDescent="0.2">
      <c r="A140" s="188"/>
      <c r="B140" s="175"/>
      <c r="C140" s="175"/>
      <c r="D140" s="175"/>
      <c r="E140" s="175"/>
      <c r="F140" s="175"/>
      <c r="G140" s="175"/>
      <c r="H140" s="175"/>
      <c r="I140" s="175"/>
      <c r="J140" s="175"/>
      <c r="K140" s="175"/>
      <c r="L140" s="175"/>
      <c r="M140" s="189"/>
      <c r="N140" s="169" t="s">
        <v>66</v>
      </c>
      <c r="O140" s="170"/>
      <c r="P140" s="170"/>
      <c r="Q140" s="170"/>
      <c r="R140" s="170"/>
      <c r="S140" s="170"/>
      <c r="T140" s="171"/>
      <c r="U140" s="38" t="s">
        <v>65</v>
      </c>
      <c r="V140" s="167">
        <f>IFERROR(SUM(V139:V139),"0")</f>
        <v>0</v>
      </c>
      <c r="W140" s="167">
        <f>IFERROR(SUM(W139:W139),"0")</f>
        <v>0</v>
      </c>
      <c r="X140" s="167">
        <f>IFERROR(IF(X139="",0,X139),"0")</f>
        <v>0</v>
      </c>
      <c r="Y140" s="168"/>
      <c r="Z140" s="168"/>
    </row>
    <row r="141" spans="1:53" hidden="1" x14ac:dyDescent="0.2">
      <c r="A141" s="175"/>
      <c r="B141" s="175"/>
      <c r="C141" s="175"/>
      <c r="D141" s="175"/>
      <c r="E141" s="175"/>
      <c r="F141" s="175"/>
      <c r="G141" s="175"/>
      <c r="H141" s="175"/>
      <c r="I141" s="175"/>
      <c r="J141" s="175"/>
      <c r="K141" s="175"/>
      <c r="L141" s="175"/>
      <c r="M141" s="189"/>
      <c r="N141" s="169" t="s">
        <v>66</v>
      </c>
      <c r="O141" s="170"/>
      <c r="P141" s="170"/>
      <c r="Q141" s="170"/>
      <c r="R141" s="170"/>
      <c r="S141" s="170"/>
      <c r="T141" s="171"/>
      <c r="U141" s="38" t="s">
        <v>67</v>
      </c>
      <c r="V141" s="167">
        <f>IFERROR(SUMPRODUCT(V139:V139*H139:H139),"0")</f>
        <v>0</v>
      </c>
      <c r="W141" s="167">
        <f>IFERROR(SUMPRODUCT(W139:W139*H139:H139),"0")</f>
        <v>0</v>
      </c>
      <c r="X141" s="38"/>
      <c r="Y141" s="168"/>
      <c r="Z141" s="168"/>
    </row>
    <row r="142" spans="1:53" ht="16.5" hidden="1" customHeight="1" x14ac:dyDescent="0.25">
      <c r="A142" s="174" t="s">
        <v>195</v>
      </c>
      <c r="B142" s="175"/>
      <c r="C142" s="175"/>
      <c r="D142" s="175"/>
      <c r="E142" s="175"/>
      <c r="F142" s="175"/>
      <c r="G142" s="175"/>
      <c r="H142" s="175"/>
      <c r="I142" s="175"/>
      <c r="J142" s="175"/>
      <c r="K142" s="175"/>
      <c r="L142" s="175"/>
      <c r="M142" s="175"/>
      <c r="N142" s="175"/>
      <c r="O142" s="175"/>
      <c r="P142" s="175"/>
      <c r="Q142" s="175"/>
      <c r="R142" s="175"/>
      <c r="S142" s="175"/>
      <c r="T142" s="175"/>
      <c r="U142" s="175"/>
      <c r="V142" s="175"/>
      <c r="W142" s="175"/>
      <c r="X142" s="175"/>
      <c r="Y142" s="161"/>
      <c r="Z142" s="161"/>
    </row>
    <row r="143" spans="1:53" ht="14.25" hidden="1" customHeight="1" x14ac:dyDescent="0.25">
      <c r="A143" s="181" t="s">
        <v>180</v>
      </c>
      <c r="B143" s="175"/>
      <c r="C143" s="175"/>
      <c r="D143" s="175"/>
      <c r="E143" s="175"/>
      <c r="F143" s="175"/>
      <c r="G143" s="175"/>
      <c r="H143" s="175"/>
      <c r="I143" s="175"/>
      <c r="J143" s="175"/>
      <c r="K143" s="175"/>
      <c r="L143" s="175"/>
      <c r="M143" s="175"/>
      <c r="N143" s="175"/>
      <c r="O143" s="175"/>
      <c r="P143" s="175"/>
      <c r="Q143" s="175"/>
      <c r="R143" s="175"/>
      <c r="S143" s="175"/>
      <c r="T143" s="175"/>
      <c r="U143" s="175"/>
      <c r="V143" s="175"/>
      <c r="W143" s="175"/>
      <c r="X143" s="175"/>
      <c r="Y143" s="160"/>
      <c r="Z143" s="160"/>
    </row>
    <row r="144" spans="1:53" ht="16.5" hidden="1" customHeight="1" x14ac:dyDescent="0.25">
      <c r="A144" s="55" t="s">
        <v>196</v>
      </c>
      <c r="B144" s="55" t="s">
        <v>197</v>
      </c>
      <c r="C144" s="32">
        <v>4301071010</v>
      </c>
      <c r="D144" s="172">
        <v>4607111037701</v>
      </c>
      <c r="E144" s="173"/>
      <c r="F144" s="164">
        <v>5</v>
      </c>
      <c r="G144" s="33">
        <v>1</v>
      </c>
      <c r="H144" s="164">
        <v>5</v>
      </c>
      <c r="I144" s="164">
        <v>5.2</v>
      </c>
      <c r="J144" s="33">
        <v>144</v>
      </c>
      <c r="K144" s="33" t="s">
        <v>63</v>
      </c>
      <c r="L144" s="34" t="s">
        <v>64</v>
      </c>
      <c r="M144" s="33">
        <v>180</v>
      </c>
      <c r="N144" s="234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44" s="191"/>
      <c r="P144" s="191"/>
      <c r="Q144" s="191"/>
      <c r="R144" s="173"/>
      <c r="S144" s="35"/>
      <c r="T144" s="35"/>
      <c r="U144" s="36" t="s">
        <v>65</v>
      </c>
      <c r="V144" s="165">
        <v>0</v>
      </c>
      <c r="W144" s="166">
        <f>IFERROR(IF(V144="","",V144),"")</f>
        <v>0</v>
      </c>
      <c r="X144" s="37">
        <f>IFERROR(IF(V144="","",V144*0.00866),"")</f>
        <v>0</v>
      </c>
      <c r="Y144" s="57"/>
      <c r="Z144" s="58"/>
      <c r="AD144" s="62"/>
      <c r="BA144" s="111" t="s">
        <v>74</v>
      </c>
    </row>
    <row r="145" spans="1:53" hidden="1" x14ac:dyDescent="0.2">
      <c r="A145" s="188"/>
      <c r="B145" s="175"/>
      <c r="C145" s="175"/>
      <c r="D145" s="175"/>
      <c r="E145" s="175"/>
      <c r="F145" s="175"/>
      <c r="G145" s="175"/>
      <c r="H145" s="175"/>
      <c r="I145" s="175"/>
      <c r="J145" s="175"/>
      <c r="K145" s="175"/>
      <c r="L145" s="175"/>
      <c r="M145" s="189"/>
      <c r="N145" s="169" t="s">
        <v>66</v>
      </c>
      <c r="O145" s="170"/>
      <c r="P145" s="170"/>
      <c r="Q145" s="170"/>
      <c r="R145" s="170"/>
      <c r="S145" s="170"/>
      <c r="T145" s="171"/>
      <c r="U145" s="38" t="s">
        <v>65</v>
      </c>
      <c r="V145" s="167">
        <f>IFERROR(SUM(V144:V144),"0")</f>
        <v>0</v>
      </c>
      <c r="W145" s="167">
        <f>IFERROR(SUM(W144:W144),"0")</f>
        <v>0</v>
      </c>
      <c r="X145" s="167">
        <f>IFERROR(IF(X144="",0,X144),"0")</f>
        <v>0</v>
      </c>
      <c r="Y145" s="168"/>
      <c r="Z145" s="168"/>
    </row>
    <row r="146" spans="1:53" hidden="1" x14ac:dyDescent="0.2">
      <c r="A146" s="175"/>
      <c r="B146" s="175"/>
      <c r="C146" s="175"/>
      <c r="D146" s="175"/>
      <c r="E146" s="175"/>
      <c r="F146" s="175"/>
      <c r="G146" s="175"/>
      <c r="H146" s="175"/>
      <c r="I146" s="175"/>
      <c r="J146" s="175"/>
      <c r="K146" s="175"/>
      <c r="L146" s="175"/>
      <c r="M146" s="189"/>
      <c r="N146" s="169" t="s">
        <v>66</v>
      </c>
      <c r="O146" s="170"/>
      <c r="P146" s="170"/>
      <c r="Q146" s="170"/>
      <c r="R146" s="170"/>
      <c r="S146" s="170"/>
      <c r="T146" s="171"/>
      <c r="U146" s="38" t="s">
        <v>67</v>
      </c>
      <c r="V146" s="167">
        <f>IFERROR(SUMPRODUCT(V144:V144*H144:H144),"0")</f>
        <v>0</v>
      </c>
      <c r="W146" s="167">
        <f>IFERROR(SUMPRODUCT(W144:W144*H144:H144),"0")</f>
        <v>0</v>
      </c>
      <c r="X146" s="38"/>
      <c r="Y146" s="168"/>
      <c r="Z146" s="168"/>
    </row>
    <row r="147" spans="1:53" ht="16.5" hidden="1" customHeight="1" x14ac:dyDescent="0.25">
      <c r="A147" s="174" t="s">
        <v>198</v>
      </c>
      <c r="B147" s="175"/>
      <c r="C147" s="175"/>
      <c r="D147" s="175"/>
      <c r="E147" s="175"/>
      <c r="F147" s="175"/>
      <c r="G147" s="175"/>
      <c r="H147" s="175"/>
      <c r="I147" s="175"/>
      <c r="J147" s="175"/>
      <c r="K147" s="175"/>
      <c r="L147" s="175"/>
      <c r="M147" s="175"/>
      <c r="N147" s="175"/>
      <c r="O147" s="175"/>
      <c r="P147" s="175"/>
      <c r="Q147" s="175"/>
      <c r="R147" s="175"/>
      <c r="S147" s="175"/>
      <c r="T147" s="175"/>
      <c r="U147" s="175"/>
      <c r="V147" s="175"/>
      <c r="W147" s="175"/>
      <c r="X147" s="175"/>
      <c r="Y147" s="161"/>
      <c r="Z147" s="161"/>
    </row>
    <row r="148" spans="1:53" ht="14.25" hidden="1" customHeight="1" x14ac:dyDescent="0.25">
      <c r="A148" s="181" t="s">
        <v>60</v>
      </c>
      <c r="B148" s="175"/>
      <c r="C148" s="175"/>
      <c r="D148" s="175"/>
      <c r="E148" s="175"/>
      <c r="F148" s="175"/>
      <c r="G148" s="175"/>
      <c r="H148" s="175"/>
      <c r="I148" s="175"/>
      <c r="J148" s="175"/>
      <c r="K148" s="175"/>
      <c r="L148" s="175"/>
      <c r="M148" s="175"/>
      <c r="N148" s="175"/>
      <c r="O148" s="175"/>
      <c r="P148" s="175"/>
      <c r="Q148" s="175"/>
      <c r="R148" s="175"/>
      <c r="S148" s="175"/>
      <c r="T148" s="175"/>
      <c r="U148" s="175"/>
      <c r="V148" s="175"/>
      <c r="W148" s="175"/>
      <c r="X148" s="175"/>
      <c r="Y148" s="160"/>
      <c r="Z148" s="160"/>
    </row>
    <row r="149" spans="1:53" ht="16.5" hidden="1" customHeight="1" x14ac:dyDescent="0.25">
      <c r="A149" s="55" t="s">
        <v>199</v>
      </c>
      <c r="B149" s="55" t="s">
        <v>200</v>
      </c>
      <c r="C149" s="32">
        <v>4301071026</v>
      </c>
      <c r="D149" s="172">
        <v>4607111036384</v>
      </c>
      <c r="E149" s="173"/>
      <c r="F149" s="164">
        <v>1</v>
      </c>
      <c r="G149" s="33">
        <v>5</v>
      </c>
      <c r="H149" s="164">
        <v>5</v>
      </c>
      <c r="I149" s="164">
        <v>5.2530000000000001</v>
      </c>
      <c r="J149" s="33">
        <v>144</v>
      </c>
      <c r="K149" s="33" t="s">
        <v>63</v>
      </c>
      <c r="L149" s="34" t="s">
        <v>64</v>
      </c>
      <c r="M149" s="33">
        <v>180</v>
      </c>
      <c r="N149" s="237" t="s">
        <v>201</v>
      </c>
      <c r="O149" s="191"/>
      <c r="P149" s="191"/>
      <c r="Q149" s="191"/>
      <c r="R149" s="173"/>
      <c r="S149" s="35"/>
      <c r="T149" s="35"/>
      <c r="U149" s="36" t="s">
        <v>65</v>
      </c>
      <c r="V149" s="165">
        <v>0</v>
      </c>
      <c r="W149" s="166">
        <f>IFERROR(IF(V149="","",V149),"")</f>
        <v>0</v>
      </c>
      <c r="X149" s="37">
        <f>IFERROR(IF(V149="","",V149*0.00866),"")</f>
        <v>0</v>
      </c>
      <c r="Y149" s="57"/>
      <c r="Z149" s="58"/>
      <c r="AD149" s="62"/>
      <c r="BA149" s="112" t="s">
        <v>1</v>
      </c>
    </row>
    <row r="150" spans="1:53" ht="27" hidden="1" customHeight="1" x14ac:dyDescent="0.25">
      <c r="A150" s="55" t="s">
        <v>202</v>
      </c>
      <c r="B150" s="55" t="s">
        <v>203</v>
      </c>
      <c r="C150" s="32">
        <v>4301070956</v>
      </c>
      <c r="D150" s="172">
        <v>4640242180250</v>
      </c>
      <c r="E150" s="173"/>
      <c r="F150" s="164">
        <v>5</v>
      </c>
      <c r="G150" s="33">
        <v>1</v>
      </c>
      <c r="H150" s="164">
        <v>5</v>
      </c>
      <c r="I150" s="164">
        <v>5.2131999999999996</v>
      </c>
      <c r="J150" s="33">
        <v>144</v>
      </c>
      <c r="K150" s="33" t="s">
        <v>63</v>
      </c>
      <c r="L150" s="34" t="s">
        <v>64</v>
      </c>
      <c r="M150" s="33">
        <v>180</v>
      </c>
      <c r="N150" s="276" t="s">
        <v>204</v>
      </c>
      <c r="O150" s="191"/>
      <c r="P150" s="191"/>
      <c r="Q150" s="191"/>
      <c r="R150" s="173"/>
      <c r="S150" s="35"/>
      <c r="T150" s="35"/>
      <c r="U150" s="36" t="s">
        <v>65</v>
      </c>
      <c r="V150" s="165">
        <v>0</v>
      </c>
      <c r="W150" s="166">
        <f>IFERROR(IF(V150="","",V150),"")</f>
        <v>0</v>
      </c>
      <c r="X150" s="37">
        <f>IFERROR(IF(V150="","",V150*0.00866),"")</f>
        <v>0</v>
      </c>
      <c r="Y150" s="57"/>
      <c r="Z150" s="58"/>
      <c r="AD150" s="62"/>
      <c r="BA150" s="113" t="s">
        <v>1</v>
      </c>
    </row>
    <row r="151" spans="1:53" ht="27" customHeight="1" x14ac:dyDescent="0.25">
      <c r="A151" s="55" t="s">
        <v>205</v>
      </c>
      <c r="B151" s="55" t="s">
        <v>206</v>
      </c>
      <c r="C151" s="32">
        <v>4301071028</v>
      </c>
      <c r="D151" s="172">
        <v>4607111036216</v>
      </c>
      <c r="E151" s="173"/>
      <c r="F151" s="164">
        <v>1</v>
      </c>
      <c r="G151" s="33">
        <v>5</v>
      </c>
      <c r="H151" s="164">
        <v>5</v>
      </c>
      <c r="I151" s="164">
        <v>5.266</v>
      </c>
      <c r="J151" s="33">
        <v>144</v>
      </c>
      <c r="K151" s="33" t="s">
        <v>63</v>
      </c>
      <c r="L151" s="34" t="s">
        <v>64</v>
      </c>
      <c r="M151" s="33">
        <v>180</v>
      </c>
      <c r="N151" s="338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51" s="191"/>
      <c r="P151" s="191"/>
      <c r="Q151" s="191"/>
      <c r="R151" s="173"/>
      <c r="S151" s="35"/>
      <c r="T151" s="35"/>
      <c r="U151" s="36" t="s">
        <v>65</v>
      </c>
      <c r="V151" s="165">
        <v>7</v>
      </c>
      <c r="W151" s="166">
        <f>IFERROR(IF(V151="","",V151),"")</f>
        <v>7</v>
      </c>
      <c r="X151" s="37">
        <f>IFERROR(IF(V151="","",V151*0.00866),"")</f>
        <v>6.0619999999999993E-2</v>
      </c>
      <c r="Y151" s="57"/>
      <c r="Z151" s="58"/>
      <c r="AD151" s="62"/>
      <c r="BA151" s="114" t="s">
        <v>1</v>
      </c>
    </row>
    <row r="152" spans="1:53" ht="27" hidden="1" customHeight="1" x14ac:dyDescent="0.25">
      <c r="A152" s="55" t="s">
        <v>207</v>
      </c>
      <c r="B152" s="55" t="s">
        <v>208</v>
      </c>
      <c r="C152" s="32">
        <v>4301071027</v>
      </c>
      <c r="D152" s="172">
        <v>4607111036278</v>
      </c>
      <c r="E152" s="173"/>
      <c r="F152" s="164">
        <v>1</v>
      </c>
      <c r="G152" s="33">
        <v>5</v>
      </c>
      <c r="H152" s="164">
        <v>5</v>
      </c>
      <c r="I152" s="164">
        <v>5.2830000000000004</v>
      </c>
      <c r="J152" s="33">
        <v>84</v>
      </c>
      <c r="K152" s="33" t="s">
        <v>63</v>
      </c>
      <c r="L152" s="34" t="s">
        <v>64</v>
      </c>
      <c r="M152" s="33">
        <v>180</v>
      </c>
      <c r="N152" s="278" t="s">
        <v>209</v>
      </c>
      <c r="O152" s="191"/>
      <c r="P152" s="191"/>
      <c r="Q152" s="191"/>
      <c r="R152" s="173"/>
      <c r="S152" s="35"/>
      <c r="T152" s="35"/>
      <c r="U152" s="36" t="s">
        <v>65</v>
      </c>
      <c r="V152" s="165">
        <v>0</v>
      </c>
      <c r="W152" s="166">
        <f>IFERROR(IF(V152="","",V152),"")</f>
        <v>0</v>
      </c>
      <c r="X152" s="37">
        <f>IFERROR(IF(V152="","",V152*0.0155),"")</f>
        <v>0</v>
      </c>
      <c r="Y152" s="57"/>
      <c r="Z152" s="58"/>
      <c r="AD152" s="62"/>
      <c r="BA152" s="115" t="s">
        <v>1</v>
      </c>
    </row>
    <row r="153" spans="1:53" x14ac:dyDescent="0.2">
      <c r="A153" s="188"/>
      <c r="B153" s="175"/>
      <c r="C153" s="175"/>
      <c r="D153" s="175"/>
      <c r="E153" s="175"/>
      <c r="F153" s="175"/>
      <c r="G153" s="175"/>
      <c r="H153" s="175"/>
      <c r="I153" s="175"/>
      <c r="J153" s="175"/>
      <c r="K153" s="175"/>
      <c r="L153" s="175"/>
      <c r="M153" s="189"/>
      <c r="N153" s="169" t="s">
        <v>66</v>
      </c>
      <c r="O153" s="170"/>
      <c r="P153" s="170"/>
      <c r="Q153" s="170"/>
      <c r="R153" s="170"/>
      <c r="S153" s="170"/>
      <c r="T153" s="171"/>
      <c r="U153" s="38" t="s">
        <v>65</v>
      </c>
      <c r="V153" s="167">
        <f>IFERROR(SUM(V149:V152),"0")</f>
        <v>7</v>
      </c>
      <c r="W153" s="167">
        <f>IFERROR(SUM(W149:W152),"0")</f>
        <v>7</v>
      </c>
      <c r="X153" s="167">
        <f>IFERROR(IF(X149="",0,X149),"0")+IFERROR(IF(X150="",0,X150),"0")+IFERROR(IF(X151="",0,X151),"0")+IFERROR(IF(X152="",0,X152),"0")</f>
        <v>6.0619999999999993E-2</v>
      </c>
      <c r="Y153" s="168"/>
      <c r="Z153" s="168"/>
    </row>
    <row r="154" spans="1:53" x14ac:dyDescent="0.2">
      <c r="A154" s="175"/>
      <c r="B154" s="175"/>
      <c r="C154" s="175"/>
      <c r="D154" s="175"/>
      <c r="E154" s="175"/>
      <c r="F154" s="175"/>
      <c r="G154" s="175"/>
      <c r="H154" s="175"/>
      <c r="I154" s="175"/>
      <c r="J154" s="175"/>
      <c r="K154" s="175"/>
      <c r="L154" s="175"/>
      <c r="M154" s="189"/>
      <c r="N154" s="169" t="s">
        <v>66</v>
      </c>
      <c r="O154" s="170"/>
      <c r="P154" s="170"/>
      <c r="Q154" s="170"/>
      <c r="R154" s="170"/>
      <c r="S154" s="170"/>
      <c r="T154" s="171"/>
      <c r="U154" s="38" t="s">
        <v>67</v>
      </c>
      <c r="V154" s="167">
        <f>IFERROR(SUMPRODUCT(V149:V152*H149:H152),"0")</f>
        <v>35</v>
      </c>
      <c r="W154" s="167">
        <f>IFERROR(SUMPRODUCT(W149:W152*H149:H152),"0")</f>
        <v>35</v>
      </c>
      <c r="X154" s="38"/>
      <c r="Y154" s="168"/>
      <c r="Z154" s="168"/>
    </row>
    <row r="155" spans="1:53" ht="14.25" hidden="1" customHeight="1" x14ac:dyDescent="0.25">
      <c r="A155" s="181" t="s">
        <v>210</v>
      </c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  <c r="L155" s="175"/>
      <c r="M155" s="175"/>
      <c r="N155" s="175"/>
      <c r="O155" s="175"/>
      <c r="P155" s="175"/>
      <c r="Q155" s="175"/>
      <c r="R155" s="175"/>
      <c r="S155" s="175"/>
      <c r="T155" s="175"/>
      <c r="U155" s="175"/>
      <c r="V155" s="175"/>
      <c r="W155" s="175"/>
      <c r="X155" s="175"/>
      <c r="Y155" s="160"/>
      <c r="Z155" s="160"/>
    </row>
    <row r="156" spans="1:53" ht="27" hidden="1" customHeight="1" x14ac:dyDescent="0.25">
      <c r="A156" s="55" t="s">
        <v>211</v>
      </c>
      <c r="B156" s="55" t="s">
        <v>212</v>
      </c>
      <c r="C156" s="32">
        <v>4301080153</v>
      </c>
      <c r="D156" s="172">
        <v>4607111036827</v>
      </c>
      <c r="E156" s="173"/>
      <c r="F156" s="164">
        <v>1</v>
      </c>
      <c r="G156" s="33">
        <v>5</v>
      </c>
      <c r="H156" s="164">
        <v>5</v>
      </c>
      <c r="I156" s="164">
        <v>5.2</v>
      </c>
      <c r="J156" s="33">
        <v>144</v>
      </c>
      <c r="K156" s="33" t="s">
        <v>63</v>
      </c>
      <c r="L156" s="34" t="s">
        <v>64</v>
      </c>
      <c r="M156" s="33">
        <v>90</v>
      </c>
      <c r="N156" s="347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6" s="191"/>
      <c r="P156" s="191"/>
      <c r="Q156" s="191"/>
      <c r="R156" s="173"/>
      <c r="S156" s="35"/>
      <c r="T156" s="35"/>
      <c r="U156" s="36" t="s">
        <v>65</v>
      </c>
      <c r="V156" s="165">
        <v>0</v>
      </c>
      <c r="W156" s="166">
        <f>IFERROR(IF(V156="","",V156),"")</f>
        <v>0</v>
      </c>
      <c r="X156" s="37">
        <f>IFERROR(IF(V156="","",V156*0.00866),"")</f>
        <v>0</v>
      </c>
      <c r="Y156" s="57"/>
      <c r="Z156" s="58"/>
      <c r="AD156" s="62"/>
      <c r="BA156" s="116" t="s">
        <v>1</v>
      </c>
    </row>
    <row r="157" spans="1:53" ht="27" hidden="1" customHeight="1" x14ac:dyDescent="0.25">
      <c r="A157" s="55" t="s">
        <v>213</v>
      </c>
      <c r="B157" s="55" t="s">
        <v>214</v>
      </c>
      <c r="C157" s="32">
        <v>4301080154</v>
      </c>
      <c r="D157" s="172">
        <v>4607111036834</v>
      </c>
      <c r="E157" s="173"/>
      <c r="F157" s="164">
        <v>1</v>
      </c>
      <c r="G157" s="33">
        <v>5</v>
      </c>
      <c r="H157" s="164">
        <v>5</v>
      </c>
      <c r="I157" s="164">
        <v>5.2530000000000001</v>
      </c>
      <c r="J157" s="33">
        <v>144</v>
      </c>
      <c r="K157" s="33" t="s">
        <v>63</v>
      </c>
      <c r="L157" s="34" t="s">
        <v>64</v>
      </c>
      <c r="M157" s="33">
        <v>90</v>
      </c>
      <c r="N157" s="192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7" s="191"/>
      <c r="P157" s="191"/>
      <c r="Q157" s="191"/>
      <c r="R157" s="173"/>
      <c r="S157" s="35"/>
      <c r="T157" s="35"/>
      <c r="U157" s="36" t="s">
        <v>65</v>
      </c>
      <c r="V157" s="165">
        <v>0</v>
      </c>
      <c r="W157" s="166">
        <f>IFERROR(IF(V157="","",V157),"")</f>
        <v>0</v>
      </c>
      <c r="X157" s="37">
        <f>IFERROR(IF(V157="","",V157*0.00866),"")</f>
        <v>0</v>
      </c>
      <c r="Y157" s="57"/>
      <c r="Z157" s="58"/>
      <c r="AD157" s="62"/>
      <c r="BA157" s="117" t="s">
        <v>1</v>
      </c>
    </row>
    <row r="158" spans="1:53" hidden="1" x14ac:dyDescent="0.2">
      <c r="A158" s="188"/>
      <c r="B158" s="175"/>
      <c r="C158" s="175"/>
      <c r="D158" s="175"/>
      <c r="E158" s="175"/>
      <c r="F158" s="175"/>
      <c r="G158" s="175"/>
      <c r="H158" s="175"/>
      <c r="I158" s="175"/>
      <c r="J158" s="175"/>
      <c r="K158" s="175"/>
      <c r="L158" s="175"/>
      <c r="M158" s="189"/>
      <c r="N158" s="169" t="s">
        <v>66</v>
      </c>
      <c r="O158" s="170"/>
      <c r="P158" s="170"/>
      <c r="Q158" s="170"/>
      <c r="R158" s="170"/>
      <c r="S158" s="170"/>
      <c r="T158" s="171"/>
      <c r="U158" s="38" t="s">
        <v>65</v>
      </c>
      <c r="V158" s="167">
        <f>IFERROR(SUM(V156:V157),"0")</f>
        <v>0</v>
      </c>
      <c r="W158" s="167">
        <f>IFERROR(SUM(W156:W157),"0")</f>
        <v>0</v>
      </c>
      <c r="X158" s="167">
        <f>IFERROR(IF(X156="",0,X156),"0")+IFERROR(IF(X157="",0,X157),"0")</f>
        <v>0</v>
      </c>
      <c r="Y158" s="168"/>
      <c r="Z158" s="168"/>
    </row>
    <row r="159" spans="1:53" hidden="1" x14ac:dyDescent="0.2">
      <c r="A159" s="175"/>
      <c r="B159" s="175"/>
      <c r="C159" s="175"/>
      <c r="D159" s="175"/>
      <c r="E159" s="175"/>
      <c r="F159" s="175"/>
      <c r="G159" s="175"/>
      <c r="H159" s="175"/>
      <c r="I159" s="175"/>
      <c r="J159" s="175"/>
      <c r="K159" s="175"/>
      <c r="L159" s="175"/>
      <c r="M159" s="189"/>
      <c r="N159" s="169" t="s">
        <v>66</v>
      </c>
      <c r="O159" s="170"/>
      <c r="P159" s="170"/>
      <c r="Q159" s="170"/>
      <c r="R159" s="170"/>
      <c r="S159" s="170"/>
      <c r="T159" s="171"/>
      <c r="U159" s="38" t="s">
        <v>67</v>
      </c>
      <c r="V159" s="167">
        <f>IFERROR(SUMPRODUCT(V156:V157*H156:H157),"0")</f>
        <v>0</v>
      </c>
      <c r="W159" s="167">
        <f>IFERROR(SUMPRODUCT(W156:W157*H156:H157),"0")</f>
        <v>0</v>
      </c>
      <c r="X159" s="38"/>
      <c r="Y159" s="168"/>
      <c r="Z159" s="168"/>
    </row>
    <row r="160" spans="1:53" ht="27.75" hidden="1" customHeight="1" x14ac:dyDescent="0.2">
      <c r="A160" s="182" t="s">
        <v>215</v>
      </c>
      <c r="B160" s="183"/>
      <c r="C160" s="183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49"/>
      <c r="Z160" s="49"/>
    </row>
    <row r="161" spans="1:53" ht="16.5" hidden="1" customHeight="1" x14ac:dyDescent="0.25">
      <c r="A161" s="174" t="s">
        <v>216</v>
      </c>
      <c r="B161" s="175"/>
      <c r="C161" s="175"/>
      <c r="D161" s="175"/>
      <c r="E161" s="175"/>
      <c r="F161" s="175"/>
      <c r="G161" s="175"/>
      <c r="H161" s="175"/>
      <c r="I161" s="175"/>
      <c r="J161" s="175"/>
      <c r="K161" s="175"/>
      <c r="L161" s="175"/>
      <c r="M161" s="175"/>
      <c r="N161" s="175"/>
      <c r="O161" s="175"/>
      <c r="P161" s="175"/>
      <c r="Q161" s="175"/>
      <c r="R161" s="175"/>
      <c r="S161" s="175"/>
      <c r="T161" s="175"/>
      <c r="U161" s="175"/>
      <c r="V161" s="175"/>
      <c r="W161" s="175"/>
      <c r="X161" s="175"/>
      <c r="Y161" s="161"/>
      <c r="Z161" s="161"/>
    </row>
    <row r="162" spans="1:53" ht="14.25" hidden="1" customHeight="1" x14ac:dyDescent="0.25">
      <c r="A162" s="181" t="s">
        <v>70</v>
      </c>
      <c r="B162" s="175"/>
      <c r="C162" s="175"/>
      <c r="D162" s="175"/>
      <c r="E162" s="175"/>
      <c r="F162" s="175"/>
      <c r="G162" s="175"/>
      <c r="H162" s="175"/>
      <c r="I162" s="175"/>
      <c r="J162" s="175"/>
      <c r="K162" s="175"/>
      <c r="L162" s="175"/>
      <c r="M162" s="175"/>
      <c r="N162" s="175"/>
      <c r="O162" s="175"/>
      <c r="P162" s="175"/>
      <c r="Q162" s="175"/>
      <c r="R162" s="175"/>
      <c r="S162" s="175"/>
      <c r="T162" s="175"/>
      <c r="U162" s="175"/>
      <c r="V162" s="175"/>
      <c r="W162" s="175"/>
      <c r="X162" s="175"/>
      <c r="Y162" s="160"/>
      <c r="Z162" s="160"/>
    </row>
    <row r="163" spans="1:53" ht="16.5" hidden="1" customHeight="1" x14ac:dyDescent="0.25">
      <c r="A163" s="55" t="s">
        <v>217</v>
      </c>
      <c r="B163" s="55" t="s">
        <v>218</v>
      </c>
      <c r="C163" s="32">
        <v>4301132048</v>
      </c>
      <c r="D163" s="172">
        <v>4607111035721</v>
      </c>
      <c r="E163" s="173"/>
      <c r="F163" s="164">
        <v>0.25</v>
      </c>
      <c r="G163" s="33">
        <v>12</v>
      </c>
      <c r="H163" s="164">
        <v>3</v>
      </c>
      <c r="I163" s="164">
        <v>3.3879999999999999</v>
      </c>
      <c r="J163" s="33">
        <v>70</v>
      </c>
      <c r="K163" s="33" t="s">
        <v>73</v>
      </c>
      <c r="L163" s="34" t="s">
        <v>64</v>
      </c>
      <c r="M163" s="33">
        <v>180</v>
      </c>
      <c r="N163" s="281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63" s="191"/>
      <c r="P163" s="191"/>
      <c r="Q163" s="191"/>
      <c r="R163" s="173"/>
      <c r="S163" s="35"/>
      <c r="T163" s="35"/>
      <c r="U163" s="36" t="s">
        <v>65</v>
      </c>
      <c r="V163" s="165">
        <v>0</v>
      </c>
      <c r="W163" s="166">
        <f>IFERROR(IF(V163="","",V163),"")</f>
        <v>0</v>
      </c>
      <c r="X163" s="37">
        <f>IFERROR(IF(V163="","",V163*0.01788),"")</f>
        <v>0</v>
      </c>
      <c r="Y163" s="57"/>
      <c r="Z163" s="58"/>
      <c r="AD163" s="62"/>
      <c r="BA163" s="118" t="s">
        <v>74</v>
      </c>
    </row>
    <row r="164" spans="1:53" ht="27" hidden="1" customHeight="1" x14ac:dyDescent="0.25">
      <c r="A164" s="55" t="s">
        <v>219</v>
      </c>
      <c r="B164" s="55" t="s">
        <v>220</v>
      </c>
      <c r="C164" s="32">
        <v>4301132046</v>
      </c>
      <c r="D164" s="172">
        <v>4607111035691</v>
      </c>
      <c r="E164" s="173"/>
      <c r="F164" s="164">
        <v>0.25</v>
      </c>
      <c r="G164" s="33">
        <v>12</v>
      </c>
      <c r="H164" s="164">
        <v>3</v>
      </c>
      <c r="I164" s="164">
        <v>3.3879999999999999</v>
      </c>
      <c r="J164" s="33">
        <v>70</v>
      </c>
      <c r="K164" s="33" t="s">
        <v>73</v>
      </c>
      <c r="L164" s="34" t="s">
        <v>64</v>
      </c>
      <c r="M164" s="33">
        <v>180</v>
      </c>
      <c r="N164" s="329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64" s="191"/>
      <c r="P164" s="191"/>
      <c r="Q164" s="191"/>
      <c r="R164" s="173"/>
      <c r="S164" s="35"/>
      <c r="T164" s="35"/>
      <c r="U164" s="36" t="s">
        <v>65</v>
      </c>
      <c r="V164" s="165">
        <v>0</v>
      </c>
      <c r="W164" s="166">
        <f>IFERROR(IF(V164="","",V164),"")</f>
        <v>0</v>
      </c>
      <c r="X164" s="37">
        <f>IFERROR(IF(V164="","",V164*0.01788),"")</f>
        <v>0</v>
      </c>
      <c r="Y164" s="57"/>
      <c r="Z164" s="58"/>
      <c r="AD164" s="62"/>
      <c r="BA164" s="119" t="s">
        <v>74</v>
      </c>
    </row>
    <row r="165" spans="1:53" hidden="1" x14ac:dyDescent="0.2">
      <c r="A165" s="188"/>
      <c r="B165" s="175"/>
      <c r="C165" s="175"/>
      <c r="D165" s="175"/>
      <c r="E165" s="175"/>
      <c r="F165" s="175"/>
      <c r="G165" s="175"/>
      <c r="H165" s="175"/>
      <c r="I165" s="175"/>
      <c r="J165" s="175"/>
      <c r="K165" s="175"/>
      <c r="L165" s="175"/>
      <c r="M165" s="189"/>
      <c r="N165" s="169" t="s">
        <v>66</v>
      </c>
      <c r="O165" s="170"/>
      <c r="P165" s="170"/>
      <c r="Q165" s="170"/>
      <c r="R165" s="170"/>
      <c r="S165" s="170"/>
      <c r="T165" s="171"/>
      <c r="U165" s="38" t="s">
        <v>65</v>
      </c>
      <c r="V165" s="167">
        <f>IFERROR(SUM(V163:V164),"0")</f>
        <v>0</v>
      </c>
      <c r="W165" s="167">
        <f>IFERROR(SUM(W163:W164),"0")</f>
        <v>0</v>
      </c>
      <c r="X165" s="167">
        <f>IFERROR(IF(X163="",0,X163),"0")+IFERROR(IF(X164="",0,X164),"0")</f>
        <v>0</v>
      </c>
      <c r="Y165" s="168"/>
      <c r="Z165" s="168"/>
    </row>
    <row r="166" spans="1:53" hidden="1" x14ac:dyDescent="0.2">
      <c r="A166" s="175"/>
      <c r="B166" s="175"/>
      <c r="C166" s="175"/>
      <c r="D166" s="175"/>
      <c r="E166" s="175"/>
      <c r="F166" s="175"/>
      <c r="G166" s="175"/>
      <c r="H166" s="175"/>
      <c r="I166" s="175"/>
      <c r="J166" s="175"/>
      <c r="K166" s="175"/>
      <c r="L166" s="175"/>
      <c r="M166" s="189"/>
      <c r="N166" s="169" t="s">
        <v>66</v>
      </c>
      <c r="O166" s="170"/>
      <c r="P166" s="170"/>
      <c r="Q166" s="170"/>
      <c r="R166" s="170"/>
      <c r="S166" s="170"/>
      <c r="T166" s="171"/>
      <c r="U166" s="38" t="s">
        <v>67</v>
      </c>
      <c r="V166" s="167">
        <f>IFERROR(SUMPRODUCT(V163:V164*H163:H164),"0")</f>
        <v>0</v>
      </c>
      <c r="W166" s="167">
        <f>IFERROR(SUMPRODUCT(W163:W164*H163:H164),"0")</f>
        <v>0</v>
      </c>
      <c r="X166" s="38"/>
      <c r="Y166" s="168"/>
      <c r="Z166" s="168"/>
    </row>
    <row r="167" spans="1:53" ht="16.5" hidden="1" customHeight="1" x14ac:dyDescent="0.25">
      <c r="A167" s="174" t="s">
        <v>221</v>
      </c>
      <c r="B167" s="175"/>
      <c r="C167" s="175"/>
      <c r="D167" s="175"/>
      <c r="E167" s="175"/>
      <c r="F167" s="175"/>
      <c r="G167" s="175"/>
      <c r="H167" s="175"/>
      <c r="I167" s="175"/>
      <c r="J167" s="175"/>
      <c r="K167" s="175"/>
      <c r="L167" s="175"/>
      <c r="M167" s="175"/>
      <c r="N167" s="175"/>
      <c r="O167" s="175"/>
      <c r="P167" s="175"/>
      <c r="Q167" s="175"/>
      <c r="R167" s="175"/>
      <c r="S167" s="175"/>
      <c r="T167" s="175"/>
      <c r="U167" s="175"/>
      <c r="V167" s="175"/>
      <c r="W167" s="175"/>
      <c r="X167" s="175"/>
      <c r="Y167" s="161"/>
      <c r="Z167" s="161"/>
    </row>
    <row r="168" spans="1:53" ht="14.25" hidden="1" customHeight="1" x14ac:dyDescent="0.25">
      <c r="A168" s="181" t="s">
        <v>221</v>
      </c>
      <c r="B168" s="175"/>
      <c r="C168" s="175"/>
      <c r="D168" s="175"/>
      <c r="E168" s="175"/>
      <c r="F168" s="175"/>
      <c r="G168" s="175"/>
      <c r="H168" s="175"/>
      <c r="I168" s="175"/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60"/>
      <c r="Z168" s="160"/>
    </row>
    <row r="169" spans="1:53" ht="27" hidden="1" customHeight="1" x14ac:dyDescent="0.25">
      <c r="A169" s="55" t="s">
        <v>222</v>
      </c>
      <c r="B169" s="55" t="s">
        <v>223</v>
      </c>
      <c r="C169" s="32">
        <v>4301133002</v>
      </c>
      <c r="D169" s="172">
        <v>4607111035783</v>
      </c>
      <c r="E169" s="173"/>
      <c r="F169" s="164">
        <v>0.2</v>
      </c>
      <c r="G169" s="33">
        <v>8</v>
      </c>
      <c r="H169" s="164">
        <v>1.6</v>
      </c>
      <c r="I169" s="164">
        <v>2.12</v>
      </c>
      <c r="J169" s="33">
        <v>72</v>
      </c>
      <c r="K169" s="33" t="s">
        <v>186</v>
      </c>
      <c r="L169" s="34" t="s">
        <v>64</v>
      </c>
      <c r="M169" s="33">
        <v>180</v>
      </c>
      <c r="N169" s="285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9" s="191"/>
      <c r="P169" s="191"/>
      <c r="Q169" s="191"/>
      <c r="R169" s="173"/>
      <c r="S169" s="35"/>
      <c r="T169" s="35"/>
      <c r="U169" s="36" t="s">
        <v>65</v>
      </c>
      <c r="V169" s="165">
        <v>0</v>
      </c>
      <c r="W169" s="166">
        <f>IFERROR(IF(V169="","",V169),"")</f>
        <v>0</v>
      </c>
      <c r="X169" s="37">
        <f>IFERROR(IF(V169="","",V169*0.01157),"")</f>
        <v>0</v>
      </c>
      <c r="Y169" s="57"/>
      <c r="Z169" s="58"/>
      <c r="AD169" s="62"/>
      <c r="BA169" s="120" t="s">
        <v>74</v>
      </c>
    </row>
    <row r="170" spans="1:53" hidden="1" x14ac:dyDescent="0.2">
      <c r="A170" s="188"/>
      <c r="B170" s="175"/>
      <c r="C170" s="175"/>
      <c r="D170" s="175"/>
      <c r="E170" s="175"/>
      <c r="F170" s="175"/>
      <c r="G170" s="175"/>
      <c r="H170" s="175"/>
      <c r="I170" s="175"/>
      <c r="J170" s="175"/>
      <c r="K170" s="175"/>
      <c r="L170" s="175"/>
      <c r="M170" s="189"/>
      <c r="N170" s="169" t="s">
        <v>66</v>
      </c>
      <c r="O170" s="170"/>
      <c r="P170" s="170"/>
      <c r="Q170" s="170"/>
      <c r="R170" s="170"/>
      <c r="S170" s="170"/>
      <c r="T170" s="171"/>
      <c r="U170" s="38" t="s">
        <v>65</v>
      </c>
      <c r="V170" s="167">
        <f>IFERROR(SUM(V169:V169),"0")</f>
        <v>0</v>
      </c>
      <c r="W170" s="167">
        <f>IFERROR(SUM(W169:W169),"0")</f>
        <v>0</v>
      </c>
      <c r="X170" s="167">
        <f>IFERROR(IF(X169="",0,X169),"0")</f>
        <v>0</v>
      </c>
      <c r="Y170" s="168"/>
      <c r="Z170" s="168"/>
    </row>
    <row r="171" spans="1:53" hidden="1" x14ac:dyDescent="0.2">
      <c r="A171" s="175"/>
      <c r="B171" s="175"/>
      <c r="C171" s="175"/>
      <c r="D171" s="175"/>
      <c r="E171" s="175"/>
      <c r="F171" s="175"/>
      <c r="G171" s="175"/>
      <c r="H171" s="175"/>
      <c r="I171" s="175"/>
      <c r="J171" s="175"/>
      <c r="K171" s="175"/>
      <c r="L171" s="175"/>
      <c r="M171" s="189"/>
      <c r="N171" s="169" t="s">
        <v>66</v>
      </c>
      <c r="O171" s="170"/>
      <c r="P171" s="170"/>
      <c r="Q171" s="170"/>
      <c r="R171" s="170"/>
      <c r="S171" s="170"/>
      <c r="T171" s="171"/>
      <c r="U171" s="38" t="s">
        <v>67</v>
      </c>
      <c r="V171" s="167">
        <f>IFERROR(SUMPRODUCT(V169:V169*H169:H169),"0")</f>
        <v>0</v>
      </c>
      <c r="W171" s="167">
        <f>IFERROR(SUMPRODUCT(W169:W169*H169:H169),"0")</f>
        <v>0</v>
      </c>
      <c r="X171" s="38"/>
      <c r="Y171" s="168"/>
      <c r="Z171" s="168"/>
    </row>
    <row r="172" spans="1:53" ht="16.5" hidden="1" customHeight="1" x14ac:dyDescent="0.25">
      <c r="A172" s="174" t="s">
        <v>215</v>
      </c>
      <c r="B172" s="175"/>
      <c r="C172" s="175"/>
      <c r="D172" s="175"/>
      <c r="E172" s="175"/>
      <c r="F172" s="175"/>
      <c r="G172" s="175"/>
      <c r="H172" s="175"/>
      <c r="I172" s="175"/>
      <c r="J172" s="175"/>
      <c r="K172" s="175"/>
      <c r="L172" s="175"/>
      <c r="M172" s="175"/>
      <c r="N172" s="175"/>
      <c r="O172" s="175"/>
      <c r="P172" s="175"/>
      <c r="Q172" s="175"/>
      <c r="R172" s="175"/>
      <c r="S172" s="175"/>
      <c r="T172" s="175"/>
      <c r="U172" s="175"/>
      <c r="V172" s="175"/>
      <c r="W172" s="175"/>
      <c r="X172" s="175"/>
      <c r="Y172" s="161"/>
      <c r="Z172" s="161"/>
    </row>
    <row r="173" spans="1:53" ht="14.25" hidden="1" customHeight="1" x14ac:dyDescent="0.25">
      <c r="A173" s="181" t="s">
        <v>224</v>
      </c>
      <c r="B173" s="175"/>
      <c r="C173" s="175"/>
      <c r="D173" s="175"/>
      <c r="E173" s="175"/>
      <c r="F173" s="175"/>
      <c r="G173" s="175"/>
      <c r="H173" s="175"/>
      <c r="I173" s="175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60"/>
      <c r="Z173" s="160"/>
    </row>
    <row r="174" spans="1:53" ht="27" hidden="1" customHeight="1" x14ac:dyDescent="0.25">
      <c r="A174" s="55" t="s">
        <v>225</v>
      </c>
      <c r="B174" s="55" t="s">
        <v>226</v>
      </c>
      <c r="C174" s="32">
        <v>4301051319</v>
      </c>
      <c r="D174" s="172">
        <v>4680115881204</v>
      </c>
      <c r="E174" s="173"/>
      <c r="F174" s="164">
        <v>0.33</v>
      </c>
      <c r="G174" s="33">
        <v>6</v>
      </c>
      <c r="H174" s="164">
        <v>1.98</v>
      </c>
      <c r="I174" s="164">
        <v>2.246</v>
      </c>
      <c r="J174" s="33">
        <v>156</v>
      </c>
      <c r="K174" s="33" t="s">
        <v>63</v>
      </c>
      <c r="L174" s="34" t="s">
        <v>227</v>
      </c>
      <c r="M174" s="33">
        <v>365</v>
      </c>
      <c r="N174" s="284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O174" s="191"/>
      <c r="P174" s="191"/>
      <c r="Q174" s="191"/>
      <c r="R174" s="173"/>
      <c r="S174" s="35"/>
      <c r="T174" s="35"/>
      <c r="U174" s="36" t="s">
        <v>65</v>
      </c>
      <c r="V174" s="165">
        <v>0</v>
      </c>
      <c r="W174" s="166">
        <f>IFERROR(IF(V174="","",V174),"")</f>
        <v>0</v>
      </c>
      <c r="X174" s="37">
        <f>IFERROR(IF(V174="","",V174*0.00753),"")</f>
        <v>0</v>
      </c>
      <c r="Y174" s="57"/>
      <c r="Z174" s="58"/>
      <c r="AD174" s="62"/>
      <c r="BA174" s="121" t="s">
        <v>228</v>
      </c>
    </row>
    <row r="175" spans="1:53" hidden="1" x14ac:dyDescent="0.2">
      <c r="A175" s="188"/>
      <c r="B175" s="175"/>
      <c r="C175" s="175"/>
      <c r="D175" s="175"/>
      <c r="E175" s="175"/>
      <c r="F175" s="175"/>
      <c r="G175" s="175"/>
      <c r="H175" s="175"/>
      <c r="I175" s="175"/>
      <c r="J175" s="175"/>
      <c r="K175" s="175"/>
      <c r="L175" s="175"/>
      <c r="M175" s="189"/>
      <c r="N175" s="169" t="s">
        <v>66</v>
      </c>
      <c r="O175" s="170"/>
      <c r="P175" s="170"/>
      <c r="Q175" s="170"/>
      <c r="R175" s="170"/>
      <c r="S175" s="170"/>
      <c r="T175" s="171"/>
      <c r="U175" s="38" t="s">
        <v>65</v>
      </c>
      <c r="V175" s="167">
        <f>IFERROR(SUM(V174:V174),"0")</f>
        <v>0</v>
      </c>
      <c r="W175" s="167">
        <f>IFERROR(SUM(W174:W174),"0")</f>
        <v>0</v>
      </c>
      <c r="X175" s="167">
        <f>IFERROR(IF(X174="",0,X174),"0")</f>
        <v>0</v>
      </c>
      <c r="Y175" s="168"/>
      <c r="Z175" s="168"/>
    </row>
    <row r="176" spans="1:53" hidden="1" x14ac:dyDescent="0.2">
      <c r="A176" s="175"/>
      <c r="B176" s="175"/>
      <c r="C176" s="175"/>
      <c r="D176" s="175"/>
      <c r="E176" s="175"/>
      <c r="F176" s="175"/>
      <c r="G176" s="175"/>
      <c r="H176" s="175"/>
      <c r="I176" s="175"/>
      <c r="J176" s="175"/>
      <c r="K176" s="175"/>
      <c r="L176" s="175"/>
      <c r="M176" s="189"/>
      <c r="N176" s="169" t="s">
        <v>66</v>
      </c>
      <c r="O176" s="170"/>
      <c r="P176" s="170"/>
      <c r="Q176" s="170"/>
      <c r="R176" s="170"/>
      <c r="S176" s="170"/>
      <c r="T176" s="171"/>
      <c r="U176" s="38" t="s">
        <v>67</v>
      </c>
      <c r="V176" s="167">
        <f>IFERROR(SUMPRODUCT(V174:V174*H174:H174),"0")</f>
        <v>0</v>
      </c>
      <c r="W176" s="167">
        <f>IFERROR(SUMPRODUCT(W174:W174*H174:H174),"0")</f>
        <v>0</v>
      </c>
      <c r="X176" s="38"/>
      <c r="Y176" s="168"/>
      <c r="Z176" s="168"/>
    </row>
    <row r="177" spans="1:53" ht="16.5" hidden="1" customHeight="1" x14ac:dyDescent="0.25">
      <c r="A177" s="174" t="s">
        <v>229</v>
      </c>
      <c r="B177" s="175"/>
      <c r="C177" s="175"/>
      <c r="D177" s="175"/>
      <c r="E177" s="175"/>
      <c r="F177" s="175"/>
      <c r="G177" s="175"/>
      <c r="H177" s="175"/>
      <c r="I177" s="175"/>
      <c r="J177" s="175"/>
      <c r="K177" s="175"/>
      <c r="L177" s="175"/>
      <c r="M177" s="175"/>
      <c r="N177" s="175"/>
      <c r="O177" s="175"/>
      <c r="P177" s="175"/>
      <c r="Q177" s="175"/>
      <c r="R177" s="175"/>
      <c r="S177" s="175"/>
      <c r="T177" s="175"/>
      <c r="U177" s="175"/>
      <c r="V177" s="175"/>
      <c r="W177" s="175"/>
      <c r="X177" s="175"/>
      <c r="Y177" s="161"/>
      <c r="Z177" s="161"/>
    </row>
    <row r="178" spans="1:53" ht="14.25" hidden="1" customHeight="1" x14ac:dyDescent="0.25">
      <c r="A178" s="181" t="s">
        <v>70</v>
      </c>
      <c r="B178" s="175"/>
      <c r="C178" s="175"/>
      <c r="D178" s="175"/>
      <c r="E178" s="175"/>
      <c r="F178" s="175"/>
      <c r="G178" s="175"/>
      <c r="H178" s="175"/>
      <c r="I178" s="175"/>
      <c r="J178" s="175"/>
      <c r="K178" s="175"/>
      <c r="L178" s="175"/>
      <c r="M178" s="175"/>
      <c r="N178" s="175"/>
      <c r="O178" s="175"/>
      <c r="P178" s="175"/>
      <c r="Q178" s="175"/>
      <c r="R178" s="175"/>
      <c r="S178" s="175"/>
      <c r="T178" s="175"/>
      <c r="U178" s="175"/>
      <c r="V178" s="175"/>
      <c r="W178" s="175"/>
      <c r="X178" s="175"/>
      <c r="Y178" s="160"/>
      <c r="Z178" s="160"/>
    </row>
    <row r="179" spans="1:53" ht="16.5" hidden="1" customHeight="1" x14ac:dyDescent="0.25">
      <c r="A179" s="55" t="s">
        <v>230</v>
      </c>
      <c r="B179" s="55" t="s">
        <v>231</v>
      </c>
      <c r="C179" s="32">
        <v>4301132076</v>
      </c>
      <c r="D179" s="172">
        <v>4607111035721</v>
      </c>
      <c r="E179" s="173"/>
      <c r="F179" s="164">
        <v>0.25</v>
      </c>
      <c r="G179" s="33">
        <v>12</v>
      </c>
      <c r="H179" s="164">
        <v>3</v>
      </c>
      <c r="I179" s="164">
        <v>3.3879999999999999</v>
      </c>
      <c r="J179" s="33">
        <v>70</v>
      </c>
      <c r="K179" s="33" t="s">
        <v>73</v>
      </c>
      <c r="L179" s="34" t="s">
        <v>64</v>
      </c>
      <c r="M179" s="33">
        <v>180</v>
      </c>
      <c r="N179" s="295" t="str">
        <f>HYPERLINK("https://abi.ru/products/Замороженные/Вязанка/Сливушки/Наггетсы/P003433/","Наггетсы «с индейкой» ф/в 0,25 кор ТМ «Вязанка»")</f>
        <v>Наггетсы «с индейкой» ф/в 0,25 кор ТМ «Вязанка»</v>
      </c>
      <c r="O179" s="191"/>
      <c r="P179" s="191"/>
      <c r="Q179" s="191"/>
      <c r="R179" s="173"/>
      <c r="S179" s="35"/>
      <c r="T179" s="35"/>
      <c r="U179" s="36" t="s">
        <v>65</v>
      </c>
      <c r="V179" s="165">
        <v>0</v>
      </c>
      <c r="W179" s="166">
        <f>IFERROR(IF(V179="","",V179),"")</f>
        <v>0</v>
      </c>
      <c r="X179" s="37">
        <f>IFERROR(IF(V179="","",V179*0.01788),"")</f>
        <v>0</v>
      </c>
      <c r="Y179" s="57"/>
      <c r="Z179" s="58"/>
      <c r="AD179" s="62"/>
      <c r="BA179" s="122" t="s">
        <v>74</v>
      </c>
    </row>
    <row r="180" spans="1:53" ht="27" hidden="1" customHeight="1" x14ac:dyDescent="0.25">
      <c r="A180" s="55" t="s">
        <v>232</v>
      </c>
      <c r="B180" s="55" t="s">
        <v>233</v>
      </c>
      <c r="C180" s="32">
        <v>4301132077</v>
      </c>
      <c r="D180" s="172">
        <v>4607111035691</v>
      </c>
      <c r="E180" s="173"/>
      <c r="F180" s="164">
        <v>0.25</v>
      </c>
      <c r="G180" s="33">
        <v>12</v>
      </c>
      <c r="H180" s="164">
        <v>3</v>
      </c>
      <c r="I180" s="164">
        <v>3.3879999999999999</v>
      </c>
      <c r="J180" s="33">
        <v>70</v>
      </c>
      <c r="K180" s="33" t="s">
        <v>73</v>
      </c>
      <c r="L180" s="34" t="s">
        <v>64</v>
      </c>
      <c r="M180" s="33">
        <v>180</v>
      </c>
      <c r="N180" s="339" t="str">
        <f>HYPERLINK("https://abi.ru/products/Замороженные/Вязанка/Сливушки/Наггетсы/P003434/","Наггетсы «из печи» ф/в 0,25 кор ТМ «Вязанка»")</f>
        <v>Наггетсы «из печи» ф/в 0,25 кор ТМ «Вязанка»</v>
      </c>
      <c r="O180" s="191"/>
      <c r="P180" s="191"/>
      <c r="Q180" s="191"/>
      <c r="R180" s="173"/>
      <c r="S180" s="35"/>
      <c r="T180" s="35"/>
      <c r="U180" s="36" t="s">
        <v>65</v>
      </c>
      <c r="V180" s="165">
        <v>0</v>
      </c>
      <c r="W180" s="166">
        <f>IFERROR(IF(V180="","",V180),"")</f>
        <v>0</v>
      </c>
      <c r="X180" s="37">
        <f>IFERROR(IF(V180="","",V180*0.01788),"")</f>
        <v>0</v>
      </c>
      <c r="Y180" s="57"/>
      <c r="Z180" s="58"/>
      <c r="AD180" s="62"/>
      <c r="BA180" s="123" t="s">
        <v>74</v>
      </c>
    </row>
    <row r="181" spans="1:53" ht="27" customHeight="1" x14ac:dyDescent="0.25">
      <c r="A181" s="55" t="s">
        <v>234</v>
      </c>
      <c r="B181" s="55" t="s">
        <v>235</v>
      </c>
      <c r="C181" s="32">
        <v>4301132079</v>
      </c>
      <c r="D181" s="172">
        <v>4607111038487</v>
      </c>
      <c r="E181" s="173"/>
      <c r="F181" s="164">
        <v>0.25</v>
      </c>
      <c r="G181" s="33">
        <v>12</v>
      </c>
      <c r="H181" s="164">
        <v>3</v>
      </c>
      <c r="I181" s="164">
        <v>3.7360000000000002</v>
      </c>
      <c r="J181" s="33">
        <v>70</v>
      </c>
      <c r="K181" s="33" t="s">
        <v>73</v>
      </c>
      <c r="L181" s="34" t="s">
        <v>64</v>
      </c>
      <c r="M181" s="33">
        <v>180</v>
      </c>
      <c r="N181" s="226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O181" s="191"/>
      <c r="P181" s="191"/>
      <c r="Q181" s="191"/>
      <c r="R181" s="173"/>
      <c r="S181" s="35"/>
      <c r="T181" s="35"/>
      <c r="U181" s="36" t="s">
        <v>65</v>
      </c>
      <c r="V181" s="165">
        <v>12</v>
      </c>
      <c r="W181" s="166">
        <f>IFERROR(IF(V181="","",V181),"")</f>
        <v>12</v>
      </c>
      <c r="X181" s="37">
        <f>IFERROR(IF(V181="","",V181*0.01788),"")</f>
        <v>0.21456</v>
      </c>
      <c r="Y181" s="57"/>
      <c r="Z181" s="58"/>
      <c r="AD181" s="62"/>
      <c r="BA181" s="124" t="s">
        <v>74</v>
      </c>
    </row>
    <row r="182" spans="1:53" x14ac:dyDescent="0.2">
      <c r="A182" s="188"/>
      <c r="B182" s="175"/>
      <c r="C182" s="175"/>
      <c r="D182" s="175"/>
      <c r="E182" s="175"/>
      <c r="F182" s="175"/>
      <c r="G182" s="175"/>
      <c r="H182" s="175"/>
      <c r="I182" s="175"/>
      <c r="J182" s="175"/>
      <c r="K182" s="175"/>
      <c r="L182" s="175"/>
      <c r="M182" s="189"/>
      <c r="N182" s="169" t="s">
        <v>66</v>
      </c>
      <c r="O182" s="170"/>
      <c r="P182" s="170"/>
      <c r="Q182" s="170"/>
      <c r="R182" s="170"/>
      <c r="S182" s="170"/>
      <c r="T182" s="171"/>
      <c r="U182" s="38" t="s">
        <v>65</v>
      </c>
      <c r="V182" s="167">
        <f>IFERROR(SUM(V179:V181),"0")</f>
        <v>12</v>
      </c>
      <c r="W182" s="167">
        <f>IFERROR(SUM(W179:W181),"0")</f>
        <v>12</v>
      </c>
      <c r="X182" s="167">
        <f>IFERROR(IF(X179="",0,X179),"0")+IFERROR(IF(X180="",0,X180),"0")+IFERROR(IF(X181="",0,X181),"0")</f>
        <v>0.21456</v>
      </c>
      <c r="Y182" s="168"/>
      <c r="Z182" s="168"/>
    </row>
    <row r="183" spans="1:53" x14ac:dyDescent="0.2">
      <c r="A183" s="175"/>
      <c r="B183" s="175"/>
      <c r="C183" s="175"/>
      <c r="D183" s="175"/>
      <c r="E183" s="175"/>
      <c r="F183" s="175"/>
      <c r="G183" s="175"/>
      <c r="H183" s="175"/>
      <c r="I183" s="175"/>
      <c r="J183" s="175"/>
      <c r="K183" s="175"/>
      <c r="L183" s="175"/>
      <c r="M183" s="189"/>
      <c r="N183" s="169" t="s">
        <v>66</v>
      </c>
      <c r="O183" s="170"/>
      <c r="P183" s="170"/>
      <c r="Q183" s="170"/>
      <c r="R183" s="170"/>
      <c r="S183" s="170"/>
      <c r="T183" s="171"/>
      <c r="U183" s="38" t="s">
        <v>67</v>
      </c>
      <c r="V183" s="167">
        <f>IFERROR(SUMPRODUCT(V179:V181*H179:H181),"0")</f>
        <v>36</v>
      </c>
      <c r="W183" s="167">
        <f>IFERROR(SUMPRODUCT(W179:W181*H179:H181),"0")</f>
        <v>36</v>
      </c>
      <c r="X183" s="38"/>
      <c r="Y183" s="168"/>
      <c r="Z183" s="168"/>
    </row>
    <row r="184" spans="1:53" ht="27.75" hidden="1" customHeight="1" x14ac:dyDescent="0.2">
      <c r="A184" s="182" t="s">
        <v>236</v>
      </c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49"/>
      <c r="Z184" s="49"/>
    </row>
    <row r="185" spans="1:53" ht="16.5" hidden="1" customHeight="1" x14ac:dyDescent="0.25">
      <c r="A185" s="174" t="s">
        <v>237</v>
      </c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  <c r="V185" s="175"/>
      <c r="W185" s="175"/>
      <c r="X185" s="175"/>
      <c r="Y185" s="161"/>
      <c r="Z185" s="161"/>
    </row>
    <row r="186" spans="1:53" ht="14.25" hidden="1" customHeight="1" x14ac:dyDescent="0.25">
      <c r="A186" s="181" t="s">
        <v>60</v>
      </c>
      <c r="B186" s="175"/>
      <c r="C186" s="175"/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60"/>
      <c r="Z186" s="160"/>
    </row>
    <row r="187" spans="1:53" ht="16.5" hidden="1" customHeight="1" x14ac:dyDescent="0.25">
      <c r="A187" s="55" t="s">
        <v>238</v>
      </c>
      <c r="B187" s="55" t="s">
        <v>239</v>
      </c>
      <c r="C187" s="32">
        <v>4301070913</v>
      </c>
      <c r="D187" s="172">
        <v>4607111036957</v>
      </c>
      <c r="E187" s="173"/>
      <c r="F187" s="164">
        <v>0.4</v>
      </c>
      <c r="G187" s="33">
        <v>8</v>
      </c>
      <c r="H187" s="164">
        <v>3.2</v>
      </c>
      <c r="I187" s="164">
        <v>3.44</v>
      </c>
      <c r="J187" s="33">
        <v>144</v>
      </c>
      <c r="K187" s="33" t="s">
        <v>63</v>
      </c>
      <c r="L187" s="34" t="s">
        <v>64</v>
      </c>
      <c r="M187" s="33">
        <v>180</v>
      </c>
      <c r="N187" s="301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O187" s="191"/>
      <c r="P187" s="191"/>
      <c r="Q187" s="191"/>
      <c r="R187" s="173"/>
      <c r="S187" s="35"/>
      <c r="T187" s="35"/>
      <c r="U187" s="36" t="s">
        <v>65</v>
      </c>
      <c r="V187" s="165">
        <v>0</v>
      </c>
      <c r="W187" s="166">
        <f>IFERROR(IF(V187="","",V187),"")</f>
        <v>0</v>
      </c>
      <c r="X187" s="37">
        <f>IFERROR(IF(V187="","",V187*0.00866),"")</f>
        <v>0</v>
      </c>
      <c r="Y187" s="57"/>
      <c r="Z187" s="58"/>
      <c r="AD187" s="62"/>
      <c r="BA187" s="125" t="s">
        <v>1</v>
      </c>
    </row>
    <row r="188" spans="1:53" ht="16.5" hidden="1" customHeight="1" x14ac:dyDescent="0.25">
      <c r="A188" s="55" t="s">
        <v>240</v>
      </c>
      <c r="B188" s="55" t="s">
        <v>241</v>
      </c>
      <c r="C188" s="32">
        <v>4301070912</v>
      </c>
      <c r="D188" s="172">
        <v>4607111037213</v>
      </c>
      <c r="E188" s="173"/>
      <c r="F188" s="164">
        <v>0.4</v>
      </c>
      <c r="G188" s="33">
        <v>8</v>
      </c>
      <c r="H188" s="164">
        <v>3.2</v>
      </c>
      <c r="I188" s="164">
        <v>3.44</v>
      </c>
      <c r="J188" s="33">
        <v>144</v>
      </c>
      <c r="K188" s="33" t="s">
        <v>63</v>
      </c>
      <c r="L188" s="34" t="s">
        <v>64</v>
      </c>
      <c r="M188" s="33">
        <v>180</v>
      </c>
      <c r="N188" s="314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O188" s="191"/>
      <c r="P188" s="191"/>
      <c r="Q188" s="191"/>
      <c r="R188" s="173"/>
      <c r="S188" s="35"/>
      <c r="T188" s="35"/>
      <c r="U188" s="36" t="s">
        <v>65</v>
      </c>
      <c r="V188" s="165">
        <v>0</v>
      </c>
      <c r="W188" s="166">
        <f>IFERROR(IF(V188="","",V188),"")</f>
        <v>0</v>
      </c>
      <c r="X188" s="37">
        <f>IFERROR(IF(V188="","",V188*0.00866),"")</f>
        <v>0</v>
      </c>
      <c r="Y188" s="57"/>
      <c r="Z188" s="58"/>
      <c r="AD188" s="62"/>
      <c r="BA188" s="126" t="s">
        <v>1</v>
      </c>
    </row>
    <row r="189" spans="1:53" hidden="1" x14ac:dyDescent="0.2">
      <c r="A189" s="188"/>
      <c r="B189" s="175"/>
      <c r="C189" s="175"/>
      <c r="D189" s="175"/>
      <c r="E189" s="175"/>
      <c r="F189" s="175"/>
      <c r="G189" s="175"/>
      <c r="H189" s="175"/>
      <c r="I189" s="175"/>
      <c r="J189" s="175"/>
      <c r="K189" s="175"/>
      <c r="L189" s="175"/>
      <c r="M189" s="189"/>
      <c r="N189" s="169" t="s">
        <v>66</v>
      </c>
      <c r="O189" s="170"/>
      <c r="P189" s="170"/>
      <c r="Q189" s="170"/>
      <c r="R189" s="170"/>
      <c r="S189" s="170"/>
      <c r="T189" s="171"/>
      <c r="U189" s="38" t="s">
        <v>65</v>
      </c>
      <c r="V189" s="167">
        <f>IFERROR(SUM(V187:V188),"0")</f>
        <v>0</v>
      </c>
      <c r="W189" s="167">
        <f>IFERROR(SUM(W187:W188),"0")</f>
        <v>0</v>
      </c>
      <c r="X189" s="167">
        <f>IFERROR(IF(X187="",0,X187),"0")+IFERROR(IF(X188="",0,X188),"0")</f>
        <v>0</v>
      </c>
      <c r="Y189" s="168"/>
      <c r="Z189" s="168"/>
    </row>
    <row r="190" spans="1:53" hidden="1" x14ac:dyDescent="0.2">
      <c r="A190" s="175"/>
      <c r="B190" s="175"/>
      <c r="C190" s="175"/>
      <c r="D190" s="175"/>
      <c r="E190" s="175"/>
      <c r="F190" s="175"/>
      <c r="G190" s="175"/>
      <c r="H190" s="175"/>
      <c r="I190" s="175"/>
      <c r="J190" s="175"/>
      <c r="K190" s="175"/>
      <c r="L190" s="175"/>
      <c r="M190" s="189"/>
      <c r="N190" s="169" t="s">
        <v>66</v>
      </c>
      <c r="O190" s="170"/>
      <c r="P190" s="170"/>
      <c r="Q190" s="170"/>
      <c r="R190" s="170"/>
      <c r="S190" s="170"/>
      <c r="T190" s="171"/>
      <c r="U190" s="38" t="s">
        <v>67</v>
      </c>
      <c r="V190" s="167">
        <f>IFERROR(SUMPRODUCT(V187:V188*H187:H188),"0")</f>
        <v>0</v>
      </c>
      <c r="W190" s="167">
        <f>IFERROR(SUMPRODUCT(W187:W188*H187:H188),"0")</f>
        <v>0</v>
      </c>
      <c r="X190" s="38"/>
      <c r="Y190" s="168"/>
      <c r="Z190" s="168"/>
    </row>
    <row r="191" spans="1:53" ht="16.5" hidden="1" customHeight="1" x14ac:dyDescent="0.25">
      <c r="A191" s="174" t="s">
        <v>242</v>
      </c>
      <c r="B191" s="175"/>
      <c r="C191" s="175"/>
      <c r="D191" s="175"/>
      <c r="E191" s="175"/>
      <c r="F191" s="175"/>
      <c r="G191" s="175"/>
      <c r="H191" s="175"/>
      <c r="I191" s="175"/>
      <c r="J191" s="175"/>
      <c r="K191" s="175"/>
      <c r="L191" s="175"/>
      <c r="M191" s="175"/>
      <c r="N191" s="175"/>
      <c r="O191" s="175"/>
      <c r="P191" s="175"/>
      <c r="Q191" s="175"/>
      <c r="R191" s="175"/>
      <c r="S191" s="175"/>
      <c r="T191" s="175"/>
      <c r="U191" s="175"/>
      <c r="V191" s="175"/>
      <c r="W191" s="175"/>
      <c r="X191" s="175"/>
      <c r="Y191" s="161"/>
      <c r="Z191" s="161"/>
    </row>
    <row r="192" spans="1:53" ht="14.25" hidden="1" customHeight="1" x14ac:dyDescent="0.25">
      <c r="A192" s="181" t="s">
        <v>60</v>
      </c>
      <c r="B192" s="175"/>
      <c r="C192" s="175"/>
      <c r="D192" s="175"/>
      <c r="E192" s="175"/>
      <c r="F192" s="175"/>
      <c r="G192" s="175"/>
      <c r="H192" s="175"/>
      <c r="I192" s="175"/>
      <c r="J192" s="175"/>
      <c r="K192" s="175"/>
      <c r="L192" s="175"/>
      <c r="M192" s="175"/>
      <c r="N192" s="175"/>
      <c r="O192" s="175"/>
      <c r="P192" s="175"/>
      <c r="Q192" s="175"/>
      <c r="R192" s="175"/>
      <c r="S192" s="175"/>
      <c r="T192" s="175"/>
      <c r="U192" s="175"/>
      <c r="V192" s="175"/>
      <c r="W192" s="175"/>
      <c r="X192" s="175"/>
      <c r="Y192" s="160"/>
      <c r="Z192" s="160"/>
    </row>
    <row r="193" spans="1:53" ht="16.5" customHeight="1" x14ac:dyDescent="0.25">
      <c r="A193" s="55" t="s">
        <v>243</v>
      </c>
      <c r="B193" s="55" t="s">
        <v>244</v>
      </c>
      <c r="C193" s="32">
        <v>4301070948</v>
      </c>
      <c r="D193" s="172">
        <v>4607111037022</v>
      </c>
      <c r="E193" s="173"/>
      <c r="F193" s="164">
        <v>0.7</v>
      </c>
      <c r="G193" s="33">
        <v>8</v>
      </c>
      <c r="H193" s="164">
        <v>5.6</v>
      </c>
      <c r="I193" s="164">
        <v>5.87</v>
      </c>
      <c r="J193" s="33">
        <v>84</v>
      </c>
      <c r="K193" s="33" t="s">
        <v>63</v>
      </c>
      <c r="L193" s="34" t="s">
        <v>64</v>
      </c>
      <c r="M193" s="33">
        <v>180</v>
      </c>
      <c r="N193" s="305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93" s="191"/>
      <c r="P193" s="191"/>
      <c r="Q193" s="191"/>
      <c r="R193" s="173"/>
      <c r="S193" s="35"/>
      <c r="T193" s="35"/>
      <c r="U193" s="36" t="s">
        <v>65</v>
      </c>
      <c r="V193" s="165">
        <v>9</v>
      </c>
      <c r="W193" s="166">
        <f>IFERROR(IF(V193="","",V193),"")</f>
        <v>9</v>
      </c>
      <c r="X193" s="37">
        <f>IFERROR(IF(V193="","",V193*0.0155),"")</f>
        <v>0.13950000000000001</v>
      </c>
      <c r="Y193" s="57"/>
      <c r="Z193" s="58"/>
      <c r="AD193" s="62"/>
      <c r="BA193" s="127" t="s">
        <v>1</v>
      </c>
    </row>
    <row r="194" spans="1:53" ht="27" hidden="1" customHeight="1" x14ac:dyDescent="0.25">
      <c r="A194" s="55" t="s">
        <v>245</v>
      </c>
      <c r="B194" s="55" t="s">
        <v>246</v>
      </c>
      <c r="C194" s="32">
        <v>4301070990</v>
      </c>
      <c r="D194" s="172">
        <v>4607111038494</v>
      </c>
      <c r="E194" s="173"/>
      <c r="F194" s="164">
        <v>0.7</v>
      </c>
      <c r="G194" s="33">
        <v>8</v>
      </c>
      <c r="H194" s="164">
        <v>5.6</v>
      </c>
      <c r="I194" s="164">
        <v>5.87</v>
      </c>
      <c r="J194" s="33">
        <v>84</v>
      </c>
      <c r="K194" s="33" t="s">
        <v>63</v>
      </c>
      <c r="L194" s="34" t="s">
        <v>64</v>
      </c>
      <c r="M194" s="33">
        <v>180</v>
      </c>
      <c r="N194" s="279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O194" s="191"/>
      <c r="P194" s="191"/>
      <c r="Q194" s="191"/>
      <c r="R194" s="173"/>
      <c r="S194" s="35"/>
      <c r="T194" s="35"/>
      <c r="U194" s="36" t="s">
        <v>65</v>
      </c>
      <c r="V194" s="165">
        <v>0</v>
      </c>
      <c r="W194" s="166">
        <f>IFERROR(IF(V194="","",V194),"")</f>
        <v>0</v>
      </c>
      <c r="X194" s="37">
        <f>IFERROR(IF(V194="","",V194*0.0155),"")</f>
        <v>0</v>
      </c>
      <c r="Y194" s="57"/>
      <c r="Z194" s="58"/>
      <c r="AD194" s="62"/>
      <c r="BA194" s="128" t="s">
        <v>1</v>
      </c>
    </row>
    <row r="195" spans="1:53" ht="27" hidden="1" customHeight="1" x14ac:dyDescent="0.25">
      <c r="A195" s="55" t="s">
        <v>247</v>
      </c>
      <c r="B195" s="55" t="s">
        <v>248</v>
      </c>
      <c r="C195" s="32">
        <v>4301070966</v>
      </c>
      <c r="D195" s="172">
        <v>4607111038135</v>
      </c>
      <c r="E195" s="173"/>
      <c r="F195" s="164">
        <v>0.7</v>
      </c>
      <c r="G195" s="33">
        <v>8</v>
      </c>
      <c r="H195" s="164">
        <v>5.6</v>
      </c>
      <c r="I195" s="164">
        <v>5.87</v>
      </c>
      <c r="J195" s="33">
        <v>84</v>
      </c>
      <c r="K195" s="33" t="s">
        <v>63</v>
      </c>
      <c r="L195" s="34" t="s">
        <v>64</v>
      </c>
      <c r="M195" s="33">
        <v>180</v>
      </c>
      <c r="N195" s="291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O195" s="191"/>
      <c r="P195" s="191"/>
      <c r="Q195" s="191"/>
      <c r="R195" s="173"/>
      <c r="S195" s="35"/>
      <c r="T195" s="35"/>
      <c r="U195" s="36" t="s">
        <v>65</v>
      </c>
      <c r="V195" s="165">
        <v>0</v>
      </c>
      <c r="W195" s="166">
        <f>IFERROR(IF(V195="","",V195),"")</f>
        <v>0</v>
      </c>
      <c r="X195" s="37">
        <f>IFERROR(IF(V195="","",V195*0.0155),"")</f>
        <v>0</v>
      </c>
      <c r="Y195" s="57"/>
      <c r="Z195" s="58"/>
      <c r="AD195" s="62"/>
      <c r="BA195" s="129" t="s">
        <v>1</v>
      </c>
    </row>
    <row r="196" spans="1:53" x14ac:dyDescent="0.2">
      <c r="A196" s="188"/>
      <c r="B196" s="175"/>
      <c r="C196" s="175"/>
      <c r="D196" s="175"/>
      <c r="E196" s="175"/>
      <c r="F196" s="175"/>
      <c r="G196" s="175"/>
      <c r="H196" s="175"/>
      <c r="I196" s="175"/>
      <c r="J196" s="175"/>
      <c r="K196" s="175"/>
      <c r="L196" s="175"/>
      <c r="M196" s="189"/>
      <c r="N196" s="169" t="s">
        <v>66</v>
      </c>
      <c r="O196" s="170"/>
      <c r="P196" s="170"/>
      <c r="Q196" s="170"/>
      <c r="R196" s="170"/>
      <c r="S196" s="170"/>
      <c r="T196" s="171"/>
      <c r="U196" s="38" t="s">
        <v>65</v>
      </c>
      <c r="V196" s="167">
        <f>IFERROR(SUM(V193:V195),"0")</f>
        <v>9</v>
      </c>
      <c r="W196" s="167">
        <f>IFERROR(SUM(W193:W195),"0")</f>
        <v>9</v>
      </c>
      <c r="X196" s="167">
        <f>IFERROR(IF(X193="",0,X193),"0")+IFERROR(IF(X194="",0,X194),"0")+IFERROR(IF(X195="",0,X195),"0")</f>
        <v>0.13950000000000001</v>
      </c>
      <c r="Y196" s="168"/>
      <c r="Z196" s="168"/>
    </row>
    <row r="197" spans="1:53" x14ac:dyDescent="0.2">
      <c r="A197" s="175"/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  <c r="M197" s="189"/>
      <c r="N197" s="169" t="s">
        <v>66</v>
      </c>
      <c r="O197" s="170"/>
      <c r="P197" s="170"/>
      <c r="Q197" s="170"/>
      <c r="R197" s="170"/>
      <c r="S197" s="170"/>
      <c r="T197" s="171"/>
      <c r="U197" s="38" t="s">
        <v>67</v>
      </c>
      <c r="V197" s="167">
        <f>IFERROR(SUMPRODUCT(V193:V195*H193:H195),"0")</f>
        <v>50.4</v>
      </c>
      <c r="W197" s="167">
        <f>IFERROR(SUMPRODUCT(W193:W195*H193:H195),"0")</f>
        <v>50.4</v>
      </c>
      <c r="X197" s="38"/>
      <c r="Y197" s="168"/>
      <c r="Z197" s="168"/>
    </row>
    <row r="198" spans="1:53" ht="16.5" hidden="1" customHeight="1" x14ac:dyDescent="0.25">
      <c r="A198" s="174" t="s">
        <v>249</v>
      </c>
      <c r="B198" s="175"/>
      <c r="C198" s="175"/>
      <c r="D198" s="175"/>
      <c r="E198" s="175"/>
      <c r="F198" s="175"/>
      <c r="G198" s="175"/>
      <c r="H198" s="175"/>
      <c r="I198" s="175"/>
      <c r="J198" s="175"/>
      <c r="K198" s="175"/>
      <c r="L198" s="175"/>
      <c r="M198" s="175"/>
      <c r="N198" s="175"/>
      <c r="O198" s="175"/>
      <c r="P198" s="175"/>
      <c r="Q198" s="175"/>
      <c r="R198" s="175"/>
      <c r="S198" s="175"/>
      <c r="T198" s="175"/>
      <c r="U198" s="175"/>
      <c r="V198" s="175"/>
      <c r="W198" s="175"/>
      <c r="X198" s="175"/>
      <c r="Y198" s="161"/>
      <c r="Z198" s="161"/>
    </row>
    <row r="199" spans="1:53" ht="14.25" hidden="1" customHeight="1" x14ac:dyDescent="0.25">
      <c r="A199" s="181" t="s">
        <v>60</v>
      </c>
      <c r="B199" s="175"/>
      <c r="C199" s="175"/>
      <c r="D199" s="175"/>
      <c r="E199" s="175"/>
      <c r="F199" s="175"/>
      <c r="G199" s="175"/>
      <c r="H199" s="175"/>
      <c r="I199" s="175"/>
      <c r="J199" s="175"/>
      <c r="K199" s="175"/>
      <c r="L199" s="175"/>
      <c r="M199" s="175"/>
      <c r="N199" s="175"/>
      <c r="O199" s="175"/>
      <c r="P199" s="175"/>
      <c r="Q199" s="175"/>
      <c r="R199" s="175"/>
      <c r="S199" s="175"/>
      <c r="T199" s="175"/>
      <c r="U199" s="175"/>
      <c r="V199" s="175"/>
      <c r="W199" s="175"/>
      <c r="X199" s="175"/>
      <c r="Y199" s="160"/>
      <c r="Z199" s="160"/>
    </row>
    <row r="200" spans="1:53" ht="27" hidden="1" customHeight="1" x14ac:dyDescent="0.25">
      <c r="A200" s="55" t="s">
        <v>250</v>
      </c>
      <c r="B200" s="55" t="s">
        <v>251</v>
      </c>
      <c r="C200" s="32">
        <v>4301070915</v>
      </c>
      <c r="D200" s="172">
        <v>4607111035882</v>
      </c>
      <c r="E200" s="173"/>
      <c r="F200" s="164">
        <v>0.43</v>
      </c>
      <c r="G200" s="33">
        <v>16</v>
      </c>
      <c r="H200" s="164">
        <v>6.88</v>
      </c>
      <c r="I200" s="164">
        <v>7.19</v>
      </c>
      <c r="J200" s="33">
        <v>84</v>
      </c>
      <c r="K200" s="33" t="s">
        <v>63</v>
      </c>
      <c r="L200" s="34" t="s">
        <v>64</v>
      </c>
      <c r="M200" s="33">
        <v>180</v>
      </c>
      <c r="N200" s="348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200" s="191"/>
      <c r="P200" s="191"/>
      <c r="Q200" s="191"/>
      <c r="R200" s="173"/>
      <c r="S200" s="35"/>
      <c r="T200" s="35"/>
      <c r="U200" s="36" t="s">
        <v>65</v>
      </c>
      <c r="V200" s="165">
        <v>0</v>
      </c>
      <c r="W200" s="166">
        <f>IFERROR(IF(V200="","",V200),"")</f>
        <v>0</v>
      </c>
      <c r="X200" s="37">
        <f>IFERROR(IF(V200="","",V200*0.0155),"")</f>
        <v>0</v>
      </c>
      <c r="Y200" s="57"/>
      <c r="Z200" s="58"/>
      <c r="AD200" s="62"/>
      <c r="BA200" s="130" t="s">
        <v>1</v>
      </c>
    </row>
    <row r="201" spans="1:53" ht="27" customHeight="1" x14ac:dyDescent="0.25">
      <c r="A201" s="55" t="s">
        <v>252</v>
      </c>
      <c r="B201" s="55" t="s">
        <v>253</v>
      </c>
      <c r="C201" s="32">
        <v>4301070921</v>
      </c>
      <c r="D201" s="172">
        <v>4607111035905</v>
      </c>
      <c r="E201" s="173"/>
      <c r="F201" s="164">
        <v>0.9</v>
      </c>
      <c r="G201" s="33">
        <v>8</v>
      </c>
      <c r="H201" s="164">
        <v>7.2</v>
      </c>
      <c r="I201" s="164">
        <v>7.47</v>
      </c>
      <c r="J201" s="33">
        <v>84</v>
      </c>
      <c r="K201" s="33" t="s">
        <v>63</v>
      </c>
      <c r="L201" s="34" t="s">
        <v>64</v>
      </c>
      <c r="M201" s="33">
        <v>180</v>
      </c>
      <c r="N201" s="32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201" s="191"/>
      <c r="P201" s="191"/>
      <c r="Q201" s="191"/>
      <c r="R201" s="173"/>
      <c r="S201" s="35"/>
      <c r="T201" s="35"/>
      <c r="U201" s="36" t="s">
        <v>65</v>
      </c>
      <c r="V201" s="165">
        <v>23</v>
      </c>
      <c r="W201" s="166">
        <f>IFERROR(IF(V201="","",V201),"")</f>
        <v>23</v>
      </c>
      <c r="X201" s="37">
        <f>IFERROR(IF(V201="","",V201*0.0155),"")</f>
        <v>0.35649999999999998</v>
      </c>
      <c r="Y201" s="57"/>
      <c r="Z201" s="58"/>
      <c r="AD201" s="62"/>
      <c r="BA201" s="131" t="s">
        <v>1</v>
      </c>
    </row>
    <row r="202" spans="1:53" ht="27" hidden="1" customHeight="1" x14ac:dyDescent="0.25">
      <c r="A202" s="55" t="s">
        <v>254</v>
      </c>
      <c r="B202" s="55" t="s">
        <v>255</v>
      </c>
      <c r="C202" s="32">
        <v>4301070917</v>
      </c>
      <c r="D202" s="172">
        <v>4607111035912</v>
      </c>
      <c r="E202" s="173"/>
      <c r="F202" s="164">
        <v>0.43</v>
      </c>
      <c r="G202" s="33">
        <v>16</v>
      </c>
      <c r="H202" s="164">
        <v>6.88</v>
      </c>
      <c r="I202" s="164">
        <v>7.19</v>
      </c>
      <c r="J202" s="33">
        <v>84</v>
      </c>
      <c r="K202" s="33" t="s">
        <v>63</v>
      </c>
      <c r="L202" s="34" t="s">
        <v>64</v>
      </c>
      <c r="M202" s="33">
        <v>180</v>
      </c>
      <c r="N202" s="351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202" s="191"/>
      <c r="P202" s="191"/>
      <c r="Q202" s="191"/>
      <c r="R202" s="173"/>
      <c r="S202" s="35"/>
      <c r="T202" s="35"/>
      <c r="U202" s="36" t="s">
        <v>65</v>
      </c>
      <c r="V202" s="165">
        <v>0</v>
      </c>
      <c r="W202" s="166">
        <f>IFERROR(IF(V202="","",V202),"")</f>
        <v>0</v>
      </c>
      <c r="X202" s="37">
        <f>IFERROR(IF(V202="","",V202*0.0155),"")</f>
        <v>0</v>
      </c>
      <c r="Y202" s="57"/>
      <c r="Z202" s="58"/>
      <c r="AD202" s="62"/>
      <c r="BA202" s="132" t="s">
        <v>1</v>
      </c>
    </row>
    <row r="203" spans="1:53" ht="27" hidden="1" customHeight="1" x14ac:dyDescent="0.25">
      <c r="A203" s="55" t="s">
        <v>256</v>
      </c>
      <c r="B203" s="55" t="s">
        <v>257</v>
      </c>
      <c r="C203" s="32">
        <v>4301070920</v>
      </c>
      <c r="D203" s="172">
        <v>4607111035929</v>
      </c>
      <c r="E203" s="173"/>
      <c r="F203" s="164">
        <v>0.9</v>
      </c>
      <c r="G203" s="33">
        <v>8</v>
      </c>
      <c r="H203" s="164">
        <v>7.2</v>
      </c>
      <c r="I203" s="164">
        <v>7.47</v>
      </c>
      <c r="J203" s="33">
        <v>84</v>
      </c>
      <c r="K203" s="33" t="s">
        <v>63</v>
      </c>
      <c r="L203" s="34" t="s">
        <v>64</v>
      </c>
      <c r="M203" s="33">
        <v>180</v>
      </c>
      <c r="N203" s="32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203" s="191"/>
      <c r="P203" s="191"/>
      <c r="Q203" s="191"/>
      <c r="R203" s="173"/>
      <c r="S203" s="35"/>
      <c r="T203" s="35"/>
      <c r="U203" s="36" t="s">
        <v>65</v>
      </c>
      <c r="V203" s="165">
        <v>0</v>
      </c>
      <c r="W203" s="166">
        <f>IFERROR(IF(V203="","",V203),"")</f>
        <v>0</v>
      </c>
      <c r="X203" s="37">
        <f>IFERROR(IF(V203="","",V203*0.0155),"")</f>
        <v>0</v>
      </c>
      <c r="Y203" s="57"/>
      <c r="Z203" s="58"/>
      <c r="AD203" s="62"/>
      <c r="BA203" s="133" t="s">
        <v>1</v>
      </c>
    </row>
    <row r="204" spans="1:53" x14ac:dyDescent="0.2">
      <c r="A204" s="188"/>
      <c r="B204" s="175"/>
      <c r="C204" s="175"/>
      <c r="D204" s="175"/>
      <c r="E204" s="175"/>
      <c r="F204" s="175"/>
      <c r="G204" s="175"/>
      <c r="H204" s="175"/>
      <c r="I204" s="175"/>
      <c r="J204" s="175"/>
      <c r="K204" s="175"/>
      <c r="L204" s="175"/>
      <c r="M204" s="189"/>
      <c r="N204" s="169" t="s">
        <v>66</v>
      </c>
      <c r="O204" s="170"/>
      <c r="P204" s="170"/>
      <c r="Q204" s="170"/>
      <c r="R204" s="170"/>
      <c r="S204" s="170"/>
      <c r="T204" s="171"/>
      <c r="U204" s="38" t="s">
        <v>65</v>
      </c>
      <c r="V204" s="167">
        <f>IFERROR(SUM(V200:V203),"0")</f>
        <v>23</v>
      </c>
      <c r="W204" s="167">
        <f>IFERROR(SUM(W200:W203),"0")</f>
        <v>23</v>
      </c>
      <c r="X204" s="167">
        <f>IFERROR(IF(X200="",0,X200),"0")+IFERROR(IF(X201="",0,X201),"0")+IFERROR(IF(X202="",0,X202),"0")+IFERROR(IF(X203="",0,X203),"0")</f>
        <v>0.35649999999999998</v>
      </c>
      <c r="Y204" s="168"/>
      <c r="Z204" s="168"/>
    </row>
    <row r="205" spans="1:53" x14ac:dyDescent="0.2">
      <c r="A205" s="175"/>
      <c r="B205" s="175"/>
      <c r="C205" s="175"/>
      <c r="D205" s="175"/>
      <c r="E205" s="175"/>
      <c r="F205" s="175"/>
      <c r="G205" s="175"/>
      <c r="H205" s="175"/>
      <c r="I205" s="175"/>
      <c r="J205" s="175"/>
      <c r="K205" s="175"/>
      <c r="L205" s="175"/>
      <c r="M205" s="189"/>
      <c r="N205" s="169" t="s">
        <v>66</v>
      </c>
      <c r="O205" s="170"/>
      <c r="P205" s="170"/>
      <c r="Q205" s="170"/>
      <c r="R205" s="170"/>
      <c r="S205" s="170"/>
      <c r="T205" s="171"/>
      <c r="U205" s="38" t="s">
        <v>67</v>
      </c>
      <c r="V205" s="167">
        <f>IFERROR(SUMPRODUCT(V200:V203*H200:H203),"0")</f>
        <v>165.6</v>
      </c>
      <c r="W205" s="167">
        <f>IFERROR(SUMPRODUCT(W200:W203*H200:H203),"0")</f>
        <v>165.6</v>
      </c>
      <c r="X205" s="38"/>
      <c r="Y205" s="168"/>
      <c r="Z205" s="168"/>
    </row>
    <row r="206" spans="1:53" ht="16.5" hidden="1" customHeight="1" x14ac:dyDescent="0.25">
      <c r="A206" s="174" t="s">
        <v>258</v>
      </c>
      <c r="B206" s="175"/>
      <c r="C206" s="175"/>
      <c r="D206" s="175"/>
      <c r="E206" s="175"/>
      <c r="F206" s="175"/>
      <c r="G206" s="175"/>
      <c r="H206" s="175"/>
      <c r="I206" s="175"/>
      <c r="J206" s="175"/>
      <c r="K206" s="175"/>
      <c r="L206" s="175"/>
      <c r="M206" s="175"/>
      <c r="N206" s="175"/>
      <c r="O206" s="175"/>
      <c r="P206" s="175"/>
      <c r="Q206" s="175"/>
      <c r="R206" s="175"/>
      <c r="S206" s="175"/>
      <c r="T206" s="175"/>
      <c r="U206" s="175"/>
      <c r="V206" s="175"/>
      <c r="W206" s="175"/>
      <c r="X206" s="175"/>
      <c r="Y206" s="161"/>
      <c r="Z206" s="161"/>
    </row>
    <row r="207" spans="1:53" ht="14.25" hidden="1" customHeight="1" x14ac:dyDescent="0.25">
      <c r="A207" s="181" t="s">
        <v>224</v>
      </c>
      <c r="B207" s="175"/>
      <c r="C207" s="175"/>
      <c r="D207" s="175"/>
      <c r="E207" s="175"/>
      <c r="F207" s="175"/>
      <c r="G207" s="175"/>
      <c r="H207" s="175"/>
      <c r="I207" s="175"/>
      <c r="J207" s="175"/>
      <c r="K207" s="175"/>
      <c r="L207" s="175"/>
      <c r="M207" s="175"/>
      <c r="N207" s="175"/>
      <c r="O207" s="175"/>
      <c r="P207" s="175"/>
      <c r="Q207" s="175"/>
      <c r="R207" s="175"/>
      <c r="S207" s="175"/>
      <c r="T207" s="175"/>
      <c r="U207" s="175"/>
      <c r="V207" s="175"/>
      <c r="W207" s="175"/>
      <c r="X207" s="175"/>
      <c r="Y207" s="160"/>
      <c r="Z207" s="160"/>
    </row>
    <row r="208" spans="1:53" ht="27" hidden="1" customHeight="1" x14ac:dyDescent="0.25">
      <c r="A208" s="55" t="s">
        <v>259</v>
      </c>
      <c r="B208" s="55" t="s">
        <v>260</v>
      </c>
      <c r="C208" s="32">
        <v>4301051320</v>
      </c>
      <c r="D208" s="172">
        <v>4680115881334</v>
      </c>
      <c r="E208" s="173"/>
      <c r="F208" s="164">
        <v>0.33</v>
      </c>
      <c r="G208" s="33">
        <v>6</v>
      </c>
      <c r="H208" s="164">
        <v>1.98</v>
      </c>
      <c r="I208" s="164">
        <v>2.27</v>
      </c>
      <c r="J208" s="33">
        <v>156</v>
      </c>
      <c r="K208" s="33" t="s">
        <v>63</v>
      </c>
      <c r="L208" s="34" t="s">
        <v>227</v>
      </c>
      <c r="M208" s="33">
        <v>365</v>
      </c>
      <c r="N208" s="322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O208" s="191"/>
      <c r="P208" s="191"/>
      <c r="Q208" s="191"/>
      <c r="R208" s="173"/>
      <c r="S208" s="35"/>
      <c r="T208" s="35"/>
      <c r="U208" s="36" t="s">
        <v>65</v>
      </c>
      <c r="V208" s="165">
        <v>0</v>
      </c>
      <c r="W208" s="166">
        <f>IFERROR(IF(V208="","",V208),"")</f>
        <v>0</v>
      </c>
      <c r="X208" s="37">
        <f>IFERROR(IF(V208="","",V208*0.00753),"")</f>
        <v>0</v>
      </c>
      <c r="Y208" s="57"/>
      <c r="Z208" s="58"/>
      <c r="AD208" s="62"/>
      <c r="BA208" s="134" t="s">
        <v>228</v>
      </c>
    </row>
    <row r="209" spans="1:53" hidden="1" x14ac:dyDescent="0.2">
      <c r="A209" s="188"/>
      <c r="B209" s="175"/>
      <c r="C209" s="175"/>
      <c r="D209" s="175"/>
      <c r="E209" s="175"/>
      <c r="F209" s="175"/>
      <c r="G209" s="175"/>
      <c r="H209" s="175"/>
      <c r="I209" s="175"/>
      <c r="J209" s="175"/>
      <c r="K209" s="175"/>
      <c r="L209" s="175"/>
      <c r="M209" s="189"/>
      <c r="N209" s="169" t="s">
        <v>66</v>
      </c>
      <c r="O209" s="170"/>
      <c r="P209" s="170"/>
      <c r="Q209" s="170"/>
      <c r="R209" s="170"/>
      <c r="S209" s="170"/>
      <c r="T209" s="171"/>
      <c r="U209" s="38" t="s">
        <v>65</v>
      </c>
      <c r="V209" s="167">
        <f>IFERROR(SUM(V208:V208),"0")</f>
        <v>0</v>
      </c>
      <c r="W209" s="167">
        <f>IFERROR(SUM(W208:W208),"0")</f>
        <v>0</v>
      </c>
      <c r="X209" s="167">
        <f>IFERROR(IF(X208="",0,X208),"0")</f>
        <v>0</v>
      </c>
      <c r="Y209" s="168"/>
      <c r="Z209" s="168"/>
    </row>
    <row r="210" spans="1:53" hidden="1" x14ac:dyDescent="0.2">
      <c r="A210" s="175"/>
      <c r="B210" s="175"/>
      <c r="C210" s="175"/>
      <c r="D210" s="175"/>
      <c r="E210" s="175"/>
      <c r="F210" s="175"/>
      <c r="G210" s="175"/>
      <c r="H210" s="175"/>
      <c r="I210" s="175"/>
      <c r="J210" s="175"/>
      <c r="K210" s="175"/>
      <c r="L210" s="175"/>
      <c r="M210" s="189"/>
      <c r="N210" s="169" t="s">
        <v>66</v>
      </c>
      <c r="O210" s="170"/>
      <c r="P210" s="170"/>
      <c r="Q210" s="170"/>
      <c r="R210" s="170"/>
      <c r="S210" s="170"/>
      <c r="T210" s="171"/>
      <c r="U210" s="38" t="s">
        <v>67</v>
      </c>
      <c r="V210" s="167">
        <f>IFERROR(SUMPRODUCT(V208:V208*H208:H208),"0")</f>
        <v>0</v>
      </c>
      <c r="W210" s="167">
        <f>IFERROR(SUMPRODUCT(W208:W208*H208:H208),"0")</f>
        <v>0</v>
      </c>
      <c r="X210" s="38"/>
      <c r="Y210" s="168"/>
      <c r="Z210" s="168"/>
    </row>
    <row r="211" spans="1:53" ht="16.5" hidden="1" customHeight="1" x14ac:dyDescent="0.25">
      <c r="A211" s="174" t="s">
        <v>261</v>
      </c>
      <c r="B211" s="175"/>
      <c r="C211" s="175"/>
      <c r="D211" s="175"/>
      <c r="E211" s="175"/>
      <c r="F211" s="175"/>
      <c r="G211" s="175"/>
      <c r="H211" s="175"/>
      <c r="I211" s="175"/>
      <c r="J211" s="175"/>
      <c r="K211" s="175"/>
      <c r="L211" s="175"/>
      <c r="M211" s="175"/>
      <c r="N211" s="175"/>
      <c r="O211" s="175"/>
      <c r="P211" s="175"/>
      <c r="Q211" s="175"/>
      <c r="R211" s="175"/>
      <c r="S211" s="175"/>
      <c r="T211" s="175"/>
      <c r="U211" s="175"/>
      <c r="V211" s="175"/>
      <c r="W211" s="175"/>
      <c r="X211" s="175"/>
      <c r="Y211" s="161"/>
      <c r="Z211" s="161"/>
    </row>
    <row r="212" spans="1:53" ht="14.25" hidden="1" customHeight="1" x14ac:dyDescent="0.25">
      <c r="A212" s="181" t="s">
        <v>60</v>
      </c>
      <c r="B212" s="175"/>
      <c r="C212" s="175"/>
      <c r="D212" s="175"/>
      <c r="E212" s="175"/>
      <c r="F212" s="175"/>
      <c r="G212" s="175"/>
      <c r="H212" s="175"/>
      <c r="I212" s="175"/>
      <c r="J212" s="175"/>
      <c r="K212" s="175"/>
      <c r="L212" s="175"/>
      <c r="M212" s="175"/>
      <c r="N212" s="175"/>
      <c r="O212" s="175"/>
      <c r="P212" s="175"/>
      <c r="Q212" s="175"/>
      <c r="R212" s="175"/>
      <c r="S212" s="175"/>
      <c r="T212" s="175"/>
      <c r="U212" s="175"/>
      <c r="V212" s="175"/>
      <c r="W212" s="175"/>
      <c r="X212" s="175"/>
      <c r="Y212" s="160"/>
      <c r="Z212" s="160"/>
    </row>
    <row r="213" spans="1:53" ht="16.5" hidden="1" customHeight="1" x14ac:dyDescent="0.25">
      <c r="A213" s="55" t="s">
        <v>262</v>
      </c>
      <c r="B213" s="55" t="s">
        <v>263</v>
      </c>
      <c r="C213" s="32">
        <v>4301070874</v>
      </c>
      <c r="D213" s="172">
        <v>4607111035332</v>
      </c>
      <c r="E213" s="173"/>
      <c r="F213" s="164">
        <v>0.43</v>
      </c>
      <c r="G213" s="33">
        <v>16</v>
      </c>
      <c r="H213" s="164">
        <v>6.88</v>
      </c>
      <c r="I213" s="164">
        <v>7.2060000000000004</v>
      </c>
      <c r="J213" s="33">
        <v>84</v>
      </c>
      <c r="K213" s="33" t="s">
        <v>63</v>
      </c>
      <c r="L213" s="34" t="s">
        <v>64</v>
      </c>
      <c r="M213" s="33">
        <v>180</v>
      </c>
      <c r="N213" s="275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13" s="191"/>
      <c r="P213" s="191"/>
      <c r="Q213" s="191"/>
      <c r="R213" s="173"/>
      <c r="S213" s="35"/>
      <c r="T213" s="35"/>
      <c r="U213" s="36" t="s">
        <v>65</v>
      </c>
      <c r="V213" s="165">
        <v>0</v>
      </c>
      <c r="W213" s="166">
        <f>IFERROR(IF(V213="","",V213),"")</f>
        <v>0</v>
      </c>
      <c r="X213" s="37">
        <f>IFERROR(IF(V213="","",V213*0.0155),"")</f>
        <v>0</v>
      </c>
      <c r="Y213" s="57"/>
      <c r="Z213" s="58"/>
      <c r="AD213" s="62"/>
      <c r="BA213" s="135" t="s">
        <v>1</v>
      </c>
    </row>
    <row r="214" spans="1:53" ht="16.5" hidden="1" customHeight="1" x14ac:dyDescent="0.25">
      <c r="A214" s="55" t="s">
        <v>264</v>
      </c>
      <c r="B214" s="55" t="s">
        <v>265</v>
      </c>
      <c r="C214" s="32">
        <v>4301070873</v>
      </c>
      <c r="D214" s="172">
        <v>4607111035080</v>
      </c>
      <c r="E214" s="173"/>
      <c r="F214" s="164">
        <v>0.9</v>
      </c>
      <c r="G214" s="33">
        <v>8</v>
      </c>
      <c r="H214" s="164">
        <v>7.2</v>
      </c>
      <c r="I214" s="164">
        <v>7.47</v>
      </c>
      <c r="J214" s="33">
        <v>84</v>
      </c>
      <c r="K214" s="33" t="s">
        <v>63</v>
      </c>
      <c r="L214" s="34" t="s">
        <v>64</v>
      </c>
      <c r="M214" s="33">
        <v>180</v>
      </c>
      <c r="N214" s="327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14" s="191"/>
      <c r="P214" s="191"/>
      <c r="Q214" s="191"/>
      <c r="R214" s="173"/>
      <c r="S214" s="35"/>
      <c r="T214" s="35"/>
      <c r="U214" s="36" t="s">
        <v>65</v>
      </c>
      <c r="V214" s="165">
        <v>0</v>
      </c>
      <c r="W214" s="166">
        <f>IFERROR(IF(V214="","",V214),"")</f>
        <v>0</v>
      </c>
      <c r="X214" s="37">
        <f>IFERROR(IF(V214="","",V214*0.0155),"")</f>
        <v>0</v>
      </c>
      <c r="Y214" s="57"/>
      <c r="Z214" s="58"/>
      <c r="AD214" s="62"/>
      <c r="BA214" s="136" t="s">
        <v>1</v>
      </c>
    </row>
    <row r="215" spans="1:53" hidden="1" x14ac:dyDescent="0.2">
      <c r="A215" s="188"/>
      <c r="B215" s="175"/>
      <c r="C215" s="175"/>
      <c r="D215" s="175"/>
      <c r="E215" s="175"/>
      <c r="F215" s="175"/>
      <c r="G215" s="175"/>
      <c r="H215" s="175"/>
      <c r="I215" s="175"/>
      <c r="J215" s="175"/>
      <c r="K215" s="175"/>
      <c r="L215" s="175"/>
      <c r="M215" s="189"/>
      <c r="N215" s="169" t="s">
        <v>66</v>
      </c>
      <c r="O215" s="170"/>
      <c r="P215" s="170"/>
      <c r="Q215" s="170"/>
      <c r="R215" s="170"/>
      <c r="S215" s="170"/>
      <c r="T215" s="171"/>
      <c r="U215" s="38" t="s">
        <v>65</v>
      </c>
      <c r="V215" s="167">
        <f>IFERROR(SUM(V213:V214),"0")</f>
        <v>0</v>
      </c>
      <c r="W215" s="167">
        <f>IFERROR(SUM(W213:W214),"0")</f>
        <v>0</v>
      </c>
      <c r="X215" s="167">
        <f>IFERROR(IF(X213="",0,X213),"0")+IFERROR(IF(X214="",0,X214),"0")</f>
        <v>0</v>
      </c>
      <c r="Y215" s="168"/>
      <c r="Z215" s="168"/>
    </row>
    <row r="216" spans="1:53" hidden="1" x14ac:dyDescent="0.2">
      <c r="A216" s="175"/>
      <c r="B216" s="175"/>
      <c r="C216" s="175"/>
      <c r="D216" s="175"/>
      <c r="E216" s="175"/>
      <c r="F216" s="175"/>
      <c r="G216" s="175"/>
      <c r="H216" s="175"/>
      <c r="I216" s="175"/>
      <c r="J216" s="175"/>
      <c r="K216" s="175"/>
      <c r="L216" s="175"/>
      <c r="M216" s="189"/>
      <c r="N216" s="169" t="s">
        <v>66</v>
      </c>
      <c r="O216" s="170"/>
      <c r="P216" s="170"/>
      <c r="Q216" s="170"/>
      <c r="R216" s="170"/>
      <c r="S216" s="170"/>
      <c r="T216" s="171"/>
      <c r="U216" s="38" t="s">
        <v>67</v>
      </c>
      <c r="V216" s="167">
        <f>IFERROR(SUMPRODUCT(V213:V214*H213:H214),"0")</f>
        <v>0</v>
      </c>
      <c r="W216" s="167">
        <f>IFERROR(SUMPRODUCT(W213:W214*H213:H214),"0")</f>
        <v>0</v>
      </c>
      <c r="X216" s="38"/>
      <c r="Y216" s="168"/>
      <c r="Z216" s="168"/>
    </row>
    <row r="217" spans="1:53" ht="27.75" hidden="1" customHeight="1" x14ac:dyDescent="0.2">
      <c r="A217" s="182" t="s">
        <v>266</v>
      </c>
      <c r="B217" s="183"/>
      <c r="C217" s="183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49"/>
      <c r="Z217" s="49"/>
    </row>
    <row r="218" spans="1:53" ht="16.5" hidden="1" customHeight="1" x14ac:dyDescent="0.25">
      <c r="A218" s="174" t="s">
        <v>267</v>
      </c>
      <c r="B218" s="175"/>
      <c r="C218" s="175"/>
      <c r="D218" s="175"/>
      <c r="E218" s="175"/>
      <c r="F218" s="175"/>
      <c r="G218" s="175"/>
      <c r="H218" s="175"/>
      <c r="I218" s="175"/>
      <c r="J218" s="175"/>
      <c r="K218" s="175"/>
      <c r="L218" s="175"/>
      <c r="M218" s="175"/>
      <c r="N218" s="175"/>
      <c r="O218" s="175"/>
      <c r="P218" s="175"/>
      <c r="Q218" s="175"/>
      <c r="R218" s="175"/>
      <c r="S218" s="175"/>
      <c r="T218" s="175"/>
      <c r="U218" s="175"/>
      <c r="V218" s="175"/>
      <c r="W218" s="175"/>
      <c r="X218" s="175"/>
      <c r="Y218" s="161"/>
      <c r="Z218" s="161"/>
    </row>
    <row r="219" spans="1:53" ht="14.25" hidden="1" customHeight="1" x14ac:dyDescent="0.25">
      <c r="A219" s="181" t="s">
        <v>60</v>
      </c>
      <c r="B219" s="175"/>
      <c r="C219" s="175"/>
      <c r="D219" s="175"/>
      <c r="E219" s="175"/>
      <c r="F219" s="175"/>
      <c r="G219" s="175"/>
      <c r="H219" s="175"/>
      <c r="I219" s="175"/>
      <c r="J219" s="175"/>
      <c r="K219" s="175"/>
      <c r="L219" s="175"/>
      <c r="M219" s="175"/>
      <c r="N219" s="175"/>
      <c r="O219" s="175"/>
      <c r="P219" s="175"/>
      <c r="Q219" s="175"/>
      <c r="R219" s="175"/>
      <c r="S219" s="175"/>
      <c r="T219" s="175"/>
      <c r="U219" s="175"/>
      <c r="V219" s="175"/>
      <c r="W219" s="175"/>
      <c r="X219" s="175"/>
      <c r="Y219" s="160"/>
      <c r="Z219" s="160"/>
    </row>
    <row r="220" spans="1:53" ht="27" hidden="1" customHeight="1" x14ac:dyDescent="0.25">
      <c r="A220" s="55" t="s">
        <v>268</v>
      </c>
      <c r="B220" s="55" t="s">
        <v>269</v>
      </c>
      <c r="C220" s="32">
        <v>4301070941</v>
      </c>
      <c r="D220" s="172">
        <v>4607111036162</v>
      </c>
      <c r="E220" s="173"/>
      <c r="F220" s="164">
        <v>0.8</v>
      </c>
      <c r="G220" s="33">
        <v>8</v>
      </c>
      <c r="H220" s="164">
        <v>6.4</v>
      </c>
      <c r="I220" s="164">
        <v>6.6811999999999996</v>
      </c>
      <c r="J220" s="33">
        <v>84</v>
      </c>
      <c r="K220" s="33" t="s">
        <v>63</v>
      </c>
      <c r="L220" s="34" t="s">
        <v>64</v>
      </c>
      <c r="M220" s="33">
        <v>90</v>
      </c>
      <c r="N220" s="290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20" s="191"/>
      <c r="P220" s="191"/>
      <c r="Q220" s="191"/>
      <c r="R220" s="173"/>
      <c r="S220" s="35"/>
      <c r="T220" s="35"/>
      <c r="U220" s="36" t="s">
        <v>65</v>
      </c>
      <c r="V220" s="165">
        <v>0</v>
      </c>
      <c r="W220" s="166">
        <f>IFERROR(IF(V220="","",V220),"")</f>
        <v>0</v>
      </c>
      <c r="X220" s="37">
        <f>IFERROR(IF(V220="","",V220*0.0155),"")</f>
        <v>0</v>
      </c>
      <c r="Y220" s="57"/>
      <c r="Z220" s="58"/>
      <c r="AD220" s="62"/>
      <c r="BA220" s="137" t="s">
        <v>1</v>
      </c>
    </row>
    <row r="221" spans="1:53" hidden="1" x14ac:dyDescent="0.2">
      <c r="A221" s="188"/>
      <c r="B221" s="175"/>
      <c r="C221" s="175"/>
      <c r="D221" s="175"/>
      <c r="E221" s="175"/>
      <c r="F221" s="175"/>
      <c r="G221" s="175"/>
      <c r="H221" s="175"/>
      <c r="I221" s="175"/>
      <c r="J221" s="175"/>
      <c r="K221" s="175"/>
      <c r="L221" s="175"/>
      <c r="M221" s="189"/>
      <c r="N221" s="169" t="s">
        <v>66</v>
      </c>
      <c r="O221" s="170"/>
      <c r="P221" s="170"/>
      <c r="Q221" s="170"/>
      <c r="R221" s="170"/>
      <c r="S221" s="170"/>
      <c r="T221" s="171"/>
      <c r="U221" s="38" t="s">
        <v>65</v>
      </c>
      <c r="V221" s="167">
        <f>IFERROR(SUM(V220:V220),"0")</f>
        <v>0</v>
      </c>
      <c r="W221" s="167">
        <f>IFERROR(SUM(W220:W220),"0")</f>
        <v>0</v>
      </c>
      <c r="X221" s="167">
        <f>IFERROR(IF(X220="",0,X220),"0")</f>
        <v>0</v>
      </c>
      <c r="Y221" s="168"/>
      <c r="Z221" s="168"/>
    </row>
    <row r="222" spans="1:53" hidden="1" x14ac:dyDescent="0.2">
      <c r="A222" s="175"/>
      <c r="B222" s="175"/>
      <c r="C222" s="175"/>
      <c r="D222" s="175"/>
      <c r="E222" s="175"/>
      <c r="F222" s="175"/>
      <c r="G222" s="175"/>
      <c r="H222" s="175"/>
      <c r="I222" s="175"/>
      <c r="J222" s="175"/>
      <c r="K222" s="175"/>
      <c r="L222" s="175"/>
      <c r="M222" s="189"/>
      <c r="N222" s="169" t="s">
        <v>66</v>
      </c>
      <c r="O222" s="170"/>
      <c r="P222" s="170"/>
      <c r="Q222" s="170"/>
      <c r="R222" s="170"/>
      <c r="S222" s="170"/>
      <c r="T222" s="171"/>
      <c r="U222" s="38" t="s">
        <v>67</v>
      </c>
      <c r="V222" s="167">
        <f>IFERROR(SUMPRODUCT(V220:V220*H220:H220),"0")</f>
        <v>0</v>
      </c>
      <c r="W222" s="167">
        <f>IFERROR(SUMPRODUCT(W220:W220*H220:H220),"0")</f>
        <v>0</v>
      </c>
      <c r="X222" s="38"/>
      <c r="Y222" s="168"/>
      <c r="Z222" s="168"/>
    </row>
    <row r="223" spans="1:53" ht="27.75" hidden="1" customHeight="1" x14ac:dyDescent="0.2">
      <c r="A223" s="182" t="s">
        <v>270</v>
      </c>
      <c r="B223" s="183"/>
      <c r="C223" s="183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49"/>
      <c r="Z223" s="49"/>
    </row>
    <row r="224" spans="1:53" ht="16.5" hidden="1" customHeight="1" x14ac:dyDescent="0.25">
      <c r="A224" s="174" t="s">
        <v>271</v>
      </c>
      <c r="B224" s="175"/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5"/>
      <c r="V224" s="175"/>
      <c r="W224" s="175"/>
      <c r="X224" s="175"/>
      <c r="Y224" s="161"/>
      <c r="Z224" s="161"/>
    </row>
    <row r="225" spans="1:53" ht="14.25" hidden="1" customHeight="1" x14ac:dyDescent="0.25">
      <c r="A225" s="181" t="s">
        <v>60</v>
      </c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  <c r="M225" s="175"/>
      <c r="N225" s="175"/>
      <c r="O225" s="175"/>
      <c r="P225" s="175"/>
      <c r="Q225" s="175"/>
      <c r="R225" s="175"/>
      <c r="S225" s="175"/>
      <c r="T225" s="175"/>
      <c r="U225" s="175"/>
      <c r="V225" s="175"/>
      <c r="W225" s="175"/>
      <c r="X225" s="175"/>
      <c r="Y225" s="160"/>
      <c r="Z225" s="160"/>
    </row>
    <row r="226" spans="1:53" ht="27" customHeight="1" x14ac:dyDescent="0.25">
      <c r="A226" s="55" t="s">
        <v>272</v>
      </c>
      <c r="B226" s="55" t="s">
        <v>273</v>
      </c>
      <c r="C226" s="32">
        <v>4301070965</v>
      </c>
      <c r="D226" s="172">
        <v>4607111035899</v>
      </c>
      <c r="E226" s="173"/>
      <c r="F226" s="164">
        <v>1</v>
      </c>
      <c r="G226" s="33">
        <v>5</v>
      </c>
      <c r="H226" s="164">
        <v>5</v>
      </c>
      <c r="I226" s="164">
        <v>5.2619999999999996</v>
      </c>
      <c r="J226" s="33">
        <v>84</v>
      </c>
      <c r="K226" s="33" t="s">
        <v>63</v>
      </c>
      <c r="L226" s="34" t="s">
        <v>64</v>
      </c>
      <c r="M226" s="33">
        <v>180</v>
      </c>
      <c r="N226" s="289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O226" s="191"/>
      <c r="P226" s="191"/>
      <c r="Q226" s="191"/>
      <c r="R226" s="173"/>
      <c r="S226" s="35"/>
      <c r="T226" s="35"/>
      <c r="U226" s="36" t="s">
        <v>65</v>
      </c>
      <c r="V226" s="165">
        <v>70</v>
      </c>
      <c r="W226" s="166">
        <f>IFERROR(IF(V226="","",V226),"")</f>
        <v>70</v>
      </c>
      <c r="X226" s="37">
        <f>IFERROR(IF(V226="","",V226*0.0155),"")</f>
        <v>1.085</v>
      </c>
      <c r="Y226" s="57"/>
      <c r="Z226" s="58"/>
      <c r="AD226" s="62"/>
      <c r="BA226" s="138" t="s">
        <v>1</v>
      </c>
    </row>
    <row r="227" spans="1:53" x14ac:dyDescent="0.2">
      <c r="A227" s="188"/>
      <c r="B227" s="175"/>
      <c r="C227" s="175"/>
      <c r="D227" s="175"/>
      <c r="E227" s="175"/>
      <c r="F227" s="175"/>
      <c r="G227" s="175"/>
      <c r="H227" s="175"/>
      <c r="I227" s="175"/>
      <c r="J227" s="175"/>
      <c r="K227" s="175"/>
      <c r="L227" s="175"/>
      <c r="M227" s="189"/>
      <c r="N227" s="169" t="s">
        <v>66</v>
      </c>
      <c r="O227" s="170"/>
      <c r="P227" s="170"/>
      <c r="Q227" s="170"/>
      <c r="R227" s="170"/>
      <c r="S227" s="170"/>
      <c r="T227" s="171"/>
      <c r="U227" s="38" t="s">
        <v>65</v>
      </c>
      <c r="V227" s="167">
        <f>IFERROR(SUM(V226:V226),"0")</f>
        <v>70</v>
      </c>
      <c r="W227" s="167">
        <f>IFERROR(SUM(W226:W226),"0")</f>
        <v>70</v>
      </c>
      <c r="X227" s="167">
        <f>IFERROR(IF(X226="",0,X226),"0")</f>
        <v>1.085</v>
      </c>
      <c r="Y227" s="168"/>
      <c r="Z227" s="168"/>
    </row>
    <row r="228" spans="1:53" x14ac:dyDescent="0.2">
      <c r="A228" s="175"/>
      <c r="B228" s="175"/>
      <c r="C228" s="175"/>
      <c r="D228" s="175"/>
      <c r="E228" s="175"/>
      <c r="F228" s="175"/>
      <c r="G228" s="175"/>
      <c r="H228" s="175"/>
      <c r="I228" s="175"/>
      <c r="J228" s="175"/>
      <c r="K228" s="175"/>
      <c r="L228" s="175"/>
      <c r="M228" s="189"/>
      <c r="N228" s="169" t="s">
        <v>66</v>
      </c>
      <c r="O228" s="170"/>
      <c r="P228" s="170"/>
      <c r="Q228" s="170"/>
      <c r="R228" s="170"/>
      <c r="S228" s="170"/>
      <c r="T228" s="171"/>
      <c r="U228" s="38" t="s">
        <v>67</v>
      </c>
      <c r="V228" s="167">
        <f>IFERROR(SUMPRODUCT(V226:V226*H226:H226),"0")</f>
        <v>350</v>
      </c>
      <c r="W228" s="167">
        <f>IFERROR(SUMPRODUCT(W226:W226*H226:H226),"0")</f>
        <v>350</v>
      </c>
      <c r="X228" s="38"/>
      <c r="Y228" s="168"/>
      <c r="Z228" s="168"/>
    </row>
    <row r="229" spans="1:53" ht="16.5" hidden="1" customHeight="1" x14ac:dyDescent="0.25">
      <c r="A229" s="174" t="s">
        <v>274</v>
      </c>
      <c r="B229" s="175"/>
      <c r="C229" s="175"/>
      <c r="D229" s="175"/>
      <c r="E229" s="175"/>
      <c r="F229" s="175"/>
      <c r="G229" s="175"/>
      <c r="H229" s="175"/>
      <c r="I229" s="175"/>
      <c r="J229" s="175"/>
      <c r="K229" s="175"/>
      <c r="L229" s="175"/>
      <c r="M229" s="175"/>
      <c r="N229" s="175"/>
      <c r="O229" s="175"/>
      <c r="P229" s="175"/>
      <c r="Q229" s="175"/>
      <c r="R229" s="175"/>
      <c r="S229" s="175"/>
      <c r="T229" s="175"/>
      <c r="U229" s="175"/>
      <c r="V229" s="175"/>
      <c r="W229" s="175"/>
      <c r="X229" s="175"/>
      <c r="Y229" s="161"/>
      <c r="Z229" s="161"/>
    </row>
    <row r="230" spans="1:53" ht="14.25" hidden="1" customHeight="1" x14ac:dyDescent="0.25">
      <c r="A230" s="181" t="s">
        <v>60</v>
      </c>
      <c r="B230" s="175"/>
      <c r="C230" s="175"/>
      <c r="D230" s="175"/>
      <c r="E230" s="175"/>
      <c r="F230" s="175"/>
      <c r="G230" s="175"/>
      <c r="H230" s="175"/>
      <c r="I230" s="175"/>
      <c r="J230" s="175"/>
      <c r="K230" s="175"/>
      <c r="L230" s="175"/>
      <c r="M230" s="175"/>
      <c r="N230" s="175"/>
      <c r="O230" s="175"/>
      <c r="P230" s="175"/>
      <c r="Q230" s="175"/>
      <c r="R230" s="175"/>
      <c r="S230" s="175"/>
      <c r="T230" s="175"/>
      <c r="U230" s="175"/>
      <c r="V230" s="175"/>
      <c r="W230" s="175"/>
      <c r="X230" s="175"/>
      <c r="Y230" s="160"/>
      <c r="Z230" s="160"/>
    </row>
    <row r="231" spans="1:53" ht="27" hidden="1" customHeight="1" x14ac:dyDescent="0.25">
      <c r="A231" s="55" t="s">
        <v>275</v>
      </c>
      <c r="B231" s="55" t="s">
        <v>276</v>
      </c>
      <c r="C231" s="32">
        <v>4301070870</v>
      </c>
      <c r="D231" s="172">
        <v>4607111036711</v>
      </c>
      <c r="E231" s="173"/>
      <c r="F231" s="164">
        <v>0.8</v>
      </c>
      <c r="G231" s="33">
        <v>8</v>
      </c>
      <c r="H231" s="164">
        <v>6.4</v>
      </c>
      <c r="I231" s="164">
        <v>6.67</v>
      </c>
      <c r="J231" s="33">
        <v>84</v>
      </c>
      <c r="K231" s="33" t="s">
        <v>63</v>
      </c>
      <c r="L231" s="34" t="s">
        <v>64</v>
      </c>
      <c r="M231" s="33">
        <v>90</v>
      </c>
      <c r="N231" s="274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31" s="191"/>
      <c r="P231" s="191"/>
      <c r="Q231" s="191"/>
      <c r="R231" s="173"/>
      <c r="S231" s="35"/>
      <c r="T231" s="35"/>
      <c r="U231" s="36" t="s">
        <v>65</v>
      </c>
      <c r="V231" s="165">
        <v>0</v>
      </c>
      <c r="W231" s="166">
        <f>IFERROR(IF(V231="","",V231),"")</f>
        <v>0</v>
      </c>
      <c r="X231" s="37">
        <f>IFERROR(IF(V231="","",V231*0.0155),"")</f>
        <v>0</v>
      </c>
      <c r="Y231" s="57"/>
      <c r="Z231" s="58"/>
      <c r="AD231" s="62"/>
      <c r="BA231" s="139" t="s">
        <v>1</v>
      </c>
    </row>
    <row r="232" spans="1:53" hidden="1" x14ac:dyDescent="0.2">
      <c r="A232" s="188"/>
      <c r="B232" s="175"/>
      <c r="C232" s="175"/>
      <c r="D232" s="175"/>
      <c r="E232" s="175"/>
      <c r="F232" s="175"/>
      <c r="G232" s="175"/>
      <c r="H232" s="175"/>
      <c r="I232" s="175"/>
      <c r="J232" s="175"/>
      <c r="K232" s="175"/>
      <c r="L232" s="175"/>
      <c r="M232" s="189"/>
      <c r="N232" s="169" t="s">
        <v>66</v>
      </c>
      <c r="O232" s="170"/>
      <c r="P232" s="170"/>
      <c r="Q232" s="170"/>
      <c r="R232" s="170"/>
      <c r="S232" s="170"/>
      <c r="T232" s="171"/>
      <c r="U232" s="38" t="s">
        <v>65</v>
      </c>
      <c r="V232" s="167">
        <f>IFERROR(SUM(V231:V231),"0")</f>
        <v>0</v>
      </c>
      <c r="W232" s="167">
        <f>IFERROR(SUM(W231:W231),"0")</f>
        <v>0</v>
      </c>
      <c r="X232" s="167">
        <f>IFERROR(IF(X231="",0,X231),"0")</f>
        <v>0</v>
      </c>
      <c r="Y232" s="168"/>
      <c r="Z232" s="168"/>
    </row>
    <row r="233" spans="1:53" hidden="1" x14ac:dyDescent="0.2">
      <c r="A233" s="175"/>
      <c r="B233" s="175"/>
      <c r="C233" s="175"/>
      <c r="D233" s="175"/>
      <c r="E233" s="175"/>
      <c r="F233" s="175"/>
      <c r="G233" s="175"/>
      <c r="H233" s="175"/>
      <c r="I233" s="175"/>
      <c r="J233" s="175"/>
      <c r="K233" s="175"/>
      <c r="L233" s="175"/>
      <c r="M233" s="189"/>
      <c r="N233" s="169" t="s">
        <v>66</v>
      </c>
      <c r="O233" s="170"/>
      <c r="P233" s="170"/>
      <c r="Q233" s="170"/>
      <c r="R233" s="170"/>
      <c r="S233" s="170"/>
      <c r="T233" s="171"/>
      <c r="U233" s="38" t="s">
        <v>67</v>
      </c>
      <c r="V233" s="167">
        <f>IFERROR(SUMPRODUCT(V231:V231*H231:H231),"0")</f>
        <v>0</v>
      </c>
      <c r="W233" s="167">
        <f>IFERROR(SUMPRODUCT(W231:W231*H231:H231),"0")</f>
        <v>0</v>
      </c>
      <c r="X233" s="38"/>
      <c r="Y233" s="168"/>
      <c r="Z233" s="168"/>
    </row>
    <row r="234" spans="1:53" ht="27.75" hidden="1" customHeight="1" x14ac:dyDescent="0.2">
      <c r="A234" s="182" t="s">
        <v>277</v>
      </c>
      <c r="B234" s="183"/>
      <c r="C234" s="183"/>
      <c r="D234" s="183"/>
      <c r="E234" s="183"/>
      <c r="F234" s="183"/>
      <c r="G234" s="183"/>
      <c r="H234" s="183"/>
      <c r="I234" s="183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49"/>
      <c r="Z234" s="49"/>
    </row>
    <row r="235" spans="1:53" ht="16.5" hidden="1" customHeight="1" x14ac:dyDescent="0.25">
      <c r="A235" s="174" t="s">
        <v>278</v>
      </c>
      <c r="B235" s="175"/>
      <c r="C235" s="175"/>
      <c r="D235" s="175"/>
      <c r="E235" s="175"/>
      <c r="F235" s="175"/>
      <c r="G235" s="175"/>
      <c r="H235" s="175"/>
      <c r="I235" s="175"/>
      <c r="J235" s="175"/>
      <c r="K235" s="175"/>
      <c r="L235" s="175"/>
      <c r="M235" s="175"/>
      <c r="N235" s="175"/>
      <c r="O235" s="175"/>
      <c r="P235" s="175"/>
      <c r="Q235" s="175"/>
      <c r="R235" s="175"/>
      <c r="S235" s="175"/>
      <c r="T235" s="175"/>
      <c r="U235" s="175"/>
      <c r="V235" s="175"/>
      <c r="W235" s="175"/>
      <c r="X235" s="175"/>
      <c r="Y235" s="161"/>
      <c r="Z235" s="161"/>
    </row>
    <row r="236" spans="1:53" ht="14.25" hidden="1" customHeight="1" x14ac:dyDescent="0.25">
      <c r="A236" s="181" t="s">
        <v>122</v>
      </c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60"/>
      <c r="Z236" s="160"/>
    </row>
    <row r="237" spans="1:53" ht="27" customHeight="1" x14ac:dyDescent="0.25">
      <c r="A237" s="55" t="s">
        <v>279</v>
      </c>
      <c r="B237" s="55" t="s">
        <v>280</v>
      </c>
      <c r="C237" s="32">
        <v>4301131019</v>
      </c>
      <c r="D237" s="172">
        <v>4640242180427</v>
      </c>
      <c r="E237" s="173"/>
      <c r="F237" s="164">
        <v>1.8</v>
      </c>
      <c r="G237" s="33">
        <v>1</v>
      </c>
      <c r="H237" s="164">
        <v>1.8</v>
      </c>
      <c r="I237" s="164">
        <v>1.915</v>
      </c>
      <c r="J237" s="33">
        <v>234</v>
      </c>
      <c r="K237" s="33" t="s">
        <v>114</v>
      </c>
      <c r="L237" s="34" t="s">
        <v>64</v>
      </c>
      <c r="M237" s="33">
        <v>180</v>
      </c>
      <c r="N237" s="325" t="s">
        <v>281</v>
      </c>
      <c r="O237" s="191"/>
      <c r="P237" s="191"/>
      <c r="Q237" s="191"/>
      <c r="R237" s="173"/>
      <c r="S237" s="35"/>
      <c r="T237" s="35"/>
      <c r="U237" s="36" t="s">
        <v>65</v>
      </c>
      <c r="V237" s="165">
        <v>15</v>
      </c>
      <c r="W237" s="166">
        <f>IFERROR(IF(V237="","",V237),"")</f>
        <v>15</v>
      </c>
      <c r="X237" s="37">
        <f>IFERROR(IF(V237="","",V237*0.00502),"")</f>
        <v>7.5300000000000006E-2</v>
      </c>
      <c r="Y237" s="57"/>
      <c r="Z237" s="58"/>
      <c r="AD237" s="62"/>
      <c r="BA237" s="140" t="s">
        <v>74</v>
      </c>
    </row>
    <row r="238" spans="1:53" x14ac:dyDescent="0.2">
      <c r="A238" s="188"/>
      <c r="B238" s="175"/>
      <c r="C238" s="175"/>
      <c r="D238" s="175"/>
      <c r="E238" s="175"/>
      <c r="F238" s="175"/>
      <c r="G238" s="175"/>
      <c r="H238" s="175"/>
      <c r="I238" s="175"/>
      <c r="J238" s="175"/>
      <c r="K238" s="175"/>
      <c r="L238" s="175"/>
      <c r="M238" s="189"/>
      <c r="N238" s="169" t="s">
        <v>66</v>
      </c>
      <c r="O238" s="170"/>
      <c r="P238" s="170"/>
      <c r="Q238" s="170"/>
      <c r="R238" s="170"/>
      <c r="S238" s="170"/>
      <c r="T238" s="171"/>
      <c r="U238" s="38" t="s">
        <v>65</v>
      </c>
      <c r="V238" s="167">
        <f>IFERROR(SUM(V237:V237),"0")</f>
        <v>15</v>
      </c>
      <c r="W238" s="167">
        <f>IFERROR(SUM(W237:W237),"0")</f>
        <v>15</v>
      </c>
      <c r="X238" s="167">
        <f>IFERROR(IF(X237="",0,X237),"0")</f>
        <v>7.5300000000000006E-2</v>
      </c>
      <c r="Y238" s="168"/>
      <c r="Z238" s="168"/>
    </row>
    <row r="239" spans="1:53" x14ac:dyDescent="0.2">
      <c r="A239" s="175"/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  <c r="M239" s="189"/>
      <c r="N239" s="169" t="s">
        <v>66</v>
      </c>
      <c r="O239" s="170"/>
      <c r="P239" s="170"/>
      <c r="Q239" s="170"/>
      <c r="R239" s="170"/>
      <c r="S239" s="170"/>
      <c r="T239" s="171"/>
      <c r="U239" s="38" t="s">
        <v>67</v>
      </c>
      <c r="V239" s="167">
        <f>IFERROR(SUMPRODUCT(V237:V237*H237:H237),"0")</f>
        <v>27</v>
      </c>
      <c r="W239" s="167">
        <f>IFERROR(SUMPRODUCT(W237:W237*H237:H237),"0")</f>
        <v>27</v>
      </c>
      <c r="X239" s="38"/>
      <c r="Y239" s="168"/>
      <c r="Z239" s="168"/>
    </row>
    <row r="240" spans="1:53" ht="14.25" hidden="1" customHeight="1" x14ac:dyDescent="0.25">
      <c r="A240" s="181" t="s">
        <v>70</v>
      </c>
      <c r="B240" s="175"/>
      <c r="C240" s="175"/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  <c r="N240" s="175"/>
      <c r="O240" s="175"/>
      <c r="P240" s="175"/>
      <c r="Q240" s="175"/>
      <c r="R240" s="175"/>
      <c r="S240" s="175"/>
      <c r="T240" s="175"/>
      <c r="U240" s="175"/>
      <c r="V240" s="175"/>
      <c r="W240" s="175"/>
      <c r="X240" s="175"/>
      <c r="Y240" s="160"/>
      <c r="Z240" s="160"/>
    </row>
    <row r="241" spans="1:53" ht="27" hidden="1" customHeight="1" x14ac:dyDescent="0.25">
      <c r="A241" s="55" t="s">
        <v>282</v>
      </c>
      <c r="B241" s="55" t="s">
        <v>283</v>
      </c>
      <c r="C241" s="32">
        <v>4301132080</v>
      </c>
      <c r="D241" s="172">
        <v>4640242180397</v>
      </c>
      <c r="E241" s="173"/>
      <c r="F241" s="164">
        <v>1</v>
      </c>
      <c r="G241" s="33">
        <v>6</v>
      </c>
      <c r="H241" s="164">
        <v>6</v>
      </c>
      <c r="I241" s="164">
        <v>6.26</v>
      </c>
      <c r="J241" s="33">
        <v>84</v>
      </c>
      <c r="K241" s="33" t="s">
        <v>63</v>
      </c>
      <c r="L241" s="34" t="s">
        <v>64</v>
      </c>
      <c r="M241" s="33">
        <v>180</v>
      </c>
      <c r="N241" s="257" t="s">
        <v>284</v>
      </c>
      <c r="O241" s="191"/>
      <c r="P241" s="191"/>
      <c r="Q241" s="191"/>
      <c r="R241" s="173"/>
      <c r="S241" s="35"/>
      <c r="T241" s="35"/>
      <c r="U241" s="36" t="s">
        <v>65</v>
      </c>
      <c r="V241" s="165">
        <v>0</v>
      </c>
      <c r="W241" s="166">
        <f>IFERROR(IF(V241="","",V241),"")</f>
        <v>0</v>
      </c>
      <c r="X241" s="37">
        <f>IFERROR(IF(V241="","",V241*0.0155),"")</f>
        <v>0</v>
      </c>
      <c r="Y241" s="57"/>
      <c r="Z241" s="58"/>
      <c r="AD241" s="62"/>
      <c r="BA241" s="141" t="s">
        <v>74</v>
      </c>
    </row>
    <row r="242" spans="1:53" hidden="1" x14ac:dyDescent="0.2">
      <c r="A242" s="188"/>
      <c r="B242" s="175"/>
      <c r="C242" s="175"/>
      <c r="D242" s="175"/>
      <c r="E242" s="175"/>
      <c r="F242" s="175"/>
      <c r="G242" s="175"/>
      <c r="H242" s="175"/>
      <c r="I242" s="175"/>
      <c r="J242" s="175"/>
      <c r="K242" s="175"/>
      <c r="L242" s="175"/>
      <c r="M242" s="189"/>
      <c r="N242" s="169" t="s">
        <v>66</v>
      </c>
      <c r="O242" s="170"/>
      <c r="P242" s="170"/>
      <c r="Q242" s="170"/>
      <c r="R242" s="170"/>
      <c r="S242" s="170"/>
      <c r="T242" s="171"/>
      <c r="U242" s="38" t="s">
        <v>65</v>
      </c>
      <c r="V242" s="167">
        <f>IFERROR(SUM(V241:V241),"0")</f>
        <v>0</v>
      </c>
      <c r="W242" s="167">
        <f>IFERROR(SUM(W241:W241),"0")</f>
        <v>0</v>
      </c>
      <c r="X242" s="167">
        <f>IFERROR(IF(X241="",0,X241),"0")</f>
        <v>0</v>
      </c>
      <c r="Y242" s="168"/>
      <c r="Z242" s="168"/>
    </row>
    <row r="243" spans="1:53" hidden="1" x14ac:dyDescent="0.2">
      <c r="A243" s="175"/>
      <c r="B243" s="175"/>
      <c r="C243" s="175"/>
      <c r="D243" s="175"/>
      <c r="E243" s="175"/>
      <c r="F243" s="175"/>
      <c r="G243" s="175"/>
      <c r="H243" s="175"/>
      <c r="I243" s="175"/>
      <c r="J243" s="175"/>
      <c r="K243" s="175"/>
      <c r="L243" s="175"/>
      <c r="M243" s="189"/>
      <c r="N243" s="169" t="s">
        <v>66</v>
      </c>
      <c r="O243" s="170"/>
      <c r="P243" s="170"/>
      <c r="Q243" s="170"/>
      <c r="R243" s="170"/>
      <c r="S243" s="170"/>
      <c r="T243" s="171"/>
      <c r="U243" s="38" t="s">
        <v>67</v>
      </c>
      <c r="V243" s="167">
        <f>IFERROR(SUMPRODUCT(V241:V241*H241:H241),"0")</f>
        <v>0</v>
      </c>
      <c r="W243" s="167">
        <f>IFERROR(SUMPRODUCT(W241:W241*H241:H241),"0")</f>
        <v>0</v>
      </c>
      <c r="X243" s="38"/>
      <c r="Y243" s="168"/>
      <c r="Z243" s="168"/>
    </row>
    <row r="244" spans="1:53" ht="14.25" hidden="1" customHeight="1" x14ac:dyDescent="0.25">
      <c r="A244" s="181" t="s">
        <v>140</v>
      </c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60"/>
      <c r="Z244" s="160"/>
    </row>
    <row r="245" spans="1:53" ht="27" hidden="1" customHeight="1" x14ac:dyDescent="0.25">
      <c r="A245" s="55" t="s">
        <v>285</v>
      </c>
      <c r="B245" s="55" t="s">
        <v>286</v>
      </c>
      <c r="C245" s="32">
        <v>4301136028</v>
      </c>
      <c r="D245" s="172">
        <v>4640242180304</v>
      </c>
      <c r="E245" s="173"/>
      <c r="F245" s="164">
        <v>2.7</v>
      </c>
      <c r="G245" s="33">
        <v>1</v>
      </c>
      <c r="H245" s="164">
        <v>2.7</v>
      </c>
      <c r="I245" s="164">
        <v>2.8906000000000001</v>
      </c>
      <c r="J245" s="33">
        <v>126</v>
      </c>
      <c r="K245" s="33" t="s">
        <v>73</v>
      </c>
      <c r="L245" s="34" t="s">
        <v>64</v>
      </c>
      <c r="M245" s="33">
        <v>180</v>
      </c>
      <c r="N245" s="353" t="s">
        <v>287</v>
      </c>
      <c r="O245" s="191"/>
      <c r="P245" s="191"/>
      <c r="Q245" s="191"/>
      <c r="R245" s="173"/>
      <c r="S245" s="35"/>
      <c r="T245" s="35"/>
      <c r="U245" s="36" t="s">
        <v>65</v>
      </c>
      <c r="V245" s="165">
        <v>0</v>
      </c>
      <c r="W245" s="166">
        <f>IFERROR(IF(V245="","",V245),"")</f>
        <v>0</v>
      </c>
      <c r="X245" s="37">
        <f>IFERROR(IF(V245="","",V245*0.00936),"")</f>
        <v>0</v>
      </c>
      <c r="Y245" s="57"/>
      <c r="Z245" s="58"/>
      <c r="AD245" s="62"/>
      <c r="BA245" s="142" t="s">
        <v>74</v>
      </c>
    </row>
    <row r="246" spans="1:53" ht="37.5" hidden="1" customHeight="1" x14ac:dyDescent="0.25">
      <c r="A246" s="55" t="s">
        <v>288</v>
      </c>
      <c r="B246" s="55" t="s">
        <v>289</v>
      </c>
      <c r="C246" s="32">
        <v>4301136027</v>
      </c>
      <c r="D246" s="172">
        <v>4640242180298</v>
      </c>
      <c r="E246" s="173"/>
      <c r="F246" s="164">
        <v>2.7</v>
      </c>
      <c r="G246" s="33">
        <v>1</v>
      </c>
      <c r="H246" s="164">
        <v>2.7</v>
      </c>
      <c r="I246" s="164">
        <v>2.8919999999999999</v>
      </c>
      <c r="J246" s="33">
        <v>126</v>
      </c>
      <c r="K246" s="33" t="s">
        <v>73</v>
      </c>
      <c r="L246" s="34" t="s">
        <v>64</v>
      </c>
      <c r="M246" s="33">
        <v>180</v>
      </c>
      <c r="N246" s="334" t="s">
        <v>290</v>
      </c>
      <c r="O246" s="191"/>
      <c r="P246" s="191"/>
      <c r="Q246" s="191"/>
      <c r="R246" s="173"/>
      <c r="S246" s="35"/>
      <c r="T246" s="35"/>
      <c r="U246" s="36" t="s">
        <v>65</v>
      </c>
      <c r="V246" s="165">
        <v>0</v>
      </c>
      <c r="W246" s="166">
        <f>IFERROR(IF(V246="","",V246),"")</f>
        <v>0</v>
      </c>
      <c r="X246" s="37">
        <f>IFERROR(IF(V246="","",V246*0.00936),"")</f>
        <v>0</v>
      </c>
      <c r="Y246" s="57"/>
      <c r="Z246" s="58"/>
      <c r="AD246" s="62"/>
      <c r="BA246" s="143" t="s">
        <v>74</v>
      </c>
    </row>
    <row r="247" spans="1:53" ht="27" customHeight="1" x14ac:dyDescent="0.25">
      <c r="A247" s="55" t="s">
        <v>291</v>
      </c>
      <c r="B247" s="55" t="s">
        <v>292</v>
      </c>
      <c r="C247" s="32">
        <v>4301136026</v>
      </c>
      <c r="D247" s="172">
        <v>4640242180236</v>
      </c>
      <c r="E247" s="173"/>
      <c r="F247" s="164">
        <v>5</v>
      </c>
      <c r="G247" s="33">
        <v>1</v>
      </c>
      <c r="H247" s="164">
        <v>5</v>
      </c>
      <c r="I247" s="164">
        <v>5.2350000000000003</v>
      </c>
      <c r="J247" s="33">
        <v>84</v>
      </c>
      <c r="K247" s="33" t="s">
        <v>63</v>
      </c>
      <c r="L247" s="34" t="s">
        <v>64</v>
      </c>
      <c r="M247" s="33">
        <v>180</v>
      </c>
      <c r="N247" s="340" t="s">
        <v>293</v>
      </c>
      <c r="O247" s="191"/>
      <c r="P247" s="191"/>
      <c r="Q247" s="191"/>
      <c r="R247" s="173"/>
      <c r="S247" s="35"/>
      <c r="T247" s="35"/>
      <c r="U247" s="36" t="s">
        <v>65</v>
      </c>
      <c r="V247" s="165">
        <v>59</v>
      </c>
      <c r="W247" s="166">
        <f>IFERROR(IF(V247="","",V247),"")</f>
        <v>59</v>
      </c>
      <c r="X247" s="37">
        <f>IFERROR(IF(V247="","",V247*0.0155),"")</f>
        <v>0.91449999999999998</v>
      </c>
      <c r="Y247" s="57"/>
      <c r="Z247" s="58"/>
      <c r="AD247" s="62"/>
      <c r="BA247" s="144" t="s">
        <v>74</v>
      </c>
    </row>
    <row r="248" spans="1:53" ht="27" hidden="1" customHeight="1" x14ac:dyDescent="0.25">
      <c r="A248" s="55" t="s">
        <v>294</v>
      </c>
      <c r="B248" s="55" t="s">
        <v>295</v>
      </c>
      <c r="C248" s="32">
        <v>4301136029</v>
      </c>
      <c r="D248" s="172">
        <v>4640242180410</v>
      </c>
      <c r="E248" s="173"/>
      <c r="F248" s="164">
        <v>2.2400000000000002</v>
      </c>
      <c r="G248" s="33">
        <v>1</v>
      </c>
      <c r="H248" s="164">
        <v>2.2400000000000002</v>
      </c>
      <c r="I248" s="164">
        <v>2.4319999999999999</v>
      </c>
      <c r="J248" s="33">
        <v>126</v>
      </c>
      <c r="K248" s="33" t="s">
        <v>73</v>
      </c>
      <c r="L248" s="34" t="s">
        <v>64</v>
      </c>
      <c r="M248" s="33">
        <v>180</v>
      </c>
      <c r="N248" s="343" t="s">
        <v>296</v>
      </c>
      <c r="O248" s="191"/>
      <c r="P248" s="191"/>
      <c r="Q248" s="191"/>
      <c r="R248" s="173"/>
      <c r="S248" s="35"/>
      <c r="T248" s="35"/>
      <c r="U248" s="36" t="s">
        <v>65</v>
      </c>
      <c r="V248" s="165">
        <v>0</v>
      </c>
      <c r="W248" s="166">
        <f>IFERROR(IF(V248="","",V248),"")</f>
        <v>0</v>
      </c>
      <c r="X248" s="37">
        <f>IFERROR(IF(V248="","",V248*0.00936),"")</f>
        <v>0</v>
      </c>
      <c r="Y248" s="57"/>
      <c r="Z248" s="58"/>
      <c r="AD248" s="62"/>
      <c r="BA248" s="145" t="s">
        <v>74</v>
      </c>
    </row>
    <row r="249" spans="1:53" x14ac:dyDescent="0.2">
      <c r="A249" s="188"/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89"/>
      <c r="N249" s="169" t="s">
        <v>66</v>
      </c>
      <c r="O249" s="170"/>
      <c r="P249" s="170"/>
      <c r="Q249" s="170"/>
      <c r="R249" s="170"/>
      <c r="S249" s="170"/>
      <c r="T249" s="171"/>
      <c r="U249" s="38" t="s">
        <v>65</v>
      </c>
      <c r="V249" s="167">
        <f>IFERROR(SUM(V245:V248),"0")</f>
        <v>59</v>
      </c>
      <c r="W249" s="167">
        <f>IFERROR(SUM(W245:W248),"0")</f>
        <v>59</v>
      </c>
      <c r="X249" s="167">
        <f>IFERROR(IF(X245="",0,X245),"0")+IFERROR(IF(X246="",0,X246),"0")+IFERROR(IF(X247="",0,X247),"0")+IFERROR(IF(X248="",0,X248),"0")</f>
        <v>0.91449999999999998</v>
      </c>
      <c r="Y249" s="168"/>
      <c r="Z249" s="168"/>
    </row>
    <row r="250" spans="1:53" x14ac:dyDescent="0.2">
      <c r="A250" s="175"/>
      <c r="B250" s="175"/>
      <c r="C250" s="175"/>
      <c r="D250" s="175"/>
      <c r="E250" s="175"/>
      <c r="F250" s="175"/>
      <c r="G250" s="175"/>
      <c r="H250" s="175"/>
      <c r="I250" s="175"/>
      <c r="J250" s="175"/>
      <c r="K250" s="175"/>
      <c r="L250" s="175"/>
      <c r="M250" s="189"/>
      <c r="N250" s="169" t="s">
        <v>66</v>
      </c>
      <c r="O250" s="170"/>
      <c r="P250" s="170"/>
      <c r="Q250" s="170"/>
      <c r="R250" s="170"/>
      <c r="S250" s="170"/>
      <c r="T250" s="171"/>
      <c r="U250" s="38" t="s">
        <v>67</v>
      </c>
      <c r="V250" s="167">
        <f>IFERROR(SUMPRODUCT(V245:V248*H245:H248),"0")</f>
        <v>295</v>
      </c>
      <c r="W250" s="167">
        <f>IFERROR(SUMPRODUCT(W245:W248*H245:H248),"0")</f>
        <v>295</v>
      </c>
      <c r="X250" s="38"/>
      <c r="Y250" s="168"/>
      <c r="Z250" s="168"/>
    </row>
    <row r="251" spans="1:53" ht="14.25" hidden="1" customHeight="1" x14ac:dyDescent="0.25">
      <c r="A251" s="181" t="s">
        <v>118</v>
      </c>
      <c r="B251" s="175"/>
      <c r="C251" s="175"/>
      <c r="D251" s="175"/>
      <c r="E251" s="175"/>
      <c r="F251" s="175"/>
      <c r="G251" s="175"/>
      <c r="H251" s="175"/>
      <c r="I251" s="175"/>
      <c r="J251" s="175"/>
      <c r="K251" s="175"/>
      <c r="L251" s="175"/>
      <c r="M251" s="175"/>
      <c r="N251" s="175"/>
      <c r="O251" s="175"/>
      <c r="P251" s="175"/>
      <c r="Q251" s="175"/>
      <c r="R251" s="175"/>
      <c r="S251" s="175"/>
      <c r="T251" s="175"/>
      <c r="U251" s="175"/>
      <c r="V251" s="175"/>
      <c r="W251" s="175"/>
      <c r="X251" s="175"/>
      <c r="Y251" s="160"/>
      <c r="Z251" s="160"/>
    </row>
    <row r="252" spans="1:53" ht="27" hidden="1" customHeight="1" x14ac:dyDescent="0.25">
      <c r="A252" s="55" t="s">
        <v>297</v>
      </c>
      <c r="B252" s="55" t="s">
        <v>298</v>
      </c>
      <c r="C252" s="32">
        <v>4301135191</v>
      </c>
      <c r="D252" s="172">
        <v>4640242180373</v>
      </c>
      <c r="E252" s="173"/>
      <c r="F252" s="164">
        <v>3</v>
      </c>
      <c r="G252" s="33">
        <v>1</v>
      </c>
      <c r="H252" s="164">
        <v>3</v>
      </c>
      <c r="I252" s="164">
        <v>3.1920000000000002</v>
      </c>
      <c r="J252" s="33">
        <v>126</v>
      </c>
      <c r="K252" s="33" t="s">
        <v>73</v>
      </c>
      <c r="L252" s="34" t="s">
        <v>64</v>
      </c>
      <c r="M252" s="33">
        <v>180</v>
      </c>
      <c r="N252" s="231" t="s">
        <v>299</v>
      </c>
      <c r="O252" s="191"/>
      <c r="P252" s="191"/>
      <c r="Q252" s="191"/>
      <c r="R252" s="173"/>
      <c r="S252" s="35"/>
      <c r="T252" s="35"/>
      <c r="U252" s="36" t="s">
        <v>65</v>
      </c>
      <c r="V252" s="165">
        <v>0</v>
      </c>
      <c r="W252" s="166">
        <f t="shared" ref="W252:W264" si="4">IFERROR(IF(V252="","",V252),"")</f>
        <v>0</v>
      </c>
      <c r="X252" s="37">
        <f>IFERROR(IF(V252="","",V252*0.00936),"")</f>
        <v>0</v>
      </c>
      <c r="Y252" s="57"/>
      <c r="Z252" s="58"/>
      <c r="AD252" s="62"/>
      <c r="BA252" s="146" t="s">
        <v>74</v>
      </c>
    </row>
    <row r="253" spans="1:53" ht="27" hidden="1" customHeight="1" x14ac:dyDescent="0.25">
      <c r="A253" s="55" t="s">
        <v>300</v>
      </c>
      <c r="B253" s="55" t="s">
        <v>301</v>
      </c>
      <c r="C253" s="32">
        <v>4301135195</v>
      </c>
      <c r="D253" s="172">
        <v>4640242180366</v>
      </c>
      <c r="E253" s="173"/>
      <c r="F253" s="164">
        <v>3.7</v>
      </c>
      <c r="G253" s="33">
        <v>1</v>
      </c>
      <c r="H253" s="164">
        <v>3.7</v>
      </c>
      <c r="I253" s="164">
        <v>3.8919999999999999</v>
      </c>
      <c r="J253" s="33">
        <v>126</v>
      </c>
      <c r="K253" s="33" t="s">
        <v>73</v>
      </c>
      <c r="L253" s="34" t="s">
        <v>64</v>
      </c>
      <c r="M253" s="33">
        <v>180</v>
      </c>
      <c r="N253" s="319" t="s">
        <v>302</v>
      </c>
      <c r="O253" s="191"/>
      <c r="P253" s="191"/>
      <c r="Q253" s="191"/>
      <c r="R253" s="173"/>
      <c r="S253" s="35"/>
      <c r="T253" s="35"/>
      <c r="U253" s="36" t="s">
        <v>65</v>
      </c>
      <c r="V253" s="165">
        <v>0</v>
      </c>
      <c r="W253" s="166">
        <f t="shared" si="4"/>
        <v>0</v>
      </c>
      <c r="X253" s="37">
        <f>IFERROR(IF(V253="","",V253*0.00936),"")</f>
        <v>0</v>
      </c>
      <c r="Y253" s="57"/>
      <c r="Z253" s="58"/>
      <c r="AD253" s="62"/>
      <c r="BA253" s="147" t="s">
        <v>74</v>
      </c>
    </row>
    <row r="254" spans="1:53" ht="27" hidden="1" customHeight="1" x14ac:dyDescent="0.25">
      <c r="A254" s="55" t="s">
        <v>303</v>
      </c>
      <c r="B254" s="55" t="s">
        <v>304</v>
      </c>
      <c r="C254" s="32">
        <v>4301135188</v>
      </c>
      <c r="D254" s="172">
        <v>4640242180335</v>
      </c>
      <c r="E254" s="173"/>
      <c r="F254" s="164">
        <v>3.7</v>
      </c>
      <c r="G254" s="33">
        <v>1</v>
      </c>
      <c r="H254" s="164">
        <v>3.7</v>
      </c>
      <c r="I254" s="164">
        <v>3.8919999999999999</v>
      </c>
      <c r="J254" s="33">
        <v>126</v>
      </c>
      <c r="K254" s="33" t="s">
        <v>73</v>
      </c>
      <c r="L254" s="34" t="s">
        <v>64</v>
      </c>
      <c r="M254" s="33">
        <v>180</v>
      </c>
      <c r="N254" s="302" t="s">
        <v>305</v>
      </c>
      <c r="O254" s="191"/>
      <c r="P254" s="191"/>
      <c r="Q254" s="191"/>
      <c r="R254" s="173"/>
      <c r="S254" s="35"/>
      <c r="T254" s="35"/>
      <c r="U254" s="36" t="s">
        <v>65</v>
      </c>
      <c r="V254" s="165">
        <v>0</v>
      </c>
      <c r="W254" s="166">
        <f t="shared" si="4"/>
        <v>0</v>
      </c>
      <c r="X254" s="37">
        <f>IFERROR(IF(V254="","",V254*0.00936),"")</f>
        <v>0</v>
      </c>
      <c r="Y254" s="57"/>
      <c r="Z254" s="58"/>
      <c r="AD254" s="62"/>
      <c r="BA254" s="148" t="s">
        <v>74</v>
      </c>
    </row>
    <row r="255" spans="1:53" ht="37.5" hidden="1" customHeight="1" x14ac:dyDescent="0.25">
      <c r="A255" s="55" t="s">
        <v>306</v>
      </c>
      <c r="B255" s="55" t="s">
        <v>307</v>
      </c>
      <c r="C255" s="32">
        <v>4301135189</v>
      </c>
      <c r="D255" s="172">
        <v>4640242180342</v>
      </c>
      <c r="E255" s="173"/>
      <c r="F255" s="164">
        <v>3.7</v>
      </c>
      <c r="G255" s="33">
        <v>1</v>
      </c>
      <c r="H255" s="164">
        <v>3.7</v>
      </c>
      <c r="I255" s="164">
        <v>3.8919999999999999</v>
      </c>
      <c r="J255" s="33">
        <v>126</v>
      </c>
      <c r="K255" s="33" t="s">
        <v>73</v>
      </c>
      <c r="L255" s="34" t="s">
        <v>64</v>
      </c>
      <c r="M255" s="33">
        <v>180</v>
      </c>
      <c r="N255" s="277" t="s">
        <v>308</v>
      </c>
      <c r="O255" s="191"/>
      <c r="P255" s="191"/>
      <c r="Q255" s="191"/>
      <c r="R255" s="173"/>
      <c r="S255" s="35"/>
      <c r="T255" s="35"/>
      <c r="U255" s="36" t="s">
        <v>65</v>
      </c>
      <c r="V255" s="165">
        <v>0</v>
      </c>
      <c r="W255" s="166">
        <f t="shared" si="4"/>
        <v>0</v>
      </c>
      <c r="X255" s="37">
        <f>IFERROR(IF(V255="","",V255*0.00936),"")</f>
        <v>0</v>
      </c>
      <c r="Y255" s="57"/>
      <c r="Z255" s="58"/>
      <c r="AD255" s="62"/>
      <c r="BA255" s="149" t="s">
        <v>74</v>
      </c>
    </row>
    <row r="256" spans="1:53" ht="27" hidden="1" customHeight="1" x14ac:dyDescent="0.25">
      <c r="A256" s="55" t="s">
        <v>309</v>
      </c>
      <c r="B256" s="55" t="s">
        <v>310</v>
      </c>
      <c r="C256" s="32">
        <v>4301135190</v>
      </c>
      <c r="D256" s="172">
        <v>4640242180359</v>
      </c>
      <c r="E256" s="173"/>
      <c r="F256" s="164">
        <v>3.7</v>
      </c>
      <c r="G256" s="33">
        <v>1</v>
      </c>
      <c r="H256" s="164">
        <v>3.7</v>
      </c>
      <c r="I256" s="164">
        <v>3.8919999999999999</v>
      </c>
      <c r="J256" s="33">
        <v>126</v>
      </c>
      <c r="K256" s="33" t="s">
        <v>73</v>
      </c>
      <c r="L256" s="34" t="s">
        <v>64</v>
      </c>
      <c r="M256" s="33">
        <v>180</v>
      </c>
      <c r="N256" s="287" t="s">
        <v>311</v>
      </c>
      <c r="O256" s="191"/>
      <c r="P256" s="191"/>
      <c r="Q256" s="191"/>
      <c r="R256" s="173"/>
      <c r="S256" s="35"/>
      <c r="T256" s="35"/>
      <c r="U256" s="36" t="s">
        <v>65</v>
      </c>
      <c r="V256" s="165">
        <v>0</v>
      </c>
      <c r="W256" s="166">
        <f t="shared" si="4"/>
        <v>0</v>
      </c>
      <c r="X256" s="37">
        <f>IFERROR(IF(V256="","",V256*0.00936),"")</f>
        <v>0</v>
      </c>
      <c r="Y256" s="57"/>
      <c r="Z256" s="58"/>
      <c r="AD256" s="62"/>
      <c r="BA256" s="150" t="s">
        <v>74</v>
      </c>
    </row>
    <row r="257" spans="1:53" ht="27" hidden="1" customHeight="1" x14ac:dyDescent="0.25">
      <c r="A257" s="55" t="s">
        <v>312</v>
      </c>
      <c r="B257" s="55" t="s">
        <v>313</v>
      </c>
      <c r="C257" s="32">
        <v>4301135194</v>
      </c>
      <c r="D257" s="172">
        <v>4640242180380</v>
      </c>
      <c r="E257" s="173"/>
      <c r="F257" s="164">
        <v>1.8</v>
      </c>
      <c r="G257" s="33">
        <v>1</v>
      </c>
      <c r="H257" s="164">
        <v>1.8</v>
      </c>
      <c r="I257" s="164">
        <v>1.9119999999999999</v>
      </c>
      <c r="J257" s="33">
        <v>234</v>
      </c>
      <c r="K257" s="33" t="s">
        <v>114</v>
      </c>
      <c r="L257" s="34" t="s">
        <v>64</v>
      </c>
      <c r="M257" s="33">
        <v>180</v>
      </c>
      <c r="N257" s="230" t="s">
        <v>314</v>
      </c>
      <c r="O257" s="191"/>
      <c r="P257" s="191"/>
      <c r="Q257" s="191"/>
      <c r="R257" s="173"/>
      <c r="S257" s="35"/>
      <c r="T257" s="35"/>
      <c r="U257" s="36" t="s">
        <v>65</v>
      </c>
      <c r="V257" s="165">
        <v>0</v>
      </c>
      <c r="W257" s="166">
        <f t="shared" si="4"/>
        <v>0</v>
      </c>
      <c r="X257" s="37">
        <f>IFERROR(IF(V257="","",V257*0.00502),"")</f>
        <v>0</v>
      </c>
      <c r="Y257" s="57"/>
      <c r="Z257" s="58"/>
      <c r="AD257" s="62"/>
      <c r="BA257" s="151" t="s">
        <v>74</v>
      </c>
    </row>
    <row r="258" spans="1:53" ht="27" hidden="1" customHeight="1" x14ac:dyDescent="0.25">
      <c r="A258" s="55" t="s">
        <v>315</v>
      </c>
      <c r="B258" s="55" t="s">
        <v>316</v>
      </c>
      <c r="C258" s="32">
        <v>4301135192</v>
      </c>
      <c r="D258" s="172">
        <v>4640242180380</v>
      </c>
      <c r="E258" s="173"/>
      <c r="F258" s="164">
        <v>3.7</v>
      </c>
      <c r="G258" s="33">
        <v>1</v>
      </c>
      <c r="H258" s="164">
        <v>3.7</v>
      </c>
      <c r="I258" s="164">
        <v>3.8919999999999999</v>
      </c>
      <c r="J258" s="33">
        <v>126</v>
      </c>
      <c r="K258" s="33" t="s">
        <v>73</v>
      </c>
      <c r="L258" s="34" t="s">
        <v>64</v>
      </c>
      <c r="M258" s="33">
        <v>180</v>
      </c>
      <c r="N258" s="352" t="s">
        <v>317</v>
      </c>
      <c r="O258" s="191"/>
      <c r="P258" s="191"/>
      <c r="Q258" s="191"/>
      <c r="R258" s="173"/>
      <c r="S258" s="35"/>
      <c r="T258" s="35"/>
      <c r="U258" s="36" t="s">
        <v>65</v>
      </c>
      <c r="V258" s="165">
        <v>0</v>
      </c>
      <c r="W258" s="166">
        <f t="shared" si="4"/>
        <v>0</v>
      </c>
      <c r="X258" s="37">
        <f>IFERROR(IF(V258="","",V258*0.00936),"")</f>
        <v>0</v>
      </c>
      <c r="Y258" s="57"/>
      <c r="Z258" s="58"/>
      <c r="AD258" s="62"/>
      <c r="BA258" s="152" t="s">
        <v>74</v>
      </c>
    </row>
    <row r="259" spans="1:53" ht="27" hidden="1" customHeight="1" x14ac:dyDescent="0.25">
      <c r="A259" s="55" t="s">
        <v>318</v>
      </c>
      <c r="B259" s="55" t="s">
        <v>319</v>
      </c>
      <c r="C259" s="32">
        <v>4301135186</v>
      </c>
      <c r="D259" s="172">
        <v>4640242180311</v>
      </c>
      <c r="E259" s="173"/>
      <c r="F259" s="164">
        <v>5.5</v>
      </c>
      <c r="G259" s="33">
        <v>1</v>
      </c>
      <c r="H259" s="164">
        <v>5.5</v>
      </c>
      <c r="I259" s="164">
        <v>5.7350000000000003</v>
      </c>
      <c r="J259" s="33">
        <v>84</v>
      </c>
      <c r="K259" s="33" t="s">
        <v>63</v>
      </c>
      <c r="L259" s="34" t="s">
        <v>64</v>
      </c>
      <c r="M259" s="33">
        <v>180</v>
      </c>
      <c r="N259" s="331" t="s">
        <v>320</v>
      </c>
      <c r="O259" s="191"/>
      <c r="P259" s="191"/>
      <c r="Q259" s="191"/>
      <c r="R259" s="173"/>
      <c r="S259" s="35"/>
      <c r="T259" s="35"/>
      <c r="U259" s="36" t="s">
        <v>65</v>
      </c>
      <c r="V259" s="165">
        <v>0</v>
      </c>
      <c r="W259" s="166">
        <f t="shared" si="4"/>
        <v>0</v>
      </c>
      <c r="X259" s="37">
        <f>IFERROR(IF(V259="","",V259*0.0155),"")</f>
        <v>0</v>
      </c>
      <c r="Y259" s="57"/>
      <c r="Z259" s="58"/>
      <c r="AD259" s="62"/>
      <c r="BA259" s="153" t="s">
        <v>74</v>
      </c>
    </row>
    <row r="260" spans="1:53" ht="37.5" hidden="1" customHeight="1" x14ac:dyDescent="0.25">
      <c r="A260" s="55" t="s">
        <v>321</v>
      </c>
      <c r="B260" s="55" t="s">
        <v>322</v>
      </c>
      <c r="C260" s="32">
        <v>4301135187</v>
      </c>
      <c r="D260" s="172">
        <v>4640242180328</v>
      </c>
      <c r="E260" s="173"/>
      <c r="F260" s="164">
        <v>3.5</v>
      </c>
      <c r="G260" s="33">
        <v>1</v>
      </c>
      <c r="H260" s="164">
        <v>3.5</v>
      </c>
      <c r="I260" s="164">
        <v>3.6920000000000002</v>
      </c>
      <c r="J260" s="33">
        <v>126</v>
      </c>
      <c r="K260" s="33" t="s">
        <v>73</v>
      </c>
      <c r="L260" s="34" t="s">
        <v>64</v>
      </c>
      <c r="M260" s="33">
        <v>180</v>
      </c>
      <c r="N260" s="293" t="s">
        <v>323</v>
      </c>
      <c r="O260" s="191"/>
      <c r="P260" s="191"/>
      <c r="Q260" s="191"/>
      <c r="R260" s="173"/>
      <c r="S260" s="35"/>
      <c r="T260" s="35"/>
      <c r="U260" s="36" t="s">
        <v>65</v>
      </c>
      <c r="V260" s="165">
        <v>0</v>
      </c>
      <c r="W260" s="166">
        <f t="shared" si="4"/>
        <v>0</v>
      </c>
      <c r="X260" s="37">
        <f>IFERROR(IF(V260="","",V260*0.00936),"")</f>
        <v>0</v>
      </c>
      <c r="Y260" s="57"/>
      <c r="Z260" s="58"/>
      <c r="AD260" s="62"/>
      <c r="BA260" s="154" t="s">
        <v>74</v>
      </c>
    </row>
    <row r="261" spans="1:53" ht="27" hidden="1" customHeight="1" x14ac:dyDescent="0.25">
      <c r="A261" s="55" t="s">
        <v>324</v>
      </c>
      <c r="B261" s="55" t="s">
        <v>325</v>
      </c>
      <c r="C261" s="32">
        <v>4301135193</v>
      </c>
      <c r="D261" s="172">
        <v>4640242180403</v>
      </c>
      <c r="E261" s="173"/>
      <c r="F261" s="164">
        <v>3</v>
      </c>
      <c r="G261" s="33">
        <v>1</v>
      </c>
      <c r="H261" s="164">
        <v>3</v>
      </c>
      <c r="I261" s="164">
        <v>3.1920000000000002</v>
      </c>
      <c r="J261" s="33">
        <v>126</v>
      </c>
      <c r="K261" s="33" t="s">
        <v>73</v>
      </c>
      <c r="L261" s="34" t="s">
        <v>64</v>
      </c>
      <c r="M261" s="33">
        <v>180</v>
      </c>
      <c r="N261" s="333" t="s">
        <v>326</v>
      </c>
      <c r="O261" s="191"/>
      <c r="P261" s="191"/>
      <c r="Q261" s="191"/>
      <c r="R261" s="173"/>
      <c r="S261" s="35"/>
      <c r="T261" s="35"/>
      <c r="U261" s="36" t="s">
        <v>65</v>
      </c>
      <c r="V261" s="165">
        <v>0</v>
      </c>
      <c r="W261" s="166">
        <f t="shared" si="4"/>
        <v>0</v>
      </c>
      <c r="X261" s="37">
        <f>IFERROR(IF(V261="","",V261*0.00936),"")</f>
        <v>0</v>
      </c>
      <c r="Y261" s="57"/>
      <c r="Z261" s="58"/>
      <c r="AD261" s="62"/>
      <c r="BA261" s="155" t="s">
        <v>74</v>
      </c>
    </row>
    <row r="262" spans="1:53" ht="27" hidden="1" customHeight="1" x14ac:dyDescent="0.25">
      <c r="A262" s="55" t="s">
        <v>327</v>
      </c>
      <c r="B262" s="55" t="s">
        <v>328</v>
      </c>
      <c r="C262" s="32">
        <v>4301135153</v>
      </c>
      <c r="D262" s="172">
        <v>4607111037480</v>
      </c>
      <c r="E262" s="173"/>
      <c r="F262" s="164">
        <v>1</v>
      </c>
      <c r="G262" s="33">
        <v>4</v>
      </c>
      <c r="H262" s="164">
        <v>4</v>
      </c>
      <c r="I262" s="164">
        <v>4.2724000000000002</v>
      </c>
      <c r="J262" s="33">
        <v>84</v>
      </c>
      <c r="K262" s="33" t="s">
        <v>63</v>
      </c>
      <c r="L262" s="34" t="s">
        <v>64</v>
      </c>
      <c r="M262" s="33">
        <v>180</v>
      </c>
      <c r="N262" s="193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O262" s="191"/>
      <c r="P262" s="191"/>
      <c r="Q262" s="191"/>
      <c r="R262" s="173"/>
      <c r="S262" s="35"/>
      <c r="T262" s="35"/>
      <c r="U262" s="36" t="s">
        <v>65</v>
      </c>
      <c r="V262" s="165">
        <v>0</v>
      </c>
      <c r="W262" s="166">
        <f t="shared" si="4"/>
        <v>0</v>
      </c>
      <c r="X262" s="37">
        <f>IFERROR(IF(V262="","",V262*0.0155),"")</f>
        <v>0</v>
      </c>
      <c r="Y262" s="57"/>
      <c r="Z262" s="58"/>
      <c r="AD262" s="62"/>
      <c r="BA262" s="156" t="s">
        <v>74</v>
      </c>
    </row>
    <row r="263" spans="1:53" ht="27" hidden="1" customHeight="1" x14ac:dyDescent="0.25">
      <c r="A263" s="55" t="s">
        <v>329</v>
      </c>
      <c r="B263" s="55" t="s">
        <v>330</v>
      </c>
      <c r="C263" s="32">
        <v>4301135152</v>
      </c>
      <c r="D263" s="172">
        <v>4607111037473</v>
      </c>
      <c r="E263" s="173"/>
      <c r="F263" s="164">
        <v>1</v>
      </c>
      <c r="G263" s="33">
        <v>4</v>
      </c>
      <c r="H263" s="164">
        <v>4</v>
      </c>
      <c r="I263" s="164">
        <v>4.2300000000000004</v>
      </c>
      <c r="J263" s="33">
        <v>84</v>
      </c>
      <c r="K263" s="33" t="s">
        <v>63</v>
      </c>
      <c r="L263" s="34" t="s">
        <v>64</v>
      </c>
      <c r="M263" s="33">
        <v>180</v>
      </c>
      <c r="N263" s="286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O263" s="191"/>
      <c r="P263" s="191"/>
      <c r="Q263" s="191"/>
      <c r="R263" s="173"/>
      <c r="S263" s="35"/>
      <c r="T263" s="35"/>
      <c r="U263" s="36" t="s">
        <v>65</v>
      </c>
      <c r="V263" s="165">
        <v>0</v>
      </c>
      <c r="W263" s="166">
        <f t="shared" si="4"/>
        <v>0</v>
      </c>
      <c r="X263" s="37">
        <f>IFERROR(IF(V263="","",V263*0.0155),"")</f>
        <v>0</v>
      </c>
      <c r="Y263" s="57"/>
      <c r="Z263" s="58"/>
      <c r="AD263" s="62"/>
      <c r="BA263" s="157" t="s">
        <v>74</v>
      </c>
    </row>
    <row r="264" spans="1:53" ht="27" hidden="1" customHeight="1" x14ac:dyDescent="0.25">
      <c r="A264" s="55" t="s">
        <v>331</v>
      </c>
      <c r="B264" s="55" t="s">
        <v>332</v>
      </c>
      <c r="C264" s="32">
        <v>4301135198</v>
      </c>
      <c r="D264" s="172">
        <v>4640242180663</v>
      </c>
      <c r="E264" s="173"/>
      <c r="F264" s="164">
        <v>0.9</v>
      </c>
      <c r="G264" s="33">
        <v>4</v>
      </c>
      <c r="H264" s="164">
        <v>3.6</v>
      </c>
      <c r="I264" s="164">
        <v>3.83</v>
      </c>
      <c r="J264" s="33">
        <v>84</v>
      </c>
      <c r="K264" s="33" t="s">
        <v>63</v>
      </c>
      <c r="L264" s="34" t="s">
        <v>64</v>
      </c>
      <c r="M264" s="33">
        <v>180</v>
      </c>
      <c r="N264" s="190" t="s">
        <v>333</v>
      </c>
      <c r="O264" s="191"/>
      <c r="P264" s="191"/>
      <c r="Q264" s="191"/>
      <c r="R264" s="173"/>
      <c r="S264" s="35"/>
      <c r="T264" s="35"/>
      <c r="U264" s="36" t="s">
        <v>65</v>
      </c>
      <c r="V264" s="165">
        <v>0</v>
      </c>
      <c r="W264" s="166">
        <f t="shared" si="4"/>
        <v>0</v>
      </c>
      <c r="X264" s="37">
        <f>IFERROR(IF(V264="","",V264*0.0155),"")</f>
        <v>0</v>
      </c>
      <c r="Y264" s="57"/>
      <c r="Z264" s="58"/>
      <c r="AD264" s="62"/>
      <c r="BA264" s="158" t="s">
        <v>74</v>
      </c>
    </row>
    <row r="265" spans="1:53" hidden="1" x14ac:dyDescent="0.2">
      <c r="A265" s="188"/>
      <c r="B265" s="175"/>
      <c r="C265" s="175"/>
      <c r="D265" s="175"/>
      <c r="E265" s="175"/>
      <c r="F265" s="175"/>
      <c r="G265" s="175"/>
      <c r="H265" s="175"/>
      <c r="I265" s="175"/>
      <c r="J265" s="175"/>
      <c r="K265" s="175"/>
      <c r="L265" s="175"/>
      <c r="M265" s="189"/>
      <c r="N265" s="169" t="s">
        <v>66</v>
      </c>
      <c r="O265" s="170"/>
      <c r="P265" s="170"/>
      <c r="Q265" s="170"/>
      <c r="R265" s="170"/>
      <c r="S265" s="170"/>
      <c r="T265" s="171"/>
      <c r="U265" s="38" t="s">
        <v>65</v>
      </c>
      <c r="V265" s="167">
        <f>IFERROR(SUM(V252:V264),"0")</f>
        <v>0</v>
      </c>
      <c r="W265" s="167">
        <f>IFERROR(SUM(W252:W264),"0")</f>
        <v>0</v>
      </c>
      <c r="X265" s="167">
        <f>IFERROR(IF(X252="",0,X252),"0")+IFERROR(IF(X253="",0,X253),"0")+IFERROR(IF(X254="",0,X254),"0")+IFERROR(IF(X255="",0,X255),"0")+IFERROR(IF(X256="",0,X256),"0")+IFERROR(IF(X257="",0,X257),"0")+IFERROR(IF(X258="",0,X258),"0")+IFERROR(IF(X259="",0,X259),"0")+IFERROR(IF(X260="",0,X260),"0")+IFERROR(IF(X261="",0,X261),"0")+IFERROR(IF(X262="",0,X262),"0")+IFERROR(IF(X263="",0,X263),"0")+IFERROR(IF(X264="",0,X264),"0")</f>
        <v>0</v>
      </c>
      <c r="Y265" s="168"/>
      <c r="Z265" s="168"/>
    </row>
    <row r="266" spans="1:53" hidden="1" x14ac:dyDescent="0.2">
      <c r="A266" s="175"/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89"/>
      <c r="N266" s="169" t="s">
        <v>66</v>
      </c>
      <c r="O266" s="170"/>
      <c r="P266" s="170"/>
      <c r="Q266" s="170"/>
      <c r="R266" s="170"/>
      <c r="S266" s="170"/>
      <c r="T266" s="171"/>
      <c r="U266" s="38" t="s">
        <v>67</v>
      </c>
      <c r="V266" s="167">
        <f>IFERROR(SUMPRODUCT(V252:V264*H252:H264),"0")</f>
        <v>0</v>
      </c>
      <c r="W266" s="167">
        <f>IFERROR(SUMPRODUCT(W252:W264*H252:H264),"0")</f>
        <v>0</v>
      </c>
      <c r="X266" s="38"/>
      <c r="Y266" s="168"/>
      <c r="Z266" s="168"/>
    </row>
    <row r="267" spans="1:53" ht="15" customHeight="1" x14ac:dyDescent="0.2">
      <c r="A267" s="280"/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  <c r="M267" s="221"/>
      <c r="N267" s="178" t="s">
        <v>334</v>
      </c>
      <c r="O267" s="179"/>
      <c r="P267" s="179"/>
      <c r="Q267" s="179"/>
      <c r="R267" s="179"/>
      <c r="S267" s="179"/>
      <c r="T267" s="180"/>
      <c r="U267" s="38" t="s">
        <v>67</v>
      </c>
      <c r="V267" s="167">
        <f>IFERROR(V24+V33+V41+V47+V57+V63+V68+V74+V84+V91+V100+V106+V111+V119+V124+V130+V135+V141+V146+V154+V159+V166+V171+V176+V183+V190+V197+V205+V210+V216+V222+V228+V233+V239+V243+V250+V266,"0")</f>
        <v>2516.02</v>
      </c>
      <c r="W267" s="167">
        <f>IFERROR(W24+W33+W41+W47+W57+W63+W68+W74+W84+W91+W100+W106+W111+W119+W124+W130+W135+W141+W146+W154+W159+W166+W171+W176+W183+W190+W197+W205+W210+W216+W222+W228+W233+W239+W243+W250+W266,"0")</f>
        <v>2516.02</v>
      </c>
      <c r="X267" s="38"/>
      <c r="Y267" s="168"/>
      <c r="Z267" s="168"/>
    </row>
    <row r="268" spans="1:53" x14ac:dyDescent="0.2">
      <c r="A268" s="175"/>
      <c r="B268" s="175"/>
      <c r="C268" s="175"/>
      <c r="D268" s="175"/>
      <c r="E268" s="175"/>
      <c r="F268" s="175"/>
      <c r="G268" s="175"/>
      <c r="H268" s="175"/>
      <c r="I268" s="175"/>
      <c r="J268" s="175"/>
      <c r="K268" s="175"/>
      <c r="L268" s="175"/>
      <c r="M268" s="221"/>
      <c r="N268" s="178" t="s">
        <v>335</v>
      </c>
      <c r="O268" s="179"/>
      <c r="P268" s="179"/>
      <c r="Q268" s="179"/>
      <c r="R268" s="179"/>
      <c r="S268" s="179"/>
      <c r="T268" s="180"/>
      <c r="U268" s="38" t="s">
        <v>67</v>
      </c>
      <c r="V268" s="167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149*I149,"0")+IFERROR(V150*I150,"0")+IFERROR(V151*I151,"0")+IFERROR(V152*I152,"0")+IFERROR(V156*I156,"0")+IFERROR(V157*I157,"0")+IFERROR(V163*I163,"0")+IFERROR(V164*I164,"0")+IFERROR(V169*I169,"0")+IFERROR(V174*I174,"0")+IFERROR(V179*I179,"0")+IFERROR(V180*I180,"0")+IFERROR(V181*I181,"0")+IFERROR(V187*I187,"0")+IFERROR(V188*I188,"0")+IFERROR(V193*I193,"0")+IFERROR(V194*I194,"0")+IFERROR(V195*I195,"0")+IFERROR(V200*I200,"0")+IFERROR(V201*I201,"0")+IFERROR(V202*I202,"0")+IFERROR(V203*I203,"0")+IFERROR(V208*I208,"0")+IFERROR(V213*I213,"0")+IFERROR(V214*I214,"0")+IFERROR(V220*I220,"0")+IFERROR(V226*I226,"0")+IFERROR(V231*I231,"0")+IFERROR(V237*I237,"0")+IFERROR(V241*I241,"0")+IFERROR(V245*I245,"0")+IFERROR(V246*I246,"0")+IFERROR(V247*I247,"0")+IFERROR(V248*I248,"0")+IFERROR(V252*I252,"0")+IFERROR(V253*I253,"0")+IFERROR(V254*I254,"0")+IFERROR(V255*I255,"0")+IFERROR(V256*I256,"0")+IFERROR(V257*I257,"0")+IFERROR(V258*I258,"0")+IFERROR(V259*I259,"0")+IFERROR(V260*I260,"0")+IFERROR(V261*I261,"0")+IFERROR(V262*I262,"0")+IFERROR(V263*I263,"0")+IFERROR(V264*I264,"0"),"0")</f>
        <v>2681.0990000000002</v>
      </c>
      <c r="W268" s="167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149*I149,"0")+IFERROR(W150*I150,"0")+IFERROR(W151*I151,"0")+IFERROR(W152*I152,"0")+IFERROR(W156*I156,"0")+IFERROR(W157*I157,"0")+IFERROR(W163*I163,"0")+IFERROR(W164*I164,"0")+IFERROR(W169*I169,"0")+IFERROR(W174*I174,"0")+IFERROR(W179*I179,"0")+IFERROR(W180*I180,"0")+IFERROR(W181*I181,"0")+IFERROR(W187*I187,"0")+IFERROR(W188*I188,"0")+IFERROR(W193*I193,"0")+IFERROR(W194*I194,"0")+IFERROR(W195*I195,"0")+IFERROR(W200*I200,"0")+IFERROR(W201*I201,"0")+IFERROR(W202*I202,"0")+IFERROR(W203*I203,"0")+IFERROR(W208*I208,"0")+IFERROR(W213*I213,"0")+IFERROR(W214*I214,"0")+IFERROR(W220*I220,"0")+IFERROR(W226*I226,"0")+IFERROR(W231*I231,"0")+IFERROR(W237*I237,"0")+IFERROR(W241*I241,"0")+IFERROR(W245*I245,"0")+IFERROR(W246*I246,"0")+IFERROR(W247*I247,"0")+IFERROR(W248*I248,"0")+IFERROR(W252*I252,"0")+IFERROR(W253*I253,"0")+IFERROR(W254*I254,"0")+IFERROR(W255*I255,"0")+IFERROR(W256*I256,"0")+IFERROR(W257*I257,"0")+IFERROR(W258*I258,"0")+IFERROR(W259*I259,"0")+IFERROR(W260*I260,"0")+IFERROR(W261*I261,"0")+IFERROR(W262*I262,"0")+IFERROR(W263*I263,"0")+IFERROR(W264*I264,"0"),"0")</f>
        <v>2681.0990000000002</v>
      </c>
      <c r="X268" s="38"/>
      <c r="Y268" s="168"/>
      <c r="Z268" s="168"/>
    </row>
    <row r="269" spans="1:53" x14ac:dyDescent="0.2">
      <c r="A269" s="175"/>
      <c r="B269" s="175"/>
      <c r="C269" s="175"/>
      <c r="D269" s="175"/>
      <c r="E269" s="175"/>
      <c r="F269" s="175"/>
      <c r="G269" s="175"/>
      <c r="H269" s="175"/>
      <c r="I269" s="175"/>
      <c r="J269" s="175"/>
      <c r="K269" s="175"/>
      <c r="L269" s="175"/>
      <c r="M269" s="221"/>
      <c r="N269" s="178" t="s">
        <v>336</v>
      </c>
      <c r="O269" s="179"/>
      <c r="P269" s="179"/>
      <c r="Q269" s="179"/>
      <c r="R269" s="179"/>
      <c r="S269" s="179"/>
      <c r="T269" s="180"/>
      <c r="U269" s="38" t="s">
        <v>337</v>
      </c>
      <c r="V269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149/J149,"0")+IFERROR(V150/J150,"0")+IFERROR(V151/J151,"0")+IFERROR(V152/J152,"0")+IFERROR(V156/J156,"0")+IFERROR(V157/J157,"0")+IFERROR(V163/J163,"0")+IFERROR(V164/J164,"0")+IFERROR(V169/J169,"0")+IFERROR(V174/J174,"0")+IFERROR(V179/J179,"0")+IFERROR(V180/J180,"0")+IFERROR(V181/J181,"0")+IFERROR(V187/J187,"0")+IFERROR(V188/J188,"0")+IFERROR(V193/J193,"0")+IFERROR(V194/J194,"0")+IFERROR(V195/J195,"0")+IFERROR(V200/J200,"0")+IFERROR(V201/J201,"0")+IFERROR(V202/J202,"0")+IFERROR(V203/J203,"0")+IFERROR(V208/J208,"0")+IFERROR(V213/J213,"0")+IFERROR(V214/J214,"0")+IFERROR(V220/J220,"0")+IFERROR(V226/J226,"0")+IFERROR(V231/J231,"0")+IFERROR(V237/J237,"0")+IFERROR(V241/J241,"0")+IFERROR(V245/J245,"0")+IFERROR(V246/J246,"0")+IFERROR(V247/J247,"0")+IFERROR(V248/J248,"0")+IFERROR(V252/J252,"0")+IFERROR(V253/J253,"0")+IFERROR(V254/J254,"0")+IFERROR(V255/J255,"0")+IFERROR(V256/J256,"0")+IFERROR(V257/J257,"0")+IFERROR(V258/J258,"0")+IFERROR(V259/J259,"0")+IFERROR(V260/J260,"0")+IFERROR(V261/J261,"0")+IFERROR(V262/J262,"0")+IFERROR(V263/J263,"0")+IFERROR(V264/J264,"0"),0)</f>
        <v>6</v>
      </c>
      <c r="W269" s="39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149/J149,"0")+IFERROR(W150/J150,"0")+IFERROR(W151/J151,"0")+IFERROR(W152/J152,"0")+IFERROR(W156/J156,"0")+IFERROR(W157/J157,"0")+IFERROR(W163/J163,"0")+IFERROR(W164/J164,"0")+IFERROR(W169/J169,"0")+IFERROR(W174/J174,"0")+IFERROR(W179/J179,"0")+IFERROR(W180/J180,"0")+IFERROR(W181/J181,"0")+IFERROR(W187/J187,"0")+IFERROR(W188/J188,"0")+IFERROR(W193/J193,"0")+IFERROR(W194/J194,"0")+IFERROR(W195/J195,"0")+IFERROR(W200/J200,"0")+IFERROR(W201/J201,"0")+IFERROR(W202/J202,"0")+IFERROR(W203/J203,"0")+IFERROR(W208/J208,"0")+IFERROR(W213/J213,"0")+IFERROR(W214/J214,"0")+IFERROR(W220/J220,"0")+IFERROR(W226/J226,"0")+IFERROR(W231/J231,"0")+IFERROR(W237/J237,"0")+IFERROR(W241/J241,"0")+IFERROR(W245/J245,"0")+IFERROR(W246/J246,"0")+IFERROR(W247/J247,"0")+IFERROR(W248/J248,"0")+IFERROR(W252/J252,"0")+IFERROR(W253/J253,"0")+IFERROR(W254/J254,"0")+IFERROR(W255/J255,"0")+IFERROR(W256/J256,"0")+IFERROR(W257/J257,"0")+IFERROR(W258/J258,"0")+IFERROR(W259/J259,"0")+IFERROR(W260/J260,"0")+IFERROR(W261/J261,"0")+IFERROR(W262/J262,"0")+IFERROR(W263/J263,"0")+IFERROR(W264/J264,"0"),0)</f>
        <v>6</v>
      </c>
      <c r="X269" s="38"/>
      <c r="Y269" s="168"/>
      <c r="Z269" s="168"/>
    </row>
    <row r="270" spans="1:53" x14ac:dyDescent="0.2">
      <c r="A270" s="175"/>
      <c r="B270" s="175"/>
      <c r="C270" s="175"/>
      <c r="D270" s="175"/>
      <c r="E270" s="175"/>
      <c r="F270" s="175"/>
      <c r="G270" s="175"/>
      <c r="H270" s="175"/>
      <c r="I270" s="175"/>
      <c r="J270" s="175"/>
      <c r="K270" s="175"/>
      <c r="L270" s="175"/>
      <c r="M270" s="221"/>
      <c r="N270" s="178" t="s">
        <v>338</v>
      </c>
      <c r="O270" s="179"/>
      <c r="P270" s="179"/>
      <c r="Q270" s="179"/>
      <c r="R270" s="179"/>
      <c r="S270" s="179"/>
      <c r="T270" s="180"/>
      <c r="U270" s="38" t="s">
        <v>67</v>
      </c>
      <c r="V270" s="167">
        <f>GrossWeightTotal+PalletQtyTotal*25</f>
        <v>2831.0990000000002</v>
      </c>
      <c r="W270" s="167">
        <f>GrossWeightTotalR+PalletQtyTotalR*25</f>
        <v>2831.0990000000002</v>
      </c>
      <c r="X270" s="38"/>
      <c r="Y270" s="168"/>
      <c r="Z270" s="168"/>
    </row>
    <row r="271" spans="1:53" x14ac:dyDescent="0.2">
      <c r="A271" s="175"/>
      <c r="B271" s="175"/>
      <c r="C271" s="175"/>
      <c r="D271" s="175"/>
      <c r="E271" s="175"/>
      <c r="F271" s="175"/>
      <c r="G271" s="175"/>
      <c r="H271" s="175"/>
      <c r="I271" s="175"/>
      <c r="J271" s="175"/>
      <c r="K271" s="175"/>
      <c r="L271" s="175"/>
      <c r="M271" s="221"/>
      <c r="N271" s="178" t="s">
        <v>339</v>
      </c>
      <c r="O271" s="179"/>
      <c r="P271" s="179"/>
      <c r="Q271" s="179"/>
      <c r="R271" s="179"/>
      <c r="S271" s="179"/>
      <c r="T271" s="180"/>
      <c r="U271" s="38" t="s">
        <v>337</v>
      </c>
      <c r="V271" s="167">
        <f>IFERROR(V23+V32+V40+V46+V56+V62+V67+V73+V83+V90+V99+V105+V110+V118+V123+V129+V134+V140+V145+V153+V158+V165+V170+V175+V182+V189+V196+V204+V209+V215+V221+V227+V232+V238+V242+V249+V265,"0")</f>
        <v>503</v>
      </c>
      <c r="W271" s="167">
        <f>IFERROR(W23+W32+W40+W46+W56+W62+W67+W73+W83+W90+W99+W105+W110+W118+W123+W129+W134+W140+W145+W153+W158+W165+W170+W175+W182+W189+W196+W204+W209+W215+W221+W227+W232+W238+W242+W249+W265,"0")</f>
        <v>503</v>
      </c>
      <c r="X271" s="38"/>
      <c r="Y271" s="168"/>
      <c r="Z271" s="168"/>
    </row>
    <row r="272" spans="1:53" ht="14.25" hidden="1" customHeight="1" x14ac:dyDescent="0.2">
      <c r="A272" s="175"/>
      <c r="B272" s="175"/>
      <c r="C272" s="175"/>
      <c r="D272" s="175"/>
      <c r="E272" s="175"/>
      <c r="F272" s="175"/>
      <c r="G272" s="175"/>
      <c r="H272" s="175"/>
      <c r="I272" s="175"/>
      <c r="J272" s="175"/>
      <c r="K272" s="175"/>
      <c r="L272" s="175"/>
      <c r="M272" s="221"/>
      <c r="N272" s="178" t="s">
        <v>340</v>
      </c>
      <c r="O272" s="179"/>
      <c r="P272" s="179"/>
      <c r="Q272" s="179"/>
      <c r="R272" s="179"/>
      <c r="S272" s="179"/>
      <c r="T272" s="180"/>
      <c r="U272" s="40" t="s">
        <v>341</v>
      </c>
      <c r="V272" s="38"/>
      <c r="W272" s="38"/>
      <c r="X272" s="38">
        <f>IFERROR(X23+X32+X40+X46+X56+X62+X67+X73+X83+X90+X99+X105+X110+X118+X123+X129+X134+X140+X145+X153+X158+X165+X170+X175+X182+X189+X196+X204+X209+X215+X221+X227+X232+X238+X242+X249+X265,"0")</f>
        <v>6.9636600000000008</v>
      </c>
      <c r="Y272" s="168"/>
      <c r="Z272" s="168"/>
    </row>
    <row r="273" spans="1:34" ht="13.5" customHeight="1" thickBot="1" x14ac:dyDescent="0.25"/>
    <row r="274" spans="1:34" ht="27" customHeight="1" thickTop="1" thickBot="1" x14ac:dyDescent="0.25">
      <c r="A274" s="41" t="s">
        <v>342</v>
      </c>
      <c r="B274" s="159" t="s">
        <v>59</v>
      </c>
      <c r="C274" s="176" t="s">
        <v>68</v>
      </c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5"/>
      <c r="S274" s="176" t="s">
        <v>190</v>
      </c>
      <c r="T274" s="184"/>
      <c r="U274" s="185"/>
      <c r="V274" s="176" t="s">
        <v>215</v>
      </c>
      <c r="W274" s="184"/>
      <c r="X274" s="184"/>
      <c r="Y274" s="185"/>
      <c r="Z274" s="176" t="s">
        <v>236</v>
      </c>
      <c r="AA274" s="184"/>
      <c r="AB274" s="184"/>
      <c r="AC274" s="184"/>
      <c r="AD274" s="185"/>
      <c r="AE274" s="159" t="s">
        <v>266</v>
      </c>
      <c r="AF274" s="176" t="s">
        <v>270</v>
      </c>
      <c r="AG274" s="185"/>
      <c r="AH274" s="159" t="s">
        <v>277</v>
      </c>
    </row>
    <row r="275" spans="1:34" ht="14.25" customHeight="1" thickTop="1" x14ac:dyDescent="0.2">
      <c r="A275" s="282" t="s">
        <v>343</v>
      </c>
      <c r="B275" s="176" t="s">
        <v>59</v>
      </c>
      <c r="C275" s="176" t="s">
        <v>69</v>
      </c>
      <c r="D275" s="176" t="s">
        <v>81</v>
      </c>
      <c r="E275" s="176" t="s">
        <v>91</v>
      </c>
      <c r="F275" s="176" t="s">
        <v>98</v>
      </c>
      <c r="G275" s="176" t="s">
        <v>111</v>
      </c>
      <c r="H275" s="176" t="s">
        <v>117</v>
      </c>
      <c r="I275" s="176" t="s">
        <v>121</v>
      </c>
      <c r="J275" s="176" t="s">
        <v>127</v>
      </c>
      <c r="K275" s="176" t="s">
        <v>140</v>
      </c>
      <c r="L275" s="176" t="s">
        <v>147</v>
      </c>
      <c r="M275" s="176" t="s">
        <v>158</v>
      </c>
      <c r="N275" s="176" t="s">
        <v>163</v>
      </c>
      <c r="O275" s="176" t="s">
        <v>166</v>
      </c>
      <c r="P275" s="176" t="s">
        <v>176</v>
      </c>
      <c r="Q275" s="176" t="s">
        <v>179</v>
      </c>
      <c r="R275" s="176" t="s">
        <v>187</v>
      </c>
      <c r="S275" s="176" t="s">
        <v>191</v>
      </c>
      <c r="T275" s="176" t="s">
        <v>195</v>
      </c>
      <c r="U275" s="176" t="s">
        <v>198</v>
      </c>
      <c r="V275" s="176" t="s">
        <v>216</v>
      </c>
      <c r="W275" s="176" t="s">
        <v>221</v>
      </c>
      <c r="X275" s="176" t="s">
        <v>215</v>
      </c>
      <c r="Y275" s="176" t="s">
        <v>229</v>
      </c>
      <c r="Z275" s="176" t="s">
        <v>237</v>
      </c>
      <c r="AA275" s="176" t="s">
        <v>242</v>
      </c>
      <c r="AB275" s="176" t="s">
        <v>249</v>
      </c>
      <c r="AC275" s="176" t="s">
        <v>258</v>
      </c>
      <c r="AD275" s="176" t="s">
        <v>261</v>
      </c>
      <c r="AE275" s="176" t="s">
        <v>267</v>
      </c>
      <c r="AF275" s="176" t="s">
        <v>271</v>
      </c>
      <c r="AG275" s="176" t="s">
        <v>274</v>
      </c>
      <c r="AH275" s="176" t="s">
        <v>278</v>
      </c>
    </row>
    <row r="276" spans="1:34" ht="13.5" customHeight="1" thickBot="1" x14ac:dyDescent="0.25">
      <c r="A276" s="283"/>
      <c r="B276" s="177"/>
      <c r="C276" s="177"/>
      <c r="D276" s="177"/>
      <c r="E276" s="177"/>
      <c r="F276" s="177"/>
      <c r="G276" s="177"/>
      <c r="H276" s="177"/>
      <c r="I276" s="177"/>
      <c r="J276" s="177"/>
      <c r="K276" s="177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  <c r="AA276" s="177"/>
      <c r="AB276" s="177"/>
      <c r="AC276" s="177"/>
      <c r="AD276" s="177"/>
      <c r="AE276" s="177"/>
      <c r="AF276" s="177"/>
      <c r="AG276" s="177"/>
      <c r="AH276" s="177"/>
    </row>
    <row r="277" spans="1:34" ht="18" customHeight="1" thickTop="1" thickBot="1" x14ac:dyDescent="0.25">
      <c r="A277" s="41" t="s">
        <v>344</v>
      </c>
      <c r="B277" s="47">
        <f>IFERROR(V22*H22,"0")</f>
        <v>0</v>
      </c>
      <c r="C277" s="47">
        <f>IFERROR(V28*H28,"0")+IFERROR(V29*H29,"0")+IFERROR(V30*H30,"0")+IFERROR(V31*H31,"0")</f>
        <v>67.5</v>
      </c>
      <c r="D277" s="47">
        <f>IFERROR(V36*H36,"0")+IFERROR(V37*H37,"0")+IFERROR(V38*H38,"0")+IFERROR(V39*H39,"0")</f>
        <v>102</v>
      </c>
      <c r="E277" s="47">
        <f>IFERROR(V44*H44,"0")+IFERROR(V45*H45,"0")</f>
        <v>0</v>
      </c>
      <c r="F277" s="47">
        <f>IFERROR(V50*H50,"0")+IFERROR(V51*H51,"0")+IFERROR(V52*H52,"0")+IFERROR(V53*H53,"0")+IFERROR(V54*H54,"0")+IFERROR(V55*H55,"0")</f>
        <v>21.6</v>
      </c>
      <c r="G277" s="47">
        <f>IFERROR(V60*H60,"0")+IFERROR(V61*H61,"0")</f>
        <v>370</v>
      </c>
      <c r="H277" s="47">
        <f>IFERROR(V66*H66,"0")</f>
        <v>18</v>
      </c>
      <c r="I277" s="47">
        <f>IFERROR(V71*H71,"0")+IFERROR(V72*H72,"0")</f>
        <v>0</v>
      </c>
      <c r="J277" s="47">
        <f>IFERROR(V77*H77,"0")+IFERROR(V78*H78,"0")+IFERROR(V79*H79,"0")+IFERROR(V80*H80,"0")+IFERROR(V81*H81,"0")+IFERROR(V82*H82,"0")</f>
        <v>57.6</v>
      </c>
      <c r="K277" s="47">
        <f>IFERROR(V87*H87,"0")+IFERROR(V88*H88,"0")+IFERROR(V89*H89,"0")</f>
        <v>0</v>
      </c>
      <c r="L277" s="47">
        <f>IFERROR(V94*H94,"0")+IFERROR(V95*H95,"0")+IFERROR(V96*H96,"0")+IFERROR(V97*H97,"0")+IFERROR(V98*H98,"0")</f>
        <v>824.31999999999994</v>
      </c>
      <c r="M277" s="47">
        <f>IFERROR(V103*H103,"0")+IFERROR(V104*H104,"0")</f>
        <v>36</v>
      </c>
      <c r="N277" s="47">
        <f>IFERROR(V109*H109,"0")</f>
        <v>42</v>
      </c>
      <c r="O277" s="47">
        <f>IFERROR(V114*H114,"0")+IFERROR(V115*H115,"0")+IFERROR(V116*H116,"0")+IFERROR(V117*H117,"0")</f>
        <v>0</v>
      </c>
      <c r="P277" s="47">
        <f>IFERROR(V122*H122,"0")</f>
        <v>18</v>
      </c>
      <c r="Q277" s="47">
        <f>IFERROR(V127*H127,"0")+IFERROR(V128*H128,"0")</f>
        <v>0</v>
      </c>
      <c r="R277" s="47">
        <f>IFERROR(V133*H133,"0")</f>
        <v>0</v>
      </c>
      <c r="S277" s="47">
        <f>IFERROR(V139*H139,"0")</f>
        <v>0</v>
      </c>
      <c r="T277" s="47">
        <f>IFERROR(V144*H144,"0")</f>
        <v>0</v>
      </c>
      <c r="U277" s="47">
        <f>IFERROR(V149*H149,"0")+IFERROR(V150*H150,"0")+IFERROR(V151*H151,"0")+IFERROR(V152*H152,"0")+IFERROR(V156*H156,"0")+IFERROR(V157*H157,"0")</f>
        <v>35</v>
      </c>
      <c r="V277" s="47">
        <f>IFERROR(V163*H163,"0")+IFERROR(V164*H164,"0")</f>
        <v>0</v>
      </c>
      <c r="W277" s="47">
        <f>IFERROR(V169*H169,"0")</f>
        <v>0</v>
      </c>
      <c r="X277" s="47">
        <f>IFERROR(V174*H174,"0")</f>
        <v>0</v>
      </c>
      <c r="Y277" s="47">
        <f>IFERROR(V179*H179,"0")+IFERROR(V180*H180,"0")+IFERROR(V181*H181,"0")</f>
        <v>36</v>
      </c>
      <c r="Z277" s="47">
        <f>IFERROR(V187*H187,"0")+IFERROR(V188*H188,"0")</f>
        <v>0</v>
      </c>
      <c r="AA277" s="47">
        <f>IFERROR(V193*H193,"0")+IFERROR(V194*H194,"0")+IFERROR(V195*H195,"0")</f>
        <v>50.4</v>
      </c>
      <c r="AB277" s="47">
        <f>IFERROR(V200*H200,"0")+IFERROR(V201*H201,"0")+IFERROR(V202*H202,"0")+IFERROR(V203*H203,"0")</f>
        <v>165.6</v>
      </c>
      <c r="AC277" s="47">
        <f>IFERROR(V208*H208,"0")</f>
        <v>0</v>
      </c>
      <c r="AD277" s="47">
        <f>IFERROR(V213*H213,"0")+IFERROR(V214*H214,"0")</f>
        <v>0</v>
      </c>
      <c r="AE277" s="47">
        <f>IFERROR(V220*H220,"0")</f>
        <v>0</v>
      </c>
      <c r="AF277" s="47">
        <f>IFERROR(V226*H226,"0")</f>
        <v>350</v>
      </c>
      <c r="AG277" s="47">
        <f>IFERROR(V231*H231,"0")</f>
        <v>0</v>
      </c>
      <c r="AH277" s="47">
        <f>IFERROR(V237*H237,"0")+IFERROR(V241*H241,"0")+IFERROR(V245*H245,"0")+IFERROR(V246*H246,"0")+IFERROR(V247*H247,"0")+IFERROR(V248*H248,"0")+IFERROR(V252*H252,"0")+IFERROR(V253*H253,"0")+IFERROR(V254*H254,"0")+IFERROR(V255*H255,"0")+IFERROR(V256*H256,"0")+IFERROR(V257*H257,"0")+IFERROR(V258*H258,"0")+IFERROR(V259*H259,"0")+IFERROR(V260*H260,"0")+IFERROR(V261*H261,"0")+IFERROR(V262*H262,"0")+IFERROR(V263*H263,"0")+IFERROR(V264*H264,"0")</f>
        <v>322</v>
      </c>
    </row>
    <row r="278" spans="1:34" ht="13.5" customHeight="1" thickTop="1" x14ac:dyDescent="0.2">
      <c r="C278" s="1"/>
    </row>
    <row r="279" spans="1:34" ht="19.5" customHeight="1" x14ac:dyDescent="0.2">
      <c r="A279" s="59" t="s">
        <v>345</v>
      </c>
      <c r="B279" s="59" t="s">
        <v>346</v>
      </c>
      <c r="C279" s="59" t="s">
        <v>347</v>
      </c>
    </row>
    <row r="280" spans="1:34" x14ac:dyDescent="0.2">
      <c r="A280" s="60">
        <f>SUMPRODUCT(--(BA:BA="ЗПФ"),--(U:U="кор"),H:H,W:W)+SUMPRODUCT(--(BA:BA="ЗПФ"),--(U:U="кг"),W:W)</f>
        <v>1918.92</v>
      </c>
      <c r="B280" s="61">
        <f>SUMPRODUCT(--(BA:BA="ПГП"),--(U:U="кор"),H:H,W:W)+SUMPRODUCT(--(BA:BA="ПГП"),--(U:U="кг"),W:W)</f>
        <v>597.1</v>
      </c>
      <c r="C280" s="61">
        <f>SUMPRODUCT(--(BA:BA="КИЗ"),--(U:U="кор"),H:H,W:W)+SUMPRODUCT(--(BA:BA="КИЗ"),--(U:U="кг"),W:W)</f>
        <v>0</v>
      </c>
    </row>
  </sheetData>
  <sheetProtection algorithmName="SHA-512" hashValue="7BtFZz1QmMVgrXbyyL0e6hNAZsz+YMEuvsekOQVaiCU3C3Xds8EaRk2sxmXtvXYW+uLxC0OwLl1X9e5+AxjWqw==" saltValue="OJxTopymaCzBZ3GFVuxkKQ==" spinCount="100000" sheet="1" objects="1" scenarios="1" sort="0" autoFilter="0" pivotTables="0"/>
  <autoFilter ref="B18:X272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02,00"/>
        <filter val="116,00"/>
        <filter val="12,00"/>
        <filter val="13,00"/>
        <filter val="14,00"/>
        <filter val="15,00"/>
        <filter val="16,00"/>
        <filter val="165,60"/>
        <filter val="17,00"/>
        <filter val="18,00"/>
        <filter val="2 516,02"/>
        <filter val="2 681,10"/>
        <filter val="2 831,10"/>
        <filter val="2,00"/>
        <filter val="20,00"/>
        <filter val="21,00"/>
        <filter val="21,60"/>
        <filter val="23,00"/>
        <filter val="27,00"/>
        <filter val="295,00"/>
        <filter val="3,00"/>
        <filter val="35,00"/>
        <filter val="350,00"/>
        <filter val="36,00"/>
        <filter val="370,00"/>
        <filter val="4,00"/>
        <filter val="42,00"/>
        <filter val="45,00"/>
        <filter val="46,00"/>
        <filter val="5,00"/>
        <filter val="50,40"/>
        <filter val="503,00"/>
        <filter val="57,60"/>
        <filter val="59,00"/>
        <filter val="6"/>
        <filter val="6,00"/>
        <filter val="67,50"/>
        <filter val="7,00"/>
        <filter val="70,00"/>
        <filter val="74,00"/>
        <filter val="8,00"/>
        <filter val="824,32"/>
        <filter val="9,00"/>
      </filters>
    </filterColumn>
  </autoFilter>
  <mergeCells count="492">
    <mergeCell ref="P1:R1"/>
    <mergeCell ref="D17:E18"/>
    <mergeCell ref="V17:V18"/>
    <mergeCell ref="A138:X138"/>
    <mergeCell ref="X17:X18"/>
    <mergeCell ref="A132:X132"/>
    <mergeCell ref="D50:E50"/>
    <mergeCell ref="D44:E44"/>
    <mergeCell ref="N265:T265"/>
    <mergeCell ref="N79:R79"/>
    <mergeCell ref="R5:S5"/>
    <mergeCell ref="D262:E262"/>
    <mergeCell ref="D237:E237"/>
    <mergeCell ref="N156:R156"/>
    <mergeCell ref="A240:X240"/>
    <mergeCell ref="N242:T242"/>
    <mergeCell ref="N200:R200"/>
    <mergeCell ref="N31:R31"/>
    <mergeCell ref="N87:R87"/>
    <mergeCell ref="N202:R202"/>
    <mergeCell ref="N258:R258"/>
    <mergeCell ref="A34:X34"/>
    <mergeCell ref="D201:E201"/>
    <mergeCell ref="N245:R245"/>
    <mergeCell ref="D275:D276"/>
    <mergeCell ref="A137:X137"/>
    <mergeCell ref="N99:T99"/>
    <mergeCell ref="M275:M276"/>
    <mergeCell ref="N74:T74"/>
    <mergeCell ref="D95:E95"/>
    <mergeCell ref="S17:T17"/>
    <mergeCell ref="A8:C8"/>
    <mergeCell ref="A185:X185"/>
    <mergeCell ref="N151:R151"/>
    <mergeCell ref="D97:E97"/>
    <mergeCell ref="N180:R180"/>
    <mergeCell ref="A204:M205"/>
    <mergeCell ref="A10:C10"/>
    <mergeCell ref="A43:X43"/>
    <mergeCell ref="N140:T140"/>
    <mergeCell ref="N247:R247"/>
    <mergeCell ref="N38:R38"/>
    <mergeCell ref="N232:T232"/>
    <mergeCell ref="N72:R72"/>
    <mergeCell ref="N248:R248"/>
    <mergeCell ref="A251:X251"/>
    <mergeCell ref="D163:E163"/>
    <mergeCell ref="A126:X126"/>
    <mergeCell ref="AH275:AH276"/>
    <mergeCell ref="A13:L13"/>
    <mergeCell ref="A19:X19"/>
    <mergeCell ref="N165:T165"/>
    <mergeCell ref="N88:R88"/>
    <mergeCell ref="N259:R259"/>
    <mergeCell ref="A15:L15"/>
    <mergeCell ref="A62:M63"/>
    <mergeCell ref="N23:T23"/>
    <mergeCell ref="A48:X48"/>
    <mergeCell ref="N261:R261"/>
    <mergeCell ref="D133:E133"/>
    <mergeCell ref="A142:X142"/>
    <mergeCell ref="D54:E54"/>
    <mergeCell ref="Y17:Y18"/>
    <mergeCell ref="AB275:AB276"/>
    <mergeCell ref="A40:M41"/>
    <mergeCell ref="A162:X162"/>
    <mergeCell ref="A67:M68"/>
    <mergeCell ref="D247:E247"/>
    <mergeCell ref="A177:X177"/>
    <mergeCell ref="N246:R246"/>
    <mergeCell ref="A196:M197"/>
    <mergeCell ref="N37:R37"/>
    <mergeCell ref="AC275:AC276"/>
    <mergeCell ref="A120:X120"/>
    <mergeCell ref="N214:R214"/>
    <mergeCell ref="D257:E257"/>
    <mergeCell ref="D213:E213"/>
    <mergeCell ref="D151:E151"/>
    <mergeCell ref="N228:T228"/>
    <mergeCell ref="N129:T129"/>
    <mergeCell ref="N63:T63"/>
    <mergeCell ref="D150:E150"/>
    <mergeCell ref="A219:X219"/>
    <mergeCell ref="N243:T243"/>
    <mergeCell ref="N221:T221"/>
    <mergeCell ref="A161:X161"/>
    <mergeCell ref="D226:E226"/>
    <mergeCell ref="D164:E164"/>
    <mergeCell ref="N133:R133"/>
    <mergeCell ref="D241:E241"/>
    <mergeCell ref="Z275:Z276"/>
    <mergeCell ref="N84:T84"/>
    <mergeCell ref="A108:X108"/>
    <mergeCell ref="N205:T205"/>
    <mergeCell ref="N164:R164"/>
    <mergeCell ref="E275:E276"/>
    <mergeCell ref="Y275:Y276"/>
    <mergeCell ref="A26:X26"/>
    <mergeCell ref="A227:M228"/>
    <mergeCell ref="AA275:AA276"/>
    <mergeCell ref="N117:R117"/>
    <mergeCell ref="N204:T204"/>
    <mergeCell ref="A234:X234"/>
    <mergeCell ref="N61:R61"/>
    <mergeCell ref="D200:E200"/>
    <mergeCell ref="A184:X184"/>
    <mergeCell ref="D202:E202"/>
    <mergeCell ref="H275:H276"/>
    <mergeCell ref="A173:X173"/>
    <mergeCell ref="A229:X229"/>
    <mergeCell ref="A148:X148"/>
    <mergeCell ref="D231:E231"/>
    <mergeCell ref="N208:R208"/>
    <mergeCell ref="A182:M183"/>
    <mergeCell ref="N201:R201"/>
    <mergeCell ref="N139:R139"/>
    <mergeCell ref="N237:R237"/>
    <mergeCell ref="N210:T210"/>
    <mergeCell ref="N203:R203"/>
    <mergeCell ref="D149:E149"/>
    <mergeCell ref="N271:T271"/>
    <mergeCell ref="N110:T110"/>
    <mergeCell ref="A32:M33"/>
    <mergeCell ref="S275:S276"/>
    <mergeCell ref="N62:T62"/>
    <mergeCell ref="A92:X92"/>
    <mergeCell ref="N176:T176"/>
    <mergeCell ref="F275:F276"/>
    <mergeCell ref="D256:E256"/>
    <mergeCell ref="N114:R114"/>
    <mergeCell ref="N57:T57"/>
    <mergeCell ref="S274:U274"/>
    <mergeCell ref="A218:X218"/>
    <mergeCell ref="D80:E80"/>
    <mergeCell ref="N66:R66"/>
    <mergeCell ref="N188:R188"/>
    <mergeCell ref="N53:R53"/>
    <mergeCell ref="N222:T222"/>
    <mergeCell ref="N51:R51"/>
    <mergeCell ref="N122:R122"/>
    <mergeCell ref="G275:G276"/>
    <mergeCell ref="N82:R82"/>
    <mergeCell ref="N253:R253"/>
    <mergeCell ref="A121:X121"/>
    <mergeCell ref="N270:T270"/>
    <mergeCell ref="O9:P9"/>
    <mergeCell ref="N22:R22"/>
    <mergeCell ref="N193:R193"/>
    <mergeCell ref="A101:X101"/>
    <mergeCell ref="A76:X76"/>
    <mergeCell ref="D194:E194"/>
    <mergeCell ref="Z17:Z18"/>
    <mergeCell ref="N100:T100"/>
    <mergeCell ref="G17:G18"/>
    <mergeCell ref="H10:L10"/>
    <mergeCell ref="A9:C9"/>
    <mergeCell ref="O12:P12"/>
    <mergeCell ref="O13:P13"/>
    <mergeCell ref="D22:E22"/>
    <mergeCell ref="M17:M18"/>
    <mergeCell ref="D10:E10"/>
    <mergeCell ref="F10:G10"/>
    <mergeCell ref="A12:L12"/>
    <mergeCell ref="A14:L14"/>
    <mergeCell ref="T11:U11"/>
    <mergeCell ref="N267:T267"/>
    <mergeCell ref="A249:M250"/>
    <mergeCell ref="A167:X167"/>
    <mergeCell ref="T275:T276"/>
    <mergeCell ref="N95:R95"/>
    <mergeCell ref="D203:E203"/>
    <mergeCell ref="N97:R97"/>
    <mergeCell ref="N96:R96"/>
    <mergeCell ref="H17:H18"/>
    <mergeCell ref="A86:X86"/>
    <mergeCell ref="N183:T183"/>
    <mergeCell ref="A42:X42"/>
    <mergeCell ref="N175:T175"/>
    <mergeCell ref="N98:R98"/>
    <mergeCell ref="N41:T41"/>
    <mergeCell ref="N106:T106"/>
    <mergeCell ref="D181:E181"/>
    <mergeCell ref="N56:T56"/>
    <mergeCell ref="N105:T105"/>
    <mergeCell ref="A209:M210"/>
    <mergeCell ref="D39:E39"/>
    <mergeCell ref="N187:R187"/>
    <mergeCell ref="K275:K276"/>
    <mergeCell ref="D89:E89"/>
    <mergeCell ref="N254:R254"/>
    <mergeCell ref="N45:R45"/>
    <mergeCell ref="A70:X70"/>
    <mergeCell ref="N272:T272"/>
    <mergeCell ref="A49:X49"/>
    <mergeCell ref="N89:R89"/>
    <mergeCell ref="N260:R260"/>
    <mergeCell ref="I275:I276"/>
    <mergeCell ref="N182:T182"/>
    <mergeCell ref="R275:R276"/>
    <mergeCell ref="N249:T249"/>
    <mergeCell ref="N40:T40"/>
    <mergeCell ref="N269:T269"/>
    <mergeCell ref="A158:M159"/>
    <mergeCell ref="N115:R115"/>
    <mergeCell ref="A145:M146"/>
    <mergeCell ref="D61:E61"/>
    <mergeCell ref="D254:E254"/>
    <mergeCell ref="A46:M47"/>
    <mergeCell ref="N179:R179"/>
    <mergeCell ref="N44:R44"/>
    <mergeCell ref="Q275:Q276"/>
    <mergeCell ref="A140:M141"/>
    <mergeCell ref="D193:E193"/>
    <mergeCell ref="D127:E127"/>
    <mergeCell ref="A58:X58"/>
    <mergeCell ref="D114:E114"/>
    <mergeCell ref="N256:R256"/>
    <mergeCell ref="D128:E128"/>
    <mergeCell ref="N109:R109"/>
    <mergeCell ref="D152:E152"/>
    <mergeCell ref="N33:T33"/>
    <mergeCell ref="N73:T73"/>
    <mergeCell ref="A225:X225"/>
    <mergeCell ref="D252:E252"/>
    <mergeCell ref="N226:R226"/>
    <mergeCell ref="A155:X155"/>
    <mergeCell ref="N68:T68"/>
    <mergeCell ref="A93:X93"/>
    <mergeCell ref="N46:T46"/>
    <mergeCell ref="N220:R220"/>
    <mergeCell ref="N195:R195"/>
    <mergeCell ref="A207:X207"/>
    <mergeCell ref="A267:M272"/>
    <mergeCell ref="D264:E264"/>
    <mergeCell ref="A102:X102"/>
    <mergeCell ref="D220:E220"/>
    <mergeCell ref="Z274:AD274"/>
    <mergeCell ref="A265:M266"/>
    <mergeCell ref="AG275:AG276"/>
    <mergeCell ref="D157:E157"/>
    <mergeCell ref="A215:M216"/>
    <mergeCell ref="A168:X168"/>
    <mergeCell ref="N163:R163"/>
    <mergeCell ref="D109:E109"/>
    <mergeCell ref="A275:A276"/>
    <mergeCell ref="N174:R174"/>
    <mergeCell ref="D246:E246"/>
    <mergeCell ref="A136:X136"/>
    <mergeCell ref="A192:X192"/>
    <mergeCell ref="D248:E248"/>
    <mergeCell ref="D104:E104"/>
    <mergeCell ref="N154:T154"/>
    <mergeCell ref="A113:X113"/>
    <mergeCell ref="AF274:AG274"/>
    <mergeCell ref="N169:R169"/>
    <mergeCell ref="N263:R263"/>
    <mergeCell ref="AE275:AE276"/>
    <mergeCell ref="D38:E38"/>
    <mergeCell ref="A191:X191"/>
    <mergeCell ref="A107:X107"/>
    <mergeCell ref="D169:E169"/>
    <mergeCell ref="A178:X178"/>
    <mergeCell ref="A123:M124"/>
    <mergeCell ref="N146:T146"/>
    <mergeCell ref="N213:R213"/>
    <mergeCell ref="N150:R150"/>
    <mergeCell ref="N255:R255"/>
    <mergeCell ref="D96:E96"/>
    <mergeCell ref="J275:J276"/>
    <mergeCell ref="L275:L276"/>
    <mergeCell ref="D52:E52"/>
    <mergeCell ref="A118:M119"/>
    <mergeCell ref="A189:M190"/>
    <mergeCell ref="N152:R152"/>
    <mergeCell ref="D116:E116"/>
    <mergeCell ref="N194:R194"/>
    <mergeCell ref="A244:X244"/>
    <mergeCell ref="N141:T141"/>
    <mergeCell ref="D156:E156"/>
    <mergeCell ref="N233:T233"/>
    <mergeCell ref="A236:X236"/>
    <mergeCell ref="A223:X223"/>
    <mergeCell ref="A5:C5"/>
    <mergeCell ref="N71:R71"/>
    <mergeCell ref="N135:T135"/>
    <mergeCell ref="N227:T227"/>
    <mergeCell ref="D179:E179"/>
    <mergeCell ref="A238:M239"/>
    <mergeCell ref="A134:M135"/>
    <mergeCell ref="A17:A18"/>
    <mergeCell ref="K17:K18"/>
    <mergeCell ref="A20:X20"/>
    <mergeCell ref="C17:C18"/>
    <mergeCell ref="A125:X125"/>
    <mergeCell ref="D103:E103"/>
    <mergeCell ref="D37:E37"/>
    <mergeCell ref="A112:X112"/>
    <mergeCell ref="N209:T209"/>
    <mergeCell ref="N231:R231"/>
    <mergeCell ref="D188:E188"/>
    <mergeCell ref="D36:E36"/>
    <mergeCell ref="N170:T170"/>
    <mergeCell ref="D51:E51"/>
    <mergeCell ref="A6:C6"/>
    <mergeCell ref="AD17:AD18"/>
    <mergeCell ref="N67:T67"/>
    <mergeCell ref="N80:R80"/>
    <mergeCell ref="D88:E88"/>
    <mergeCell ref="N55:R55"/>
    <mergeCell ref="D115:E115"/>
    <mergeCell ref="A172:X172"/>
    <mergeCell ref="D9:E9"/>
    <mergeCell ref="F9:G9"/>
    <mergeCell ref="A64:X64"/>
    <mergeCell ref="N15:R16"/>
    <mergeCell ref="A35:X35"/>
    <mergeCell ref="A73:M74"/>
    <mergeCell ref="U17:U18"/>
    <mergeCell ref="N90:T90"/>
    <mergeCell ref="A21:X21"/>
    <mergeCell ref="N83:T83"/>
    <mergeCell ref="T6:U9"/>
    <mergeCell ref="A25:X25"/>
    <mergeCell ref="N158:T158"/>
    <mergeCell ref="AD275:AD276"/>
    <mergeCell ref="O6:P6"/>
    <mergeCell ref="AF275:AF276"/>
    <mergeCell ref="N50:R50"/>
    <mergeCell ref="A75:X75"/>
    <mergeCell ref="D31:E31"/>
    <mergeCell ref="D77:E77"/>
    <mergeCell ref="N145:T145"/>
    <mergeCell ref="N250:T250"/>
    <mergeCell ref="A235:X235"/>
    <mergeCell ref="I17:I18"/>
    <mergeCell ref="T12:U12"/>
    <mergeCell ref="D72:E72"/>
    <mergeCell ref="N239:T239"/>
    <mergeCell ref="B275:B276"/>
    <mergeCell ref="D255:E255"/>
    <mergeCell ref="A23:M24"/>
    <mergeCell ref="N60:R60"/>
    <mergeCell ref="C274:R274"/>
    <mergeCell ref="N78:R78"/>
    <mergeCell ref="O11:P11"/>
    <mergeCell ref="N130:T130"/>
    <mergeCell ref="D260:E260"/>
    <mergeCell ref="N241:R241"/>
    <mergeCell ref="D1:F1"/>
    <mergeCell ref="J17:J18"/>
    <mergeCell ref="D82:E82"/>
    <mergeCell ref="L17:L18"/>
    <mergeCell ref="N149:R149"/>
    <mergeCell ref="T5:U5"/>
    <mergeCell ref="N77:R77"/>
    <mergeCell ref="N91:T91"/>
    <mergeCell ref="A131:X131"/>
    <mergeCell ref="N29:R29"/>
    <mergeCell ref="D7:L7"/>
    <mergeCell ref="H1:O1"/>
    <mergeCell ref="D6:L6"/>
    <mergeCell ref="O8:P8"/>
    <mergeCell ref="F5:G5"/>
    <mergeCell ref="D29:E29"/>
    <mergeCell ref="O5:P5"/>
    <mergeCell ref="F17:F18"/>
    <mergeCell ref="J9:L9"/>
    <mergeCell ref="D117:E117"/>
    <mergeCell ref="D55:E55"/>
    <mergeCell ref="D30:E30"/>
    <mergeCell ref="D5:E5"/>
    <mergeCell ref="N111:T111"/>
    <mergeCell ref="O10:P10"/>
    <mergeCell ref="U275:U276"/>
    <mergeCell ref="A105:M106"/>
    <mergeCell ref="A242:M243"/>
    <mergeCell ref="X275:X276"/>
    <mergeCell ref="N52:R52"/>
    <mergeCell ref="N257:R257"/>
    <mergeCell ref="D258:E258"/>
    <mergeCell ref="N252:R252"/>
    <mergeCell ref="D253:E253"/>
    <mergeCell ref="A199:X199"/>
    <mergeCell ref="W17:W18"/>
    <mergeCell ref="N144:R144"/>
    <mergeCell ref="D60:E60"/>
    <mergeCell ref="A69:X69"/>
    <mergeCell ref="D187:E187"/>
    <mergeCell ref="D174:E174"/>
    <mergeCell ref="A232:M233"/>
    <mergeCell ref="O275:O276"/>
    <mergeCell ref="A153:M154"/>
    <mergeCell ref="N17:R18"/>
    <mergeCell ref="A110:M111"/>
    <mergeCell ref="D180:E180"/>
    <mergeCell ref="N189:T189"/>
    <mergeCell ref="D8:L8"/>
    <mergeCell ref="N39:R39"/>
    <mergeCell ref="D87:E87"/>
    <mergeCell ref="N116:R116"/>
    <mergeCell ref="D245:E245"/>
    <mergeCell ref="D122:E122"/>
    <mergeCell ref="R6:S9"/>
    <mergeCell ref="A170:M171"/>
    <mergeCell ref="N36:R36"/>
    <mergeCell ref="A165:M166"/>
    <mergeCell ref="N190:T190"/>
    <mergeCell ref="A221:M222"/>
    <mergeCell ref="N81:R81"/>
    <mergeCell ref="T10:U10"/>
    <mergeCell ref="D195:E195"/>
    <mergeCell ref="A160:X160"/>
    <mergeCell ref="D66:E66"/>
    <mergeCell ref="N181:R181"/>
    <mergeCell ref="N32:T32"/>
    <mergeCell ref="D53:E53"/>
    <mergeCell ref="A206:X206"/>
    <mergeCell ref="N159:T159"/>
    <mergeCell ref="N134:T134"/>
    <mergeCell ref="A224:X224"/>
    <mergeCell ref="N2:U3"/>
    <mergeCell ref="D79:E79"/>
    <mergeCell ref="BA17:BA18"/>
    <mergeCell ref="N123:T123"/>
    <mergeCell ref="D144:E144"/>
    <mergeCell ref="N94:R94"/>
    <mergeCell ref="D81:E81"/>
    <mergeCell ref="AA17:AC18"/>
    <mergeCell ref="A27:X27"/>
    <mergeCell ref="N124:T124"/>
    <mergeCell ref="N118:T118"/>
    <mergeCell ref="D139:E139"/>
    <mergeCell ref="A99:M100"/>
    <mergeCell ref="A85:X85"/>
    <mergeCell ref="N127:R127"/>
    <mergeCell ref="N47:T47"/>
    <mergeCell ref="D28:E28"/>
    <mergeCell ref="N128:R128"/>
    <mergeCell ref="A143:X143"/>
    <mergeCell ref="N103:R103"/>
    <mergeCell ref="H5:L5"/>
    <mergeCell ref="N104:R104"/>
    <mergeCell ref="B17:B18"/>
    <mergeCell ref="N54:R54"/>
    <mergeCell ref="H9:I9"/>
    <mergeCell ref="A90:M91"/>
    <mergeCell ref="N197:T197"/>
    <mergeCell ref="A56:M57"/>
    <mergeCell ref="N153:T153"/>
    <mergeCell ref="N264:R264"/>
    <mergeCell ref="D263:E263"/>
    <mergeCell ref="A129:M130"/>
    <mergeCell ref="N157:R157"/>
    <mergeCell ref="N262:R262"/>
    <mergeCell ref="D78:E78"/>
    <mergeCell ref="A147:X147"/>
    <mergeCell ref="N171:T171"/>
    <mergeCell ref="N28:R28"/>
    <mergeCell ref="D71:E71"/>
    <mergeCell ref="A211:X211"/>
    <mergeCell ref="A186:X186"/>
    <mergeCell ref="N30:R30"/>
    <mergeCell ref="D98:E98"/>
    <mergeCell ref="A83:M84"/>
    <mergeCell ref="N166:T166"/>
    <mergeCell ref="N215:T215"/>
    <mergeCell ref="A175:M176"/>
    <mergeCell ref="A59:X59"/>
    <mergeCell ref="N24:T24"/>
    <mergeCell ref="D45:E45"/>
    <mergeCell ref="A198:X198"/>
    <mergeCell ref="N275:N276"/>
    <mergeCell ref="P275:P276"/>
    <mergeCell ref="N266:T266"/>
    <mergeCell ref="N268:T268"/>
    <mergeCell ref="A212:X212"/>
    <mergeCell ref="D208:E208"/>
    <mergeCell ref="A217:X217"/>
    <mergeCell ref="N216:T216"/>
    <mergeCell ref="V274:Y274"/>
    <mergeCell ref="D214:E214"/>
    <mergeCell ref="V275:V276"/>
    <mergeCell ref="D259:E259"/>
    <mergeCell ref="A230:X230"/>
    <mergeCell ref="C275:C276"/>
    <mergeCell ref="D94:E94"/>
    <mergeCell ref="N119:T119"/>
    <mergeCell ref="A65:X65"/>
    <mergeCell ref="N238:T238"/>
    <mergeCell ref="D261:E261"/>
    <mergeCell ref="N196:T196"/>
    <mergeCell ref="W275:W276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348</v>
      </c>
      <c r="H1" s="53"/>
    </row>
    <row r="3" spans="2:8" x14ac:dyDescent="0.2">
      <c r="B3" s="48" t="s">
        <v>349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350</v>
      </c>
      <c r="C6" s="48" t="s">
        <v>351</v>
      </c>
      <c r="D6" s="48" t="s">
        <v>352</v>
      </c>
      <c r="E6" s="48"/>
    </row>
    <row r="7" spans="2:8" x14ac:dyDescent="0.2">
      <c r="B7" s="48" t="s">
        <v>353</v>
      </c>
      <c r="C7" s="48" t="s">
        <v>354</v>
      </c>
      <c r="D7" s="48" t="s">
        <v>355</v>
      </c>
      <c r="E7" s="48"/>
    </row>
    <row r="8" spans="2:8" x14ac:dyDescent="0.2">
      <c r="B8" s="48" t="s">
        <v>14</v>
      </c>
      <c r="C8" s="48" t="s">
        <v>356</v>
      </c>
      <c r="D8" s="48" t="s">
        <v>357</v>
      </c>
      <c r="E8" s="48"/>
    </row>
    <row r="9" spans="2:8" x14ac:dyDescent="0.2">
      <c r="B9" s="48" t="s">
        <v>358</v>
      </c>
      <c r="C9" s="48" t="s">
        <v>359</v>
      </c>
      <c r="D9" s="48" t="s">
        <v>360</v>
      </c>
      <c r="E9" s="48"/>
    </row>
    <row r="11" spans="2:8" x14ac:dyDescent="0.2">
      <c r="B11" s="48" t="s">
        <v>361</v>
      </c>
      <c r="C11" s="48" t="s">
        <v>351</v>
      </c>
      <c r="D11" s="48"/>
      <c r="E11" s="48"/>
    </row>
    <row r="13" spans="2:8" x14ac:dyDescent="0.2">
      <c r="B13" s="48" t="s">
        <v>362</v>
      </c>
      <c r="C13" s="48" t="s">
        <v>354</v>
      </c>
      <c r="D13" s="48"/>
      <c r="E13" s="48"/>
    </row>
    <row r="15" spans="2:8" x14ac:dyDescent="0.2">
      <c r="B15" s="48" t="s">
        <v>363</v>
      </c>
      <c r="C15" s="48" t="s">
        <v>356</v>
      </c>
      <c r="D15" s="48"/>
      <c r="E15" s="48"/>
    </row>
    <row r="17" spans="2:5" x14ac:dyDescent="0.2">
      <c r="B17" s="48" t="s">
        <v>364</v>
      </c>
      <c r="C17" s="48" t="s">
        <v>359</v>
      </c>
      <c r="D17" s="48"/>
      <c r="E17" s="48"/>
    </row>
    <row r="19" spans="2:5" x14ac:dyDescent="0.2">
      <c r="B19" s="48" t="s">
        <v>365</v>
      </c>
      <c r="C19" s="48"/>
      <c r="D19" s="48"/>
      <c r="E19" s="48"/>
    </row>
    <row r="20" spans="2:5" x14ac:dyDescent="0.2">
      <c r="B20" s="48" t="s">
        <v>366</v>
      </c>
      <c r="C20" s="48"/>
      <c r="D20" s="48"/>
      <c r="E20" s="48"/>
    </row>
    <row r="21" spans="2:5" x14ac:dyDescent="0.2">
      <c r="B21" s="48" t="s">
        <v>367</v>
      </c>
      <c r="C21" s="48"/>
      <c r="D21" s="48"/>
      <c r="E21" s="48"/>
    </row>
    <row r="22" spans="2:5" x14ac:dyDescent="0.2">
      <c r="B22" s="48" t="s">
        <v>368</v>
      </c>
      <c r="C22" s="48"/>
      <c r="D22" s="48"/>
      <c r="E22" s="48"/>
    </row>
    <row r="23" spans="2:5" x14ac:dyDescent="0.2">
      <c r="B23" s="48" t="s">
        <v>369</v>
      </c>
      <c r="C23" s="48"/>
      <c r="D23" s="48"/>
      <c r="E23" s="48"/>
    </row>
    <row r="24" spans="2:5" x14ac:dyDescent="0.2">
      <c r="B24" s="48" t="s">
        <v>370</v>
      </c>
      <c r="C24" s="48"/>
      <c r="D24" s="48"/>
      <c r="E24" s="48"/>
    </row>
    <row r="25" spans="2:5" x14ac:dyDescent="0.2">
      <c r="B25" s="48" t="s">
        <v>371</v>
      </c>
      <c r="C25" s="48"/>
      <c r="D25" s="48"/>
      <c r="E25" s="48"/>
    </row>
    <row r="26" spans="2:5" x14ac:dyDescent="0.2">
      <c r="B26" s="48" t="s">
        <v>372</v>
      </c>
      <c r="C26" s="48"/>
      <c r="D26" s="48"/>
      <c r="E26" s="48"/>
    </row>
    <row r="27" spans="2:5" x14ac:dyDescent="0.2">
      <c r="B27" s="48" t="s">
        <v>373</v>
      </c>
      <c r="C27" s="48"/>
      <c r="D27" s="48"/>
      <c r="E27" s="48"/>
    </row>
    <row r="28" spans="2:5" x14ac:dyDescent="0.2">
      <c r="B28" s="48" t="s">
        <v>374</v>
      </c>
      <c r="C28" s="48"/>
      <c r="D28" s="48"/>
      <c r="E28" s="48"/>
    </row>
    <row r="29" spans="2:5" x14ac:dyDescent="0.2">
      <c r="B29" s="48" t="s">
        <v>375</v>
      </c>
      <c r="C29" s="48"/>
      <c r="D29" s="48"/>
      <c r="E29" s="48"/>
    </row>
  </sheetData>
  <sheetProtection algorithmName="SHA-512" hashValue="Ggpp//+OtKmNrPKUQmWYF7hQDeyQBawZjXkBEgw0IJjSQ2o2kUvp8M0NrOzc9OIBp2H7NXbpqV9IhiD0tQeSsw==" saltValue="blgqe9Vpy+WcPvometscM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431</vt:i4>
      </vt:variant>
    </vt:vector>
  </HeadingPairs>
  <TitlesOfParts>
    <vt:vector size="43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2024-03-29T10:53:41Z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