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9CCF7B-287F-45A0-830E-3A75F46F93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X512" i="2"/>
  <c r="W512" i="2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4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X448" i="2" s="1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X435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X414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X326" i="2" s="1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X270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X251" i="2" s="1"/>
  <c r="N251" i="2"/>
  <c r="V249" i="2"/>
  <c r="V248" i="2"/>
  <c r="W247" i="2"/>
  <c r="W248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X218" i="2" s="1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X196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W161" i="2" s="1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X320" i="2" l="1"/>
  <c r="X321" i="2" s="1"/>
  <c r="X213" i="2"/>
  <c r="X214" i="2" s="1"/>
  <c r="W214" i="2"/>
  <c r="W404" i="2"/>
  <c r="W493" i="2"/>
  <c r="W249" i="2"/>
  <c r="W408" i="2"/>
  <c r="W32" i="2"/>
  <c r="X27" i="2"/>
  <c r="X32" i="2" s="1"/>
  <c r="W91" i="2"/>
  <c r="X164" i="2"/>
  <c r="X166" i="2" s="1"/>
  <c r="W166" i="2"/>
  <c r="X247" i="2"/>
  <c r="X248" i="2" s="1"/>
  <c r="W286" i="2"/>
  <c r="W303" i="2"/>
  <c r="X306" i="2"/>
  <c r="X307" i="2" s="1"/>
  <c r="W307" i="2"/>
  <c r="W381" i="2"/>
  <c r="X420" i="2"/>
  <c r="X438" i="2"/>
  <c r="X439" i="2" s="1"/>
  <c r="X479" i="2"/>
  <c r="X482" i="2"/>
  <c r="X483" i="2" s="1"/>
  <c r="W483" i="2"/>
  <c r="W500" i="2"/>
  <c r="F526" i="2"/>
  <c r="X473" i="2"/>
  <c r="E526" i="2"/>
  <c r="H526" i="2"/>
  <c r="W116" i="2"/>
  <c r="W346" i="2"/>
  <c r="X343" i="2"/>
  <c r="X345" i="2" s="1"/>
  <c r="W345" i="2"/>
  <c r="V516" i="2"/>
  <c r="W37" i="2"/>
  <c r="C526" i="2"/>
  <c r="D526" i="2"/>
  <c r="X63" i="2"/>
  <c r="X84" i="2" s="1"/>
  <c r="X87" i="2"/>
  <c r="X91" i="2" s="1"/>
  <c r="X105" i="2"/>
  <c r="W126" i="2"/>
  <c r="X130" i="2"/>
  <c r="X146" i="2"/>
  <c r="X155" i="2" s="1"/>
  <c r="W200" i="2"/>
  <c r="X210" i="2"/>
  <c r="W225" i="2"/>
  <c r="W245" i="2"/>
  <c r="W274" i="2"/>
  <c r="X279" i="2"/>
  <c r="X282" i="2"/>
  <c r="X285" i="2" s="1"/>
  <c r="W302" i="2"/>
  <c r="W321" i="2"/>
  <c r="P526" i="2"/>
  <c r="W349" i="2"/>
  <c r="Q526" i="2"/>
  <c r="W363" i="2"/>
  <c r="W370" i="2"/>
  <c r="R526" i="2"/>
  <c r="X400" i="2"/>
  <c r="X404" i="2" s="1"/>
  <c r="W409" i="2"/>
  <c r="T526" i="2"/>
  <c r="W464" i="2"/>
  <c r="X496" i="2"/>
  <c r="X499" i="2" s="1"/>
  <c r="W507" i="2"/>
  <c r="W518" i="2"/>
  <c r="W41" i="2"/>
  <c r="W44" i="2"/>
  <c r="W51" i="2"/>
  <c r="X55" i="2"/>
  <c r="X59" i="2" s="1"/>
  <c r="X200" i="2"/>
  <c r="L526" i="2"/>
  <c r="W224" i="2"/>
  <c r="W255" i="2"/>
  <c r="W298" i="2"/>
  <c r="W359" i="2"/>
  <c r="X506" i="2"/>
  <c r="V520" i="2"/>
  <c r="W84" i="2"/>
  <c r="W117" i="2"/>
  <c r="W174" i="2"/>
  <c r="W193" i="2"/>
  <c r="W267" i="2"/>
  <c r="W285" i="2"/>
  <c r="W297" i="2"/>
  <c r="W314" i="2"/>
  <c r="W313" i="2"/>
  <c r="W350" i="2"/>
  <c r="W375" i="2"/>
  <c r="W405" i="2"/>
  <c r="S526" i="2"/>
  <c r="W431" i="2"/>
  <c r="U526" i="2"/>
  <c r="W494" i="2"/>
  <c r="W499" i="2"/>
  <c r="W506" i="2"/>
  <c r="W515" i="2"/>
  <c r="V519" i="2"/>
  <c r="X370" i="2"/>
  <c r="F10" i="2"/>
  <c r="X134" i="2"/>
  <c r="X397" i="2"/>
  <c r="X340" i="2"/>
  <c r="X273" i="2"/>
  <c r="X334" i="2"/>
  <c r="X459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116" i="2" l="1"/>
  <c r="X521" i="2" s="1"/>
  <c r="W519" i="2"/>
  <c r="W520" i="2"/>
  <c r="W516" i="2"/>
</calcChain>
</file>

<file path=xl/sharedStrings.xml><?xml version="1.0" encoding="utf-8"?>
<sst xmlns="http://schemas.openxmlformats.org/spreadsheetml/2006/main" count="3429" uniqueCount="756">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</sst>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 t="s">
        <v>755</v>
      </c>
      <c r="I5" s="705"/>
      <c r="J5" s="705"/>
      <c r="K5" s="705"/>
      <c r="L5" s="705"/>
      <c r="N5" s="26" t="s">
        <v>4</v>
      </c>
      <c r="O5" s="700">
        <v>45386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Четверг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0.375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hidden="1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hidden="1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hidden="1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hidden="1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hidden="1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idden="1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hidden="1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hidden="1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hidden="1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hidden="1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hidden="1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hidden="1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hidden="1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hidden="1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hidden="1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hidden="1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hidden="1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hidden="1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hidden="1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hidden="1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hidden="1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hidden="1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10</v>
      </c>
      <c r="W49" s="54">
        <f>IFERROR(IF(V49="",0,CEILING((V49/$H49),1)*$H49),"")</f>
        <v>10.8</v>
      </c>
      <c r="X49" s="40">
        <f>IFERROR(IF(W49=0,"",ROUNDUP(W49/H49,0)*0.02175),"")</f>
        <v>2.1749999999999999E-2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14</v>
      </c>
      <c r="W50" s="54">
        <f>IFERROR(IF(V50="",0,CEILING((V50/$H50),1)*$H50),"")</f>
        <v>16.200000000000003</v>
      </c>
      <c r="X50" s="40">
        <f>IFERROR(IF(W50=0,"",ROUNDUP(W50/H50,0)*0.00753),"")</f>
        <v>4.5179999999999998E-2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6.1111111111111107</v>
      </c>
      <c r="W51" s="42">
        <f>IFERROR(W49/H49,"0")+IFERROR(W50/H50,"0")</f>
        <v>7.0000000000000009</v>
      </c>
      <c r="X51" s="42">
        <f>IFERROR(IF(X49="",0,X49),"0")+IFERROR(IF(X50="",0,X50),"0")</f>
        <v>6.692999999999999E-2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24</v>
      </c>
      <c r="W52" s="42">
        <f>IFERROR(SUM(W49:W50),"0")</f>
        <v>27.000000000000004</v>
      </c>
      <c r="X52" s="41"/>
      <c r="Y52" s="65"/>
      <c r="Z52" s="65"/>
    </row>
    <row r="53" spans="1:53" ht="16.5" hidden="1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hidden="1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10</v>
      </c>
      <c r="W55" s="54">
        <f>IFERROR(IF(V55="",0,CEILING((V55/$H55),1)*$H55),"")</f>
        <v>10.8</v>
      </c>
      <c r="X55" s="40">
        <f>IFERROR(IF(W55=0,"",ROUNDUP(W55/H55,0)*0.02175),"")</f>
        <v>2.1749999999999999E-2</v>
      </c>
      <c r="Y55" s="66" t="s">
        <v>48</v>
      </c>
      <c r="Z55" s="67" t="s">
        <v>48</v>
      </c>
      <c r="AD55" s="68"/>
      <c r="BA55" s="82" t="s">
        <v>66</v>
      </c>
    </row>
    <row r="56" spans="1:53" ht="27" hidden="1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20</v>
      </c>
      <c r="W57" s="54">
        <f>IFERROR(IF(V57="",0,CEILING((V57/$H57),1)*$H57),"")</f>
        <v>22.5</v>
      </c>
      <c r="X57" s="40">
        <f>IFERROR(IF(W57=0,"",ROUNDUP(W57/H57,0)*0.00937),"")</f>
        <v>4.6850000000000003E-2</v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5.3703703703703702</v>
      </c>
      <c r="W59" s="42">
        <f>IFERROR(W55/H55,"0")+IFERROR(W56/H56,"0")+IFERROR(W57/H57,"0")+IFERROR(W58/H58,"0")</f>
        <v>6</v>
      </c>
      <c r="X59" s="42">
        <f>IFERROR(IF(X55="",0,X55),"0")+IFERROR(IF(X56="",0,X56),"0")+IFERROR(IF(X57="",0,X57),"0")+IFERROR(IF(X58="",0,X58),"0")</f>
        <v>6.8599999999999994E-2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30</v>
      </c>
      <c r="W60" s="42">
        <f>IFERROR(SUM(W55:W58),"0")</f>
        <v>33.299999999999997</v>
      </c>
      <c r="X60" s="41"/>
      <c r="Y60" s="65"/>
      <c r="Z60" s="65"/>
    </row>
    <row r="61" spans="1:53" ht="16.5" hidden="1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hidden="1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hidden="1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hidden="1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hidden="1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hidden="1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hidden="1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4</v>
      </c>
      <c r="W77" s="54">
        <f t="shared" si="2"/>
        <v>4.5</v>
      </c>
      <c r="X77" s="40">
        <f t="shared" si="4"/>
        <v>9.3699999999999999E-3</v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hidden="1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0.88888888888888884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9.3699999999999999E-3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4</v>
      </c>
      <c r="W85" s="42">
        <f>IFERROR(SUM(W63:W83),"0")</f>
        <v>4.5</v>
      </c>
      <c r="X85" s="41"/>
      <c r="Y85" s="65"/>
      <c r="Z85" s="65"/>
    </row>
    <row r="86" spans="1:53" ht="14.25" hidden="1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hidden="1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hidden="1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idden="1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hidden="1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hidden="1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hidden="1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hidden="1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hidden="1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hidden="1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idden="1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hidden="1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hidden="1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70</v>
      </c>
      <c r="W105" s="54">
        <f t="shared" ref="W105:W115" si="6">IFERROR(IF(V105="",0,CEILING((V105/$H105),1)*$H105),"")</f>
        <v>75.600000000000009</v>
      </c>
      <c r="X105" s="40">
        <f>IFERROR(IF(W105=0,"",ROUNDUP(W105/H105,0)*0.02175),"")</f>
        <v>0.19574999999999998</v>
      </c>
      <c r="Y105" s="66" t="s">
        <v>48</v>
      </c>
      <c r="Z105" s="67" t="s">
        <v>48</v>
      </c>
      <c r="AD105" s="68"/>
      <c r="BA105" s="119" t="s">
        <v>66</v>
      </c>
    </row>
    <row r="106" spans="1:53" ht="27" hidden="1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80</v>
      </c>
      <c r="W107" s="54">
        <f t="shared" si="6"/>
        <v>84</v>
      </c>
      <c r="X107" s="40">
        <f>IFERROR(IF(W107=0,"",ROUNDUP(W107/H107,0)*0.02175),"")</f>
        <v>0.21749999999999997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hidden="1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hidden="1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64</v>
      </c>
      <c r="W112" s="54">
        <f t="shared" si="6"/>
        <v>64.800000000000011</v>
      </c>
      <c r="X112" s="40">
        <f>IFERROR(IF(W112=0,"",ROUNDUP(W112/H112,0)*0.00937),"")</f>
        <v>0.22488</v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hidden="1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hidden="1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41.560846560846556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43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0.63812999999999998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214</v>
      </c>
      <c r="W117" s="42">
        <f>IFERROR(SUM(W105:W115),"0")</f>
        <v>224.40000000000003</v>
      </c>
      <c r="X117" s="41"/>
      <c r="Y117" s="65"/>
      <c r="Z117" s="65"/>
    </row>
    <row r="118" spans="1:53" ht="14.25" hidden="1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hidden="1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hidden="1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hidden="1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140</v>
      </c>
      <c r="W122" s="54">
        <f t="shared" si="7"/>
        <v>142.80000000000001</v>
      </c>
      <c r="X122" s="40">
        <f>IFERROR(IF(W122=0,"",ROUNDUP(W122/H122,0)*0.02175),"")</f>
        <v>0.36974999999999997</v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hidden="1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16.666666666666664</v>
      </c>
      <c r="W126" s="42">
        <f>IFERROR(W119/H119,"0")+IFERROR(W120/H120,"0")+IFERROR(W121/H121,"0")+IFERROR(W122/H122,"0")+IFERROR(W123/H123,"0")+IFERROR(W124/H124,"0")+IFERROR(W125/H125,"0")</f>
        <v>17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0.36974999999999997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140</v>
      </c>
      <c r="W127" s="42">
        <f>IFERROR(SUM(W119:W125),"0")</f>
        <v>142.80000000000001</v>
      </c>
      <c r="X127" s="41"/>
      <c r="Y127" s="65"/>
      <c r="Z127" s="65"/>
    </row>
    <row r="128" spans="1:53" ht="16.5" hidden="1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hidden="1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120</v>
      </c>
      <c r="W130" s="54">
        <f>IFERROR(IF(V130="",0,CEILING((V130/$H130),1)*$H130),"")</f>
        <v>121.5</v>
      </c>
      <c r="X130" s="40">
        <f>IFERROR(IF(W130=0,"",ROUNDUP(W130/H130,0)*0.02175),"")</f>
        <v>0.32624999999999998</v>
      </c>
      <c r="Y130" s="66" t="s">
        <v>48</v>
      </c>
      <c r="Z130" s="67" t="s">
        <v>48</v>
      </c>
      <c r="AD130" s="68"/>
      <c r="BA130" s="137" t="s">
        <v>66</v>
      </c>
    </row>
    <row r="131" spans="1:53" ht="27" hidden="1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hidden="1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12</v>
      </c>
      <c r="W133" s="54">
        <f>IFERROR(IF(V133="",0,CEILING((V133/$H133),1)*$H133),"")</f>
        <v>13.5</v>
      </c>
      <c r="X133" s="40">
        <f>IFERROR(IF(W133=0,"",ROUNDUP(W133/H133,0)*0.00753),"")</f>
        <v>3.7650000000000003E-2</v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19.25925925925926</v>
      </c>
      <c r="W134" s="42">
        <f>IFERROR(W130/H130,"0")+IFERROR(W131/H131,"0")+IFERROR(W132/H132,"0")+IFERROR(W133/H133,"0")</f>
        <v>20</v>
      </c>
      <c r="X134" s="42">
        <f>IFERROR(IF(X130="",0,X130),"0")+IFERROR(IF(X131="",0,X131),"0")+IFERROR(IF(X132="",0,X132),"0")+IFERROR(IF(X133="",0,X133),"0")</f>
        <v>0.3639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132</v>
      </c>
      <c r="W135" s="42">
        <f>IFERROR(SUM(W130:W133),"0")</f>
        <v>135</v>
      </c>
      <c r="X135" s="41"/>
      <c r="Y135" s="65"/>
      <c r="Z135" s="65"/>
    </row>
    <row r="136" spans="1:53" ht="27.75" hidden="1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hidden="1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hidden="1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hidden="1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hidden="1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hidden="1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idden="1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hidden="1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hidden="1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hidden="1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80</v>
      </c>
      <c r="W146" s="54">
        <f t="shared" ref="W146:W154" si="8">IFERROR(IF(V146="",0,CEILING((V146/$H146),1)*$H146),"")</f>
        <v>84</v>
      </c>
      <c r="X146" s="40">
        <f>IFERROR(IF(W146=0,"",ROUNDUP(W146/H146,0)*0.00753),"")</f>
        <v>0.15060000000000001</v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40</v>
      </c>
      <c r="W147" s="54">
        <f t="shared" si="8"/>
        <v>42</v>
      </c>
      <c r="X147" s="40">
        <f>IFERROR(IF(W147=0,"",ROUNDUP(W147/H147,0)*0.00753),"")</f>
        <v>7.5300000000000006E-2</v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170</v>
      </c>
      <c r="W148" s="54">
        <f t="shared" si="8"/>
        <v>172.20000000000002</v>
      </c>
      <c r="X148" s="40">
        <f>IFERROR(IF(W148=0,"",ROUNDUP(W148/H148,0)*0.00753),"")</f>
        <v>0.30873</v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hidden="1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69.047619047619037</v>
      </c>
      <c r="W155" s="42">
        <f>IFERROR(W146/H146,"0")+IFERROR(W147/H147,"0")+IFERROR(W148/H148,"0")+IFERROR(W149/H149,"0")+IFERROR(W150/H150,"0")+IFERROR(W151/H151,"0")+IFERROR(W152/H152,"0")+IFERROR(W153/H153,"0")+IFERROR(W154/H154,"0")</f>
        <v>71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0.53463000000000005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290</v>
      </c>
      <c r="W156" s="42">
        <f>IFERROR(SUM(W146:W154),"0")</f>
        <v>298.20000000000005</v>
      </c>
      <c r="X156" s="41"/>
      <c r="Y156" s="65"/>
      <c r="Z156" s="65"/>
    </row>
    <row r="157" spans="1:53" ht="16.5" hidden="1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hidden="1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hidden="1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31</v>
      </c>
      <c r="W160" s="54">
        <f>IFERROR(IF(V160="",0,CEILING((V160/$H160),1)*$H160),"")</f>
        <v>32.400000000000006</v>
      </c>
      <c r="X160" s="40">
        <f>IFERROR(IF(W160=0,"",ROUNDUP(W160/H160,0)*0.00753),"")</f>
        <v>9.0359999999999996E-2</v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11.481481481481481</v>
      </c>
      <c r="W161" s="42">
        <f>IFERROR(W159/H159,"0")+IFERROR(W160/H160,"0")</f>
        <v>12.000000000000002</v>
      </c>
      <c r="X161" s="42">
        <f>IFERROR(IF(X159="",0,X159),"0")+IFERROR(IF(X160="",0,X160),"0")</f>
        <v>9.0359999999999996E-2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31</v>
      </c>
      <c r="W162" s="42">
        <f>IFERROR(SUM(W159:W160),"0")</f>
        <v>32.400000000000006</v>
      </c>
      <c r="X162" s="41"/>
      <c r="Y162" s="65"/>
      <c r="Z162" s="65"/>
    </row>
    <row r="163" spans="1:53" ht="14.25" hidden="1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hidden="1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hidden="1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hidden="1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hidden="1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hidden="1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610</v>
      </c>
      <c r="W169" s="54">
        <f>IFERROR(IF(V169="",0,CEILING((V169/$H169),1)*$H169),"")</f>
        <v>610.20000000000005</v>
      </c>
      <c r="X169" s="40">
        <f>IFERROR(IF(W169=0,"",ROUNDUP(W169/H169,0)*0.00937),"")</f>
        <v>1.05881</v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260</v>
      </c>
      <c r="W170" s="54">
        <f>IFERROR(IF(V170="",0,CEILING((V170/$H170),1)*$H170),"")</f>
        <v>264.60000000000002</v>
      </c>
      <c r="X170" s="40">
        <f>IFERROR(IF(W170=0,"",ROUNDUP(W170/H170,0)*0.00937),"")</f>
        <v>0.45912999999999998</v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490</v>
      </c>
      <c r="W171" s="54">
        <f>IFERROR(IF(V171="",0,CEILING((V171/$H171),1)*$H171),"")</f>
        <v>491.40000000000003</v>
      </c>
      <c r="X171" s="40">
        <f>IFERROR(IF(W171=0,"",ROUNDUP(W171/H171,0)*0.00937),"")</f>
        <v>0.85267000000000004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420</v>
      </c>
      <c r="W172" s="54">
        <f>IFERROR(IF(V172="",0,CEILING((V172/$H172),1)*$H172),"")</f>
        <v>421.20000000000005</v>
      </c>
      <c r="X172" s="40">
        <f>IFERROR(IF(W172=0,"",ROUNDUP(W172/H172,0)*0.00937),"")</f>
        <v>0.73085999999999995</v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329.62962962962962</v>
      </c>
      <c r="W173" s="42">
        <f>IFERROR(W169/H169,"0")+IFERROR(W170/H170,"0")+IFERROR(W171/H171,"0")+IFERROR(W172/H172,"0")</f>
        <v>331</v>
      </c>
      <c r="X173" s="42">
        <f>IFERROR(IF(X169="",0,X169),"0")+IFERROR(IF(X170="",0,X170),"0")+IFERROR(IF(X171="",0,X171),"0")+IFERROR(IF(X172="",0,X172),"0")</f>
        <v>3.1014699999999999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1780</v>
      </c>
      <c r="W174" s="42">
        <f>IFERROR(SUM(W169:W172),"0")</f>
        <v>1787.4</v>
      </c>
      <c r="X174" s="41"/>
      <c r="Y174" s="65"/>
      <c r="Z174" s="65"/>
    </row>
    <row r="175" spans="1:53" ht="14.25" hidden="1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hidden="1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340</v>
      </c>
      <c r="W177" s="54">
        <f t="shared" si="9"/>
        <v>348</v>
      </c>
      <c r="X177" s="40">
        <f>IFERROR(IF(W177=0,"",ROUNDUP(W177/H177,0)*0.02175),"")</f>
        <v>0.86999999999999988</v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100</v>
      </c>
      <c r="W178" s="54">
        <f t="shared" si="9"/>
        <v>105.3</v>
      </c>
      <c r="X178" s="40">
        <f>IFERROR(IF(W178=0,"",ROUNDUP(W178/H178,0)*0.02175),"")</f>
        <v>0.28275</v>
      </c>
      <c r="Y178" s="66" t="s">
        <v>48</v>
      </c>
      <c r="Z178" s="67" t="s">
        <v>48</v>
      </c>
      <c r="AD178" s="68"/>
      <c r="BA178" s="163" t="s">
        <v>66</v>
      </c>
    </row>
    <row r="179" spans="1:53" ht="27" hidden="1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490</v>
      </c>
      <c r="W180" s="54">
        <f t="shared" si="9"/>
        <v>491.4</v>
      </c>
      <c r="X180" s="40">
        <f>IFERROR(IF(W180=0,"",ROUNDUP(W180/H180,0)*0.02175),"")</f>
        <v>1.37025</v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60</v>
      </c>
      <c r="W181" s="54">
        <f t="shared" si="9"/>
        <v>64.8</v>
      </c>
      <c r="X181" s="40">
        <f>IFERROR(IF(W181=0,"",ROUNDUP(W181/H181,0)*0.02175),"")</f>
        <v>0.17399999999999999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16</v>
      </c>
      <c r="W182" s="54">
        <f t="shared" si="9"/>
        <v>16.8</v>
      </c>
      <c r="X182" s="40">
        <f>IFERROR(IF(W182=0,"",ROUNDUP(W182/H182,0)*0.00753),"")</f>
        <v>5.271E-2</v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36</v>
      </c>
      <c r="W186" s="54">
        <f t="shared" si="9"/>
        <v>36</v>
      </c>
      <c r="X186" s="40">
        <f t="shared" ref="X186:X192" si="10">IFERROR(IF(W186=0,"",ROUNDUP(W186/H186,0)*0.00753),"")</f>
        <v>0.11295000000000001</v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36</v>
      </c>
      <c r="W188" s="54">
        <f t="shared" si="9"/>
        <v>36</v>
      </c>
      <c r="X188" s="40">
        <f t="shared" si="10"/>
        <v>0.11295000000000001</v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36</v>
      </c>
      <c r="W189" s="54">
        <f t="shared" si="9"/>
        <v>36</v>
      </c>
      <c r="X189" s="40">
        <f t="shared" si="10"/>
        <v>0.11295000000000001</v>
      </c>
      <c r="Y189" s="66" t="s">
        <v>48</v>
      </c>
      <c r="Z189" s="67" t="s">
        <v>48</v>
      </c>
      <c r="AD189" s="68"/>
      <c r="BA189" s="174" t="s">
        <v>66</v>
      </c>
    </row>
    <row r="190" spans="1:53" ht="16.5" hidden="1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46</v>
      </c>
      <c r="W191" s="54">
        <f t="shared" si="9"/>
        <v>48</v>
      </c>
      <c r="X191" s="40">
        <f t="shared" si="10"/>
        <v>0.15060000000000001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134</v>
      </c>
      <c r="W192" s="54">
        <f t="shared" si="9"/>
        <v>134.4</v>
      </c>
      <c r="X192" s="40">
        <f t="shared" si="10"/>
        <v>0.42168</v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248.32072567704753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252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3.6608399999999994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1294</v>
      </c>
      <c r="W194" s="42">
        <f>IFERROR(SUM(W176:W192),"0")</f>
        <v>1316.7</v>
      </c>
      <c r="X194" s="41"/>
      <c r="Y194" s="65"/>
      <c r="Z194" s="65"/>
    </row>
    <row r="195" spans="1:53" ht="14.25" hidden="1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hidden="1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hidden="1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hidden="1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176</v>
      </c>
      <c r="W199" s="54">
        <f>IFERROR(IF(V199="",0,CEILING((V199/$H199),1)*$H199),"")</f>
        <v>177.6</v>
      </c>
      <c r="X199" s="40">
        <f>IFERROR(IF(W199=0,"",ROUNDUP(W199/H199,0)*0.00753),"")</f>
        <v>0.55722000000000005</v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73.333333333333343</v>
      </c>
      <c r="W200" s="42">
        <f>IFERROR(W196/H196,"0")+IFERROR(W197/H197,"0")+IFERROR(W198/H198,"0")+IFERROR(W199/H199,"0")</f>
        <v>74</v>
      </c>
      <c r="X200" s="42">
        <f>IFERROR(IF(X196="",0,X196),"0")+IFERROR(IF(X197="",0,X197),"0")+IFERROR(IF(X198="",0,X198),"0")+IFERROR(IF(X199="",0,X199),"0")</f>
        <v>0.55722000000000005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176</v>
      </c>
      <c r="W201" s="42">
        <f>IFERROR(SUM(W196:W199),"0")</f>
        <v>177.6</v>
      </c>
      <c r="X201" s="41"/>
      <c r="Y201" s="65"/>
      <c r="Z201" s="65"/>
    </row>
    <row r="202" spans="1:53" ht="16.5" hidden="1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hidden="1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hidden="1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hidden="1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hidden="1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hidden="1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hidden="1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idden="1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hidden="1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hidden="1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hidden="1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hidden="1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hidden="1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hidden="1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hidden="1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hidden="1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hidden="1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hidden="1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idden="1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hidden="1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hidden="1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hidden="1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hidden="1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10</v>
      </c>
      <c r="W229" s="54">
        <f t="shared" si="13"/>
        <v>10.8</v>
      </c>
      <c r="X229" s="40">
        <f>IFERROR(IF(W229=0,"",ROUNDUP(W229/H229,0)*0.02175),"")</f>
        <v>2.1749999999999999E-2</v>
      </c>
      <c r="Y229" s="66" t="s">
        <v>48</v>
      </c>
      <c r="Z229" s="67" t="s">
        <v>48</v>
      </c>
      <c r="AD229" s="68"/>
      <c r="BA229" s="196" t="s">
        <v>66</v>
      </c>
    </row>
    <row r="230" spans="1:53" ht="27" hidden="1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0.92592592592592582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2.1749999999999999E-2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10</v>
      </c>
      <c r="W245" s="42">
        <f>IFERROR(SUM(W228:W243),"0")</f>
        <v>10.8</v>
      </c>
      <c r="X245" s="41"/>
      <c r="Y245" s="65"/>
      <c r="Z245" s="65"/>
    </row>
    <row r="246" spans="1:53" ht="14.25" hidden="1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hidden="1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hidden="1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hidden="1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hidden="1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50</v>
      </c>
      <c r="W251" s="54">
        <f>IFERROR(IF(V251="",0,CEILING((V251/$H251),1)*$H251),"")</f>
        <v>50.400000000000006</v>
      </c>
      <c r="X251" s="40">
        <f>IFERROR(IF(W251=0,"",ROUNDUP(W251/H251,0)*0.00753),"")</f>
        <v>9.0359999999999996E-2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40</v>
      </c>
      <c r="W252" s="54">
        <f>IFERROR(IF(V252="",0,CEILING((V252/$H252),1)*$H252),"")</f>
        <v>42</v>
      </c>
      <c r="X252" s="40">
        <f>IFERROR(IF(W252=0,"",ROUNDUP(W252/H252,0)*0.00753),"")</f>
        <v>7.5300000000000006E-2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4</v>
      </c>
      <c r="W253" s="54">
        <f>IFERROR(IF(V253="",0,CEILING((V253/$H253),1)*$H253),"")</f>
        <v>4.2</v>
      </c>
      <c r="X253" s="40">
        <f>IFERROR(IF(W253=0,"",ROUNDUP(W253/H253,0)*0.00502),"")</f>
        <v>1.004E-2</v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23.333333333333336</v>
      </c>
      <c r="W255" s="42">
        <f>IFERROR(W251/H251,"0")+IFERROR(W252/H252,"0")+IFERROR(W253/H253,"0")+IFERROR(W254/H254,"0")</f>
        <v>24</v>
      </c>
      <c r="X255" s="42">
        <f>IFERROR(IF(X251="",0,X251),"0")+IFERROR(IF(X252="",0,X252),"0")+IFERROR(IF(X253="",0,X253),"0")+IFERROR(IF(X254="",0,X254),"0")</f>
        <v>0.1757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94</v>
      </c>
      <c r="W256" s="42">
        <f>IFERROR(SUM(W251:W254),"0")</f>
        <v>96.600000000000009</v>
      </c>
      <c r="X256" s="41"/>
      <c r="Y256" s="65"/>
      <c r="Z256" s="65"/>
    </row>
    <row r="257" spans="1:53" ht="14.25" hidden="1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hidden="1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80</v>
      </c>
      <c r="W259" s="54">
        <f t="shared" si="15"/>
        <v>85.8</v>
      </c>
      <c r="X259" s="40">
        <f>IFERROR(IF(W259=0,"",ROUNDUP(W259/H259,0)*0.02175),"")</f>
        <v>0.23924999999999999</v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10.256410256410257</v>
      </c>
      <c r="W267" s="42">
        <f>IFERROR(W258/H258,"0")+IFERROR(W259/H259,"0")+IFERROR(W260/H260,"0")+IFERROR(W261/H261,"0")+IFERROR(W262/H262,"0")+IFERROR(W263/H263,"0")+IFERROR(W264/H264,"0")+IFERROR(W265/H265,"0")+IFERROR(W266/H266,"0")</f>
        <v>11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0.23924999999999999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80</v>
      </c>
      <c r="W268" s="42">
        <f>IFERROR(SUM(W258:W266),"0")</f>
        <v>85.8</v>
      </c>
      <c r="X268" s="41"/>
      <c r="Y268" s="65"/>
      <c r="Z268" s="65"/>
    </row>
    <row r="269" spans="1:53" ht="14.25" hidden="1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100</v>
      </c>
      <c r="W270" s="54">
        <f>IFERROR(IF(V270="",0,CEILING((V270/$H270),1)*$H270),"")</f>
        <v>100.80000000000001</v>
      </c>
      <c r="X270" s="40">
        <f>IFERROR(IF(W270=0,"",ROUNDUP(W270/H270,0)*0.02175),"")</f>
        <v>0.26100000000000001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750</v>
      </c>
      <c r="W271" s="54">
        <f>IFERROR(IF(V271="",0,CEILING((V271/$H271),1)*$H271),"")</f>
        <v>756.6</v>
      </c>
      <c r="X271" s="40">
        <f>IFERROR(IF(W271=0,"",ROUNDUP(W271/H271,0)*0.02175),"")</f>
        <v>2.10975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210</v>
      </c>
      <c r="W272" s="54">
        <f>IFERROR(IF(V272="",0,CEILING((V272/$H272),1)*$H272),"")</f>
        <v>210</v>
      </c>
      <c r="X272" s="40">
        <f>IFERROR(IF(W272=0,"",ROUNDUP(W272/H272,0)*0.02175),"")</f>
        <v>0.54374999999999996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133.05860805860806</v>
      </c>
      <c r="W273" s="42">
        <f>IFERROR(W270/H270,"0")+IFERROR(W271/H271,"0")+IFERROR(W272/H272,"0")</f>
        <v>134</v>
      </c>
      <c r="X273" s="42">
        <f>IFERROR(IF(X270="",0,X270),"0")+IFERROR(IF(X271="",0,X271),"0")+IFERROR(IF(X272="",0,X272),"0")</f>
        <v>2.9145000000000003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1060</v>
      </c>
      <c r="W274" s="42">
        <f>IFERROR(SUM(W270:W272),"0")</f>
        <v>1067.4000000000001</v>
      </c>
      <c r="X274" s="41"/>
      <c r="Y274" s="65"/>
      <c r="Z274" s="65"/>
    </row>
    <row r="275" spans="1:53" ht="14.25" hidden="1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hidden="1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hidden="1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hidden="1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idden="1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hidden="1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hidden="1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hidden="1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hidden="1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hidden="1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idden="1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hidden="1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hidden="1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hidden="1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60</v>
      </c>
      <c r="W289" s="54">
        <f t="shared" ref="W289:W296" si="16">IFERROR(IF(V289="",0,CEILING((V289/$H289),1)*$H289),"")</f>
        <v>64.800000000000011</v>
      </c>
      <c r="X289" s="40">
        <f>IFERROR(IF(W289=0,"",ROUNDUP(W289/H289,0)*0.02175),"")</f>
        <v>0.1305</v>
      </c>
      <c r="Y289" s="66" t="s">
        <v>48</v>
      </c>
      <c r="Z289" s="67" t="s">
        <v>48</v>
      </c>
      <c r="AD289" s="68"/>
      <c r="BA289" s="234" t="s">
        <v>66</v>
      </c>
    </row>
    <row r="290" spans="1:53" ht="27" hidden="1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hidden="1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5.5555555555555554</v>
      </c>
      <c r="W297" s="42">
        <f>IFERROR(W289/H289,"0")+IFERROR(W290/H290,"0")+IFERROR(W291/H291,"0")+IFERROR(W292/H292,"0")+IFERROR(W293/H293,"0")+IFERROR(W294/H294,"0")+IFERROR(W295/H295,"0")+IFERROR(W296/H296,"0")</f>
        <v>6.0000000000000009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0.1305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60</v>
      </c>
      <c r="W298" s="42">
        <f>IFERROR(SUM(W289:W296),"0")</f>
        <v>64.800000000000011</v>
      </c>
      <c r="X298" s="41"/>
      <c r="Y298" s="65"/>
      <c r="Z298" s="65"/>
    </row>
    <row r="299" spans="1:53" ht="14.25" hidden="1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70</v>
      </c>
      <c r="W300" s="54">
        <f>IFERROR(IF(V300="",0,CEILING((V300/$H300),1)*$H300),"")</f>
        <v>70.08</v>
      </c>
      <c r="X300" s="40">
        <f>IFERROR(IF(W300=0,"",ROUNDUP(W300/H300,0)*0.00753),"")</f>
        <v>0.12048</v>
      </c>
      <c r="Y300" s="66" t="s">
        <v>48</v>
      </c>
      <c r="Z300" s="67" t="s">
        <v>48</v>
      </c>
      <c r="AD300" s="68"/>
      <c r="BA300" s="242" t="s">
        <v>66</v>
      </c>
    </row>
    <row r="301" spans="1:53" ht="27" hidden="1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15.981735159817353</v>
      </c>
      <c r="W302" s="42">
        <f>IFERROR(W300/H300,"0")+IFERROR(W301/H301,"0")</f>
        <v>16</v>
      </c>
      <c r="X302" s="42">
        <f>IFERROR(IF(X300="",0,X300),"0")+IFERROR(IF(X301="",0,X301),"0")</f>
        <v>0.12048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70</v>
      </c>
      <c r="W303" s="42">
        <f>IFERROR(SUM(W300:W301),"0")</f>
        <v>70.08</v>
      </c>
      <c r="X303" s="41"/>
      <c r="Y303" s="65"/>
      <c r="Z303" s="65"/>
    </row>
    <row r="304" spans="1:53" ht="16.5" hidden="1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hidden="1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hidden="1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hidden="1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hidden="1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hidden="1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90</v>
      </c>
      <c r="W310" s="54">
        <f>IFERROR(IF(V310="",0,CEILING((V310/$H310),1)*$H310),"")</f>
        <v>97.199999999999989</v>
      </c>
      <c r="X310" s="40">
        <f>IFERROR(IF(W310=0,"",ROUNDUP(W310/H310,0)*0.02175),"")</f>
        <v>0.26100000000000001</v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106</v>
      </c>
      <c r="W311" s="54">
        <f>IFERROR(IF(V311="",0,CEILING((V311/$H311),1)*$H311),"")</f>
        <v>107.10000000000001</v>
      </c>
      <c r="X311" s="40">
        <f>IFERROR(IF(W311=0,"",ROUNDUP(W311/H311,0)*0.00753),"")</f>
        <v>0.38403000000000004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112</v>
      </c>
      <c r="W312" s="54">
        <f>IFERROR(IF(V312="",0,CEILING((V312/$H312),1)*$H312),"")</f>
        <v>113.4</v>
      </c>
      <c r="X312" s="40">
        <f>IFERROR(IF(W312=0,"",ROUNDUP(W312/H312,0)*0.00753),"")</f>
        <v>0.40662000000000004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114.92063492063491</v>
      </c>
      <c r="W313" s="42">
        <f>IFERROR(W310/H310,"0")+IFERROR(W311/H311,"0")+IFERROR(W312/H312,"0")</f>
        <v>117</v>
      </c>
      <c r="X313" s="42">
        <f>IFERROR(IF(X310="",0,X310),"0")+IFERROR(IF(X311="",0,X311),"0")+IFERROR(IF(X312="",0,X312),"0")</f>
        <v>1.05165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308</v>
      </c>
      <c r="W314" s="42">
        <f>IFERROR(SUM(W310:W312),"0")</f>
        <v>317.70000000000005</v>
      </c>
      <c r="X314" s="41"/>
      <c r="Y314" s="65"/>
      <c r="Z314" s="65"/>
    </row>
    <row r="315" spans="1:53" ht="14.25" hidden="1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hidden="1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hidden="1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hidden="1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hidden="1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hidden="1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hidden="1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890</v>
      </c>
      <c r="W328" s="54">
        <f t="shared" si="17"/>
        <v>900</v>
      </c>
      <c r="X328" s="40">
        <f>IFERROR(IF(W328=0,"",ROUNDUP(W328/H328,0)*0.02175),"")</f>
        <v>1.3049999999999999</v>
      </c>
      <c r="Y328" s="66" t="s">
        <v>48</v>
      </c>
      <c r="Z328" s="67" t="s">
        <v>48</v>
      </c>
      <c r="AD328" s="68"/>
      <c r="BA328" s="252" t="s">
        <v>66</v>
      </c>
    </row>
    <row r="329" spans="1:53" ht="27" hidden="1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2490</v>
      </c>
      <c r="W330" s="54">
        <f t="shared" si="17"/>
        <v>2490</v>
      </c>
      <c r="X330" s="40">
        <f>IFERROR(IF(W330=0,"",ROUNDUP(W330/H330,0)*0.02175),"")</f>
        <v>3.6104999999999996</v>
      </c>
      <c r="Y330" s="66" t="s">
        <v>48</v>
      </c>
      <c r="Z330" s="67" t="s">
        <v>48</v>
      </c>
      <c r="AD330" s="68"/>
      <c r="BA330" s="254" t="s">
        <v>66</v>
      </c>
    </row>
    <row r="331" spans="1:53" ht="27" hidden="1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225.33333333333334</v>
      </c>
      <c r="W334" s="42">
        <f>IFERROR(W326/H326,"0")+IFERROR(W327/H327,"0")+IFERROR(W328/H328,"0")+IFERROR(W329/H329,"0")+IFERROR(W330/H330,"0")+IFERROR(W331/H331,"0")+IFERROR(W332/H332,"0")+IFERROR(W333/H333,"0")</f>
        <v>226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4.9154999999999998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3380</v>
      </c>
      <c r="W335" s="42">
        <f>IFERROR(SUM(W326:W333),"0")</f>
        <v>3390</v>
      </c>
      <c r="X335" s="41"/>
      <c r="Y335" s="65"/>
      <c r="Z335" s="65"/>
    </row>
    <row r="336" spans="1:53" ht="14.25" hidden="1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1640</v>
      </c>
      <c r="W337" s="54">
        <f>IFERROR(IF(V337="",0,CEILING((V337/$H337),1)*$H337),"")</f>
        <v>1650</v>
      </c>
      <c r="X337" s="40">
        <f>IFERROR(IF(W337=0,"",ROUNDUP(W337/H337,0)*0.02175),"")</f>
        <v>2.3924999999999996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hidden="1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hidden="1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109.33333333333333</v>
      </c>
      <c r="W340" s="42">
        <f>IFERROR(W337/H337,"0")+IFERROR(W338/H338,"0")+IFERROR(W339/H339,"0")</f>
        <v>110</v>
      </c>
      <c r="X340" s="42">
        <f>IFERROR(IF(X337="",0,X337),"0")+IFERROR(IF(X338="",0,X338),"0")+IFERROR(IF(X339="",0,X339),"0")</f>
        <v>2.3924999999999996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1640</v>
      </c>
      <c r="W341" s="42">
        <f>IFERROR(SUM(W337:W339),"0")</f>
        <v>1650</v>
      </c>
      <c r="X341" s="41"/>
      <c r="Y341" s="65"/>
      <c r="Z341" s="65"/>
    </row>
    <row r="342" spans="1:53" ht="14.25" hidden="1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1740</v>
      </c>
      <c r="W343" s="54">
        <f>IFERROR(IF(V343="",0,CEILING((V343/$H343),1)*$H343),"")</f>
        <v>1747.2</v>
      </c>
      <c r="X343" s="40">
        <f>IFERROR(IF(W343=0,"",ROUNDUP(W343/H343,0)*0.02175),"")</f>
        <v>4.8719999999999999</v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470</v>
      </c>
      <c r="W344" s="54">
        <f>IFERROR(IF(V344="",0,CEILING((V344/$H344),1)*$H344),"")</f>
        <v>475.8</v>
      </c>
      <c r="X344" s="40">
        <f>IFERROR(IF(W344=0,"",ROUNDUP(W344/H344,0)*0.02175),"")</f>
        <v>1.3267499999999999</v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283.33333333333337</v>
      </c>
      <c r="W345" s="42">
        <f>IFERROR(W343/H343,"0")+IFERROR(W344/H344,"0")</f>
        <v>285</v>
      </c>
      <c r="X345" s="42">
        <f>IFERROR(IF(X343="",0,X343),"0")+IFERROR(IF(X344="",0,X344),"0")</f>
        <v>6.1987499999999995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2210</v>
      </c>
      <c r="W346" s="42">
        <f>IFERROR(SUM(W343:W344),"0")</f>
        <v>2223</v>
      </c>
      <c r="X346" s="41"/>
      <c r="Y346" s="65"/>
      <c r="Z346" s="65"/>
    </row>
    <row r="347" spans="1:53" ht="14.25" hidden="1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480</v>
      </c>
      <c r="W348" s="54">
        <f>IFERROR(IF(V348="",0,CEILING((V348/$H348),1)*$H348),"")</f>
        <v>483.59999999999997</v>
      </c>
      <c r="X348" s="40">
        <f>IFERROR(IF(W348=0,"",ROUNDUP(W348/H348,0)*0.02175),"")</f>
        <v>1.3484999999999998</v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61.53846153846154</v>
      </c>
      <c r="W349" s="42">
        <f>IFERROR(W348/H348,"0")</f>
        <v>62</v>
      </c>
      <c r="X349" s="42">
        <f>IFERROR(IF(X348="",0,X348),"0")</f>
        <v>1.3484999999999998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480</v>
      </c>
      <c r="W350" s="42">
        <f>IFERROR(SUM(W348:W348),"0")</f>
        <v>483.59999999999997</v>
      </c>
      <c r="X350" s="41"/>
      <c r="Y350" s="65"/>
      <c r="Z350" s="65"/>
    </row>
    <row r="351" spans="1:53" ht="16.5" hidden="1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hidden="1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hidden="1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hidden="1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hidden="1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hidden="1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hidden="1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hidden="1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hidden="1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hidden="1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300</v>
      </c>
      <c r="W361" s="54">
        <f>IFERROR(IF(V361="",0,CEILING((V361/$H361),1)*$H361),"")</f>
        <v>302.21999999999997</v>
      </c>
      <c r="X361" s="40">
        <f>IFERROR(IF(W361=0,"",ROUNDUP(W361/H361,0)*0.00753),"")</f>
        <v>0.51956999999999998</v>
      </c>
      <c r="Y361" s="66" t="s">
        <v>48</v>
      </c>
      <c r="Z361" s="67" t="s">
        <v>48</v>
      </c>
      <c r="AD361" s="68"/>
      <c r="BA361" s="269" t="s">
        <v>66</v>
      </c>
    </row>
    <row r="362" spans="1:53" ht="27" hidden="1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68.493150684931507</v>
      </c>
      <c r="W363" s="42">
        <f>IFERROR(W361/H361,"0")+IFERROR(W362/H362,"0")</f>
        <v>69</v>
      </c>
      <c r="X363" s="42">
        <f>IFERROR(IF(X361="",0,X361),"0")+IFERROR(IF(X362="",0,X362),"0")</f>
        <v>0.51956999999999998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300</v>
      </c>
      <c r="W364" s="42">
        <f>IFERROR(SUM(W361:W362),"0")</f>
        <v>302.21999999999997</v>
      </c>
      <c r="X364" s="41"/>
      <c r="Y364" s="65"/>
      <c r="Z364" s="65"/>
    </row>
    <row r="365" spans="1:53" ht="14.25" hidden="1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580</v>
      </c>
      <c r="W366" s="54">
        <f>IFERROR(IF(V366="",0,CEILING((V366/$H366),1)*$H366),"")</f>
        <v>585</v>
      </c>
      <c r="X366" s="40">
        <f>IFERROR(IF(W366=0,"",ROUNDUP(W366/H366,0)*0.02175),"")</f>
        <v>1.6312499999999999</v>
      </c>
      <c r="Y366" s="66" t="s">
        <v>48</v>
      </c>
      <c r="Z366" s="67" t="s">
        <v>48</v>
      </c>
      <c r="AD366" s="68"/>
      <c r="BA366" s="271" t="s">
        <v>66</v>
      </c>
    </row>
    <row r="367" spans="1:53" ht="27" hidden="1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hidden="1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hidden="1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74.358974358974365</v>
      </c>
      <c r="W370" s="42">
        <f>IFERROR(W366/H366,"0")+IFERROR(W367/H367,"0")+IFERROR(W368/H368,"0")+IFERROR(W369/H369,"0")</f>
        <v>75</v>
      </c>
      <c r="X370" s="42">
        <f>IFERROR(IF(X366="",0,X366),"0")+IFERROR(IF(X367="",0,X367),"0")+IFERROR(IF(X368="",0,X368),"0")+IFERROR(IF(X369="",0,X369),"0")</f>
        <v>1.6312499999999999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580</v>
      </c>
      <c r="W371" s="42">
        <f>IFERROR(SUM(W366:W369),"0")</f>
        <v>585</v>
      </c>
      <c r="X371" s="41"/>
      <c r="Y371" s="65"/>
      <c r="Z371" s="65"/>
    </row>
    <row r="372" spans="1:53" ht="14.25" hidden="1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16.666666666666668</v>
      </c>
      <c r="W374" s="42">
        <f>IFERROR(W373/H373,"0")</f>
        <v>17</v>
      </c>
      <c r="X374" s="42">
        <f>IFERROR(IF(X373="",0,X373),"0")</f>
        <v>0.36974999999999997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130</v>
      </c>
      <c r="W375" s="42">
        <f>IFERROR(SUM(W373:W373),"0")</f>
        <v>132.6</v>
      </c>
      <c r="X375" s="41"/>
      <c r="Y375" s="65"/>
      <c r="Z375" s="65"/>
    </row>
    <row r="376" spans="1:53" ht="27.75" hidden="1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hidden="1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hidden="1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hidden="1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hidden="1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hidden="1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hidden="1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hidden="1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260</v>
      </c>
      <c r="W384" s="54">
        <f t="shared" ref="W384:W396" si="18">IFERROR(IF(V384="",0,CEILING((V384/$H384),1)*$H384),"")</f>
        <v>260.40000000000003</v>
      </c>
      <c r="X384" s="40">
        <f>IFERROR(IF(W384=0,"",ROUNDUP(W384/H384,0)*0.00753),"")</f>
        <v>0.46686</v>
      </c>
      <c r="Y384" s="66" t="s">
        <v>48</v>
      </c>
      <c r="Z384" s="67" t="s">
        <v>48</v>
      </c>
      <c r="AD384" s="68"/>
      <c r="BA384" s="278" t="s">
        <v>66</v>
      </c>
    </row>
    <row r="385" spans="1:53" ht="27" hidden="1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4</v>
      </c>
      <c r="W386" s="54">
        <f t="shared" si="18"/>
        <v>4.2</v>
      </c>
      <c r="X386" s="40">
        <f>IFERROR(IF(W386=0,"",ROUNDUP(W386/H386,0)*0.00753),"")</f>
        <v>7.5300000000000002E-3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hidden="1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hidden="1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hidden="1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hidden="1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hidden="1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hidden="1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hidden="1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hidden="1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62.857142857142854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63.000000000000007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0.47438999999999998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264</v>
      </c>
      <c r="W398" s="42">
        <f>IFERROR(SUM(W384:W396),"0")</f>
        <v>264.60000000000002</v>
      </c>
      <c r="X398" s="41"/>
      <c r="Y398" s="65"/>
      <c r="Z398" s="65"/>
    </row>
    <row r="399" spans="1:53" ht="14.25" hidden="1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15</v>
      </c>
      <c r="W400" s="54">
        <f>IFERROR(IF(V400="",0,CEILING((V400/$H400),1)*$H400),"")</f>
        <v>15.6</v>
      </c>
      <c r="X400" s="40">
        <f>IFERROR(IF(W400=0,"",ROUNDUP(W400/H400,0)*0.02175),"")</f>
        <v>4.3499999999999997E-2</v>
      </c>
      <c r="Y400" s="66" t="s">
        <v>48</v>
      </c>
      <c r="Z400" s="67" t="s">
        <v>48</v>
      </c>
      <c r="AD400" s="68"/>
      <c r="BA400" s="291" t="s">
        <v>66</v>
      </c>
    </row>
    <row r="401" spans="1:53" ht="27" hidden="1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hidden="1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hidden="1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1.9230769230769231</v>
      </c>
      <c r="W404" s="42">
        <f>IFERROR(W400/H400,"0")+IFERROR(W401/H401,"0")+IFERROR(W402/H402,"0")+IFERROR(W403/H403,"0")</f>
        <v>2</v>
      </c>
      <c r="X404" s="42">
        <f>IFERROR(IF(X400="",0,X400),"0")+IFERROR(IF(X401="",0,X401),"0")+IFERROR(IF(X402="",0,X402),"0")+IFERROR(IF(X403="",0,X403),"0")</f>
        <v>4.3499999999999997E-2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15</v>
      </c>
      <c r="W405" s="42">
        <f>IFERROR(SUM(W400:W403),"0")</f>
        <v>15.6</v>
      </c>
      <c r="X405" s="41"/>
      <c r="Y405" s="65"/>
      <c r="Z405" s="65"/>
    </row>
    <row r="406" spans="1:53" ht="14.25" hidden="1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50</v>
      </c>
      <c r="W407" s="54">
        <f>IFERROR(IF(V407="",0,CEILING((V407/$H407),1)*$H407),"")</f>
        <v>52</v>
      </c>
      <c r="X407" s="40">
        <f>IFERROR(IF(W407=0,"",ROUNDUP(W407/H407,0)*0.01196),"")</f>
        <v>0.15548000000000001</v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12.5</v>
      </c>
      <c r="W408" s="42">
        <f>IFERROR(W407/H407,"0")</f>
        <v>13</v>
      </c>
      <c r="X408" s="42">
        <f>IFERROR(IF(X407="",0,X407),"0")</f>
        <v>0.15548000000000001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50</v>
      </c>
      <c r="W409" s="42">
        <f>IFERROR(SUM(W407:W407),"0")</f>
        <v>52</v>
      </c>
      <c r="X409" s="41"/>
      <c r="Y409" s="65"/>
      <c r="Z409" s="65"/>
    </row>
    <row r="410" spans="1:53" ht="14.25" hidden="1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hidden="1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hidden="1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hidden="1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hidden="1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hidden="1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hidden="1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hidden="1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60</v>
      </c>
      <c r="W418" s="54">
        <f>IFERROR(IF(V418="",0,CEILING((V418/$H418),1)*$H418),"")</f>
        <v>62.400000000000006</v>
      </c>
      <c r="X418" s="40">
        <f>IFERROR(IF(W418=0,"",ROUNDUP(W418/H418,0)*0.01196),"")</f>
        <v>0.14352000000000001</v>
      </c>
      <c r="Y418" s="66" t="s">
        <v>48</v>
      </c>
      <c r="Z418" s="67" t="s">
        <v>48</v>
      </c>
      <c r="AD418" s="68"/>
      <c r="BA418" s="299" t="s">
        <v>66</v>
      </c>
    </row>
    <row r="419" spans="1:53" ht="27" hidden="1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11.538461538461538</v>
      </c>
      <c r="W420" s="42">
        <f>IFERROR(W418/H418,"0")+IFERROR(W419/H419,"0")</f>
        <v>12</v>
      </c>
      <c r="X420" s="42">
        <f>IFERROR(IF(X418="",0,X418),"0")+IFERROR(IF(X419="",0,X419),"0")</f>
        <v>0.14352000000000001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60</v>
      </c>
      <c r="W421" s="42">
        <f>IFERROR(SUM(W418:W419),"0")</f>
        <v>62.400000000000006</v>
      </c>
      <c r="X421" s="41"/>
      <c r="Y421" s="65"/>
      <c r="Z421" s="65"/>
    </row>
    <row r="422" spans="1:53" ht="14.25" hidden="1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380</v>
      </c>
      <c r="W423" s="54">
        <f t="shared" ref="W423:W429" si="20">IFERROR(IF(V423="",0,CEILING((V423/$H423),1)*$H423),"")</f>
        <v>382.2</v>
      </c>
      <c r="X423" s="40">
        <f>IFERROR(IF(W423=0,"",ROUNDUP(W423/H423,0)*0.00753),"")</f>
        <v>0.68523000000000001</v>
      </c>
      <c r="Y423" s="66" t="s">
        <v>48</v>
      </c>
      <c r="Z423" s="67" t="s">
        <v>48</v>
      </c>
      <c r="AD423" s="68"/>
      <c r="BA423" s="301" t="s">
        <v>66</v>
      </c>
    </row>
    <row r="424" spans="1:53" ht="27" hidden="1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hidden="1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hidden="1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hidden="1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90.476190476190467</v>
      </c>
      <c r="W430" s="42">
        <f>IFERROR(W423/H423,"0")+IFERROR(W424/H424,"0")+IFERROR(W425/H425,"0")+IFERROR(W426/H426,"0")+IFERROR(W427/H427,"0")+IFERROR(W428/H428,"0")+IFERROR(W429/H429,"0")</f>
        <v>91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0.68523000000000001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380</v>
      </c>
      <c r="W431" s="42">
        <f>IFERROR(SUM(W423:W429),"0")</f>
        <v>382.2</v>
      </c>
      <c r="X431" s="41"/>
      <c r="Y431" s="65"/>
      <c r="Z431" s="65"/>
    </row>
    <row r="432" spans="1:53" ht="14.25" hidden="1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hidden="1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hidden="1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hidden="1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hidden="1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hidden="1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hidden="1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hidden="1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hidden="1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hidden="1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hidden="1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hidden="1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hidden="1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hidden="1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hidden="1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hidden="1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620</v>
      </c>
      <c r="W449" s="54">
        <f t="shared" si="21"/>
        <v>623.04000000000008</v>
      </c>
      <c r="X449" s="40">
        <f t="shared" si="22"/>
        <v>1.4112800000000001</v>
      </c>
      <c r="Y449" s="66" t="s">
        <v>48</v>
      </c>
      <c r="Z449" s="67" t="s">
        <v>48</v>
      </c>
      <c r="AD449" s="68"/>
      <c r="BA449" s="313" t="s">
        <v>66</v>
      </c>
    </row>
    <row r="450" spans="1:53" ht="27" hidden="1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hidden="1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440</v>
      </c>
      <c r="W452" s="54">
        <f t="shared" si="21"/>
        <v>443.52000000000004</v>
      </c>
      <c r="X452" s="40">
        <f t="shared" si="22"/>
        <v>1.00464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hidden="1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hidden="1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9</v>
      </c>
      <c r="W457" s="54">
        <f t="shared" si="21"/>
        <v>9.6</v>
      </c>
      <c r="X457" s="40">
        <f>IFERROR(IF(W457=0,"",ROUNDUP(W457/H457,0)*0.00753),"")</f>
        <v>3.0120000000000001E-2</v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204.50757575757575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206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2.44604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1069</v>
      </c>
      <c r="W460" s="42">
        <f>IFERROR(SUM(W448:W458),"0")</f>
        <v>1076.1600000000001</v>
      </c>
      <c r="X460" s="41"/>
      <c r="Y460" s="65"/>
      <c r="Z460" s="65"/>
    </row>
    <row r="461" spans="1:53" ht="14.25" hidden="1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350</v>
      </c>
      <c r="W462" s="54">
        <f>IFERROR(IF(V462="",0,CEILING((V462/$H462),1)*$H462),"")</f>
        <v>353.76</v>
      </c>
      <c r="X462" s="40">
        <f>IFERROR(IF(W462=0,"",ROUNDUP(W462/H462,0)*0.01196),"")</f>
        <v>0.80132000000000003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hidden="1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66.287878787878782</v>
      </c>
      <c r="W464" s="42">
        <f>IFERROR(W462/H462,"0")+IFERROR(W463/H463,"0")</f>
        <v>67</v>
      </c>
      <c r="X464" s="42">
        <f>IFERROR(IF(X462="",0,X462),"0")+IFERROR(IF(X463="",0,X463),"0")</f>
        <v>0.80132000000000003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350</v>
      </c>
      <c r="W465" s="42">
        <f>IFERROR(SUM(W462:W463),"0")</f>
        <v>353.76</v>
      </c>
      <c r="X465" s="41"/>
      <c r="Y465" s="65"/>
      <c r="Z465" s="65"/>
    </row>
    <row r="466" spans="1:53" ht="14.25" hidden="1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250</v>
      </c>
      <c r="W467" s="54">
        <f t="shared" ref="W467:W472" si="23">IFERROR(IF(V467="",0,CEILING((V467/$H467),1)*$H467),"")</f>
        <v>253.44</v>
      </c>
      <c r="X467" s="40">
        <f>IFERROR(IF(W467=0,"",ROUNDUP(W467/H467,0)*0.01196),"")</f>
        <v>0.57408000000000003</v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5</v>
      </c>
      <c r="W468" s="54">
        <f t="shared" si="23"/>
        <v>5.28</v>
      </c>
      <c r="X468" s="40">
        <f>IFERROR(IF(W468=0,"",ROUNDUP(W468/H468,0)*0.01196),"")</f>
        <v>1.196E-2</v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210</v>
      </c>
      <c r="W469" s="54">
        <f t="shared" si="23"/>
        <v>211.20000000000002</v>
      </c>
      <c r="X469" s="40">
        <f>IFERROR(IF(W469=0,"",ROUNDUP(W469/H469,0)*0.01196),"")</f>
        <v>0.47839999999999999</v>
      </c>
      <c r="Y469" s="66" t="s">
        <v>48</v>
      </c>
      <c r="Z469" s="67" t="s">
        <v>48</v>
      </c>
      <c r="AD469" s="68"/>
      <c r="BA469" s="327" t="s">
        <v>66</v>
      </c>
    </row>
    <row r="470" spans="1:53" ht="27" hidden="1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hidden="1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88.068181818181813</v>
      </c>
      <c r="W473" s="42">
        <f>IFERROR(W467/H467,"0")+IFERROR(W468/H468,"0")+IFERROR(W469/H469,"0")+IFERROR(W470/H470,"0")+IFERROR(W471/H471,"0")+IFERROR(W472/H472,"0")</f>
        <v>89</v>
      </c>
      <c r="X473" s="42">
        <f>IFERROR(IF(X467="",0,X467),"0")+IFERROR(IF(X468="",0,X468),"0")+IFERROR(IF(X469="",0,X469),"0")+IFERROR(IF(X470="",0,X470),"0")+IFERROR(IF(X471="",0,X471),"0")+IFERROR(IF(X472="",0,X472),"0")</f>
        <v>1.0644400000000001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465</v>
      </c>
      <c r="W474" s="42">
        <f>IFERROR(SUM(W467:W472),"0")</f>
        <v>469.91999999999996</v>
      </c>
      <c r="X474" s="41"/>
      <c r="Y474" s="65"/>
      <c r="Z474" s="65"/>
    </row>
    <row r="475" spans="1:53" ht="14.25" hidden="1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hidden="1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hidden="1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hidden="1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hidden="1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hidden="1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hidden="1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hidden="1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hidden="1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hidden="1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hidden="1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hidden="1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hidden="1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hidden="1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hidden="1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320</v>
      </c>
      <c r="W490" s="54">
        <f>IFERROR(IF(V490="",0,CEILING((V490/$H490),1)*$H490),"")</f>
        <v>324</v>
      </c>
      <c r="X490" s="40">
        <f>IFERROR(IF(W490=0,"",ROUNDUP(W490/H490,0)*0.02175),"")</f>
        <v>0.58724999999999994</v>
      </c>
      <c r="Y490" s="66" t="s">
        <v>48</v>
      </c>
      <c r="Z490" s="67" t="s">
        <v>48</v>
      </c>
      <c r="AD490" s="68"/>
      <c r="BA490" s="337" t="s">
        <v>66</v>
      </c>
    </row>
    <row r="491" spans="1:53" ht="27" hidden="1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hidden="1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26.666666666666668</v>
      </c>
      <c r="W493" s="42">
        <f>IFERROR(W488/H488,"0")+IFERROR(W489/H489,"0")+IFERROR(W490/H490,"0")+IFERROR(W491/H491,"0")+IFERROR(W492/H492,"0")</f>
        <v>27</v>
      </c>
      <c r="X493" s="42">
        <f>IFERROR(IF(X488="",0,X488),"0")+IFERROR(IF(X489="",0,X489),"0")+IFERROR(IF(X490="",0,X490),"0")+IFERROR(IF(X491="",0,X491),"0")+IFERROR(IF(X492="",0,X492),"0")</f>
        <v>0.58724999999999994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320</v>
      </c>
      <c r="W494" s="42">
        <f>IFERROR(SUM(W488:W492),"0")</f>
        <v>324</v>
      </c>
      <c r="X494" s="41"/>
      <c r="Y494" s="65"/>
      <c r="Z494" s="65"/>
    </row>
    <row r="495" spans="1:53" ht="14.25" hidden="1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hidden="1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hidden="1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hidden="1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hidden="1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hidden="1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hidden="1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150</v>
      </c>
      <c r="W502" s="54">
        <f>IFERROR(IF(V502="",0,CEILING((V502/$H502),1)*$H502),"")</f>
        <v>151.20000000000002</v>
      </c>
      <c r="X502" s="40">
        <f>IFERROR(IF(W502=0,"",ROUNDUP(W502/H502,0)*0.00753),"")</f>
        <v>0.27107999999999999</v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110</v>
      </c>
      <c r="W503" s="54">
        <f>IFERROR(IF(V503="",0,CEILING((V503/$H503),1)*$H503),"")</f>
        <v>113.4</v>
      </c>
      <c r="X503" s="40">
        <f>IFERROR(IF(W503=0,"",ROUNDUP(W503/H503,0)*0.00753),"")</f>
        <v>0.20331000000000002</v>
      </c>
      <c r="Y503" s="66" t="s">
        <v>48</v>
      </c>
      <c r="Z503" s="67" t="s">
        <v>48</v>
      </c>
      <c r="AD503" s="68"/>
      <c r="BA503" s="344" t="s">
        <v>66</v>
      </c>
    </row>
    <row r="504" spans="1:53" ht="27" hidden="1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hidden="1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61.904761904761905</v>
      </c>
      <c r="W506" s="42">
        <f>IFERROR(W502/H502,"0")+IFERROR(W503/H503,"0")+IFERROR(W504/H504,"0")+IFERROR(W505/H505,"0")</f>
        <v>63</v>
      </c>
      <c r="X506" s="42">
        <f>IFERROR(IF(X502="",0,X502),"0")+IFERROR(IF(X503="",0,X503),"0")+IFERROR(IF(X504="",0,X504),"0")+IFERROR(IF(X505="",0,X505),"0")</f>
        <v>0.47438999999999998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260</v>
      </c>
      <c r="W507" s="42">
        <f>IFERROR(SUM(W502:W505),"0")</f>
        <v>264.60000000000002</v>
      </c>
      <c r="X507" s="41"/>
      <c r="Y507" s="65"/>
      <c r="Z507" s="65"/>
    </row>
    <row r="508" spans="1:53" ht="14.25" hidden="1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hidden="1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30</v>
      </c>
      <c r="W510" s="54">
        <f>IFERROR(IF(V510="",0,CEILING((V510/$H510),1)*$H510),"")</f>
        <v>31.2</v>
      </c>
      <c r="X510" s="40">
        <f>IFERROR(IF(W510=0,"",ROUNDUP(W510/H510,0)*0.02175),"")</f>
        <v>8.6999999999999994E-2</v>
      </c>
      <c r="Y510" s="66" t="s">
        <v>48</v>
      </c>
      <c r="Z510" s="67" t="s">
        <v>48</v>
      </c>
      <c r="AD510" s="68"/>
      <c r="BA510" s="348" t="s">
        <v>66</v>
      </c>
    </row>
    <row r="511" spans="1:53" ht="27" hidden="1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hidden="1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hidden="1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3.8461538461538463</v>
      </c>
      <c r="W514" s="42">
        <f>IFERROR(W509/H509,"0")+IFERROR(W510/H510,"0")+IFERROR(W511/H511,"0")+IFERROR(W512/H512,"0")+IFERROR(W513/H513,"0")</f>
        <v>4</v>
      </c>
      <c r="X514" s="42">
        <f>IFERROR(IF(X509="",0,X509),"0")+IFERROR(IF(X510="",0,X510),"0")+IFERROR(IF(X511="",0,X511),"0")+IFERROR(IF(X512="",0,X512),"0")+IFERROR(IF(X513="",0,X513),"0")</f>
        <v>8.6999999999999994E-2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30</v>
      </c>
      <c r="W515" s="42">
        <f>IFERROR(SUM(W509:W513),"0")</f>
        <v>31.2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17780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17955.34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18783.049175377797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18969.529999999995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19608.049175377797</v>
      </c>
      <c r="W519" s="42">
        <f>GrossWeightTotalR+PalletQtyTotalR*25</f>
        <v>19794.529999999995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2595.3354790616636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2624</v>
      </c>
      <c r="X520" s="41"/>
      <c r="Y520" s="65"/>
      <c r="Z520" s="65"/>
    </row>
    <row r="521" spans="1:53" ht="14.25" hidden="1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38.453410000000005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27.000000000000004</v>
      </c>
      <c r="D526" s="51">
        <f>IFERROR(W55*1,"0")+IFERROR(W56*1,"0")+IFERROR(W57*1,"0")+IFERROR(W58*1,"0")</f>
        <v>33.299999999999997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371.70000000000005</v>
      </c>
      <c r="F526" s="51">
        <f>IFERROR(W130*1,"0")+IFERROR(W131*1,"0")+IFERROR(W132*1,"0")+IFERROR(W133*1,"0")</f>
        <v>135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298.20000000000005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3314.1000000000008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1260.5999999999999</v>
      </c>
      <c r="N526" s="51">
        <f>IFERROR(W289*1,"0")+IFERROR(W290*1,"0")+IFERROR(W291*1,"0")+IFERROR(W292*1,"0")+IFERROR(W293*1,"0")+IFERROR(W294*1,"0")+IFERROR(W295*1,"0")+IFERROR(W296*1,"0")+IFERROR(W300*1,"0")+IFERROR(W301*1,"0")</f>
        <v>134.88</v>
      </c>
      <c r="O526" s="51">
        <f>IFERROR(W306*1,"0")+IFERROR(W310*1,"0")+IFERROR(W311*1,"0")+IFERROR(W312*1,"0")+IFERROR(W316*1,"0")+IFERROR(W320*1,"0")</f>
        <v>317.70000000000005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7746.6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1019.82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332.20000000000005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444.6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1899.8400000000001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619.80000000000007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9"/>
        <filter val="0,93"/>
        <filter val="1 060,00"/>
        <filter val="1 069,00"/>
        <filter val="1 294,00"/>
        <filter val="1 640,00"/>
        <filter val="1 740,00"/>
        <filter val="1 780,00"/>
        <filter val="1,92"/>
        <filter val="10,00"/>
        <filter val="10,26"/>
        <filter val="100,00"/>
        <filter val="106,00"/>
        <filter val="109,33"/>
        <filter val="11,48"/>
        <filter val="11,54"/>
        <filter val="110,00"/>
        <filter val="112,00"/>
        <filter val="114,92"/>
        <filter val="12,00"/>
        <filter val="12,50"/>
        <filter val="120,00"/>
        <filter val="130,00"/>
        <filter val="132,00"/>
        <filter val="133,06"/>
        <filter val="134,00"/>
        <filter val="14,00"/>
        <filter val="140,00"/>
        <filter val="15,00"/>
        <filter val="15,98"/>
        <filter val="150,00"/>
        <filter val="16,00"/>
        <filter val="16,67"/>
        <filter val="17 780,00"/>
        <filter val="170,00"/>
        <filter val="176,00"/>
        <filter val="18 783,05"/>
        <filter val="19 608,05"/>
        <filter val="19,26"/>
        <filter val="2 210,00"/>
        <filter val="2 490,00"/>
        <filter val="2 595,34"/>
        <filter val="20,00"/>
        <filter val="204,51"/>
        <filter val="210,00"/>
        <filter val="214,00"/>
        <filter val="225,33"/>
        <filter val="23,33"/>
        <filter val="24,00"/>
        <filter val="248,32"/>
        <filter val="250,00"/>
        <filter val="26,67"/>
        <filter val="260,00"/>
        <filter val="264,00"/>
        <filter val="283,33"/>
        <filter val="290,00"/>
        <filter val="3 380,00"/>
        <filter val="3,85"/>
        <filter val="30,00"/>
        <filter val="300,00"/>
        <filter val="308,00"/>
        <filter val="31,00"/>
        <filter val="320,00"/>
        <filter val="329,63"/>
        <filter val="33"/>
        <filter val="340,00"/>
        <filter val="350,00"/>
        <filter val="36,00"/>
        <filter val="380,00"/>
        <filter val="4,00"/>
        <filter val="40,00"/>
        <filter val="41,56"/>
        <filter val="420,00"/>
        <filter val="440,00"/>
        <filter val="46,00"/>
        <filter val="465,00"/>
        <filter val="470,00"/>
        <filter val="480,00"/>
        <filter val="490,00"/>
        <filter val="5,00"/>
        <filter val="5,37"/>
        <filter val="5,56"/>
        <filter val="50,00"/>
        <filter val="580,00"/>
        <filter val="6,11"/>
        <filter val="60,00"/>
        <filter val="61,54"/>
        <filter val="61,90"/>
        <filter val="610,00"/>
        <filter val="62,86"/>
        <filter val="620,00"/>
        <filter val="64,00"/>
        <filter val="66,29"/>
        <filter val="68,49"/>
        <filter val="69,05"/>
        <filter val="70,00"/>
        <filter val="73,33"/>
        <filter val="74,36"/>
        <filter val="750,00"/>
        <filter val="80,00"/>
        <filter val="88,07"/>
        <filter val="890,00"/>
        <filter val="9,00"/>
        <filter val="90,00"/>
        <filter val="90,48"/>
        <filter val="94,00"/>
      </filters>
    </filterColumn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2024-04-02T10:51:20Z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