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D580D8-174D-4FA4-ADD1-B291F5A3CC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X496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3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N467" i="2"/>
  <c r="V465" i="2"/>
  <c r="V464" i="2"/>
  <c r="W463" i="2"/>
  <c r="X463" i="2" s="1"/>
  <c r="N463" i="2"/>
  <c r="W462" i="2"/>
  <c r="W464" i="2" s="1"/>
  <c r="N462" i="2"/>
  <c r="V460" i="2"/>
  <c r="V459" i="2"/>
  <c r="X458" i="2"/>
  <c r="W458" i="2"/>
  <c r="W457" i="2"/>
  <c r="X457" i="2" s="1"/>
  <c r="N457" i="2"/>
  <c r="X456" i="2"/>
  <c r="W456" i="2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V444" i="2"/>
  <c r="V443" i="2"/>
  <c r="W442" i="2"/>
  <c r="W444" i="2" s="1"/>
  <c r="N442" i="2"/>
  <c r="V440" i="2"/>
  <c r="V439" i="2"/>
  <c r="W438" i="2"/>
  <c r="W440" i="2" s="1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W423" i="2"/>
  <c r="X423" i="2" s="1"/>
  <c r="N423" i="2"/>
  <c r="V421" i="2"/>
  <c r="V420" i="2"/>
  <c r="W419" i="2"/>
  <c r="X419" i="2" s="1"/>
  <c r="N419" i="2"/>
  <c r="W418" i="2"/>
  <c r="X418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X407" i="2" s="1"/>
  <c r="X408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N379" i="2"/>
  <c r="V375" i="2"/>
  <c r="V374" i="2"/>
  <c r="W373" i="2"/>
  <c r="W374" i="2" s="1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W354" i="2"/>
  <c r="X354" i="2" s="1"/>
  <c r="N354" i="2"/>
  <c r="W353" i="2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W345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W310" i="2"/>
  <c r="X310" i="2" s="1"/>
  <c r="N310" i="2"/>
  <c r="V308" i="2"/>
  <c r="V307" i="2"/>
  <c r="W306" i="2"/>
  <c r="W308" i="2" s="1"/>
  <c r="N306" i="2"/>
  <c r="V303" i="2"/>
  <c r="V302" i="2"/>
  <c r="W301" i="2"/>
  <c r="X301" i="2" s="1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W289" i="2"/>
  <c r="X289" i="2" s="1"/>
  <c r="N289" i="2"/>
  <c r="V286" i="2"/>
  <c r="V285" i="2"/>
  <c r="W284" i="2"/>
  <c r="X284" i="2" s="1"/>
  <c r="N284" i="2"/>
  <c r="W283" i="2"/>
  <c r="X283" i="2" s="1"/>
  <c r="N283" i="2"/>
  <c r="W282" i="2"/>
  <c r="X282" i="2" s="1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V249" i="2"/>
  <c r="V248" i="2"/>
  <c r="W247" i="2"/>
  <c r="W249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6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F526" i="2" s="1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W91" i="2" s="1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X55" i="2" s="1"/>
  <c r="N55" i="2"/>
  <c r="V52" i="2"/>
  <c r="V51" i="2"/>
  <c r="W50" i="2"/>
  <c r="X50" i="2" s="1"/>
  <c r="N50" i="2"/>
  <c r="W49" i="2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W37" i="2" l="1"/>
  <c r="X279" i="2"/>
  <c r="W214" i="2"/>
  <c r="W321" i="2"/>
  <c r="W349" i="2"/>
  <c r="W363" i="2"/>
  <c r="W370" i="2"/>
  <c r="X499" i="2"/>
  <c r="W41" i="2"/>
  <c r="X59" i="2"/>
  <c r="W116" i="2"/>
  <c r="W126" i="2"/>
  <c r="H526" i="2"/>
  <c r="X247" i="2"/>
  <c r="X248" i="2" s="1"/>
  <c r="W248" i="2"/>
  <c r="W286" i="2"/>
  <c r="Q526" i="2"/>
  <c r="R526" i="2"/>
  <c r="W500" i="2"/>
  <c r="E526" i="2"/>
  <c r="C526" i="2"/>
  <c r="V516" i="2"/>
  <c r="P526" i="2"/>
  <c r="T526" i="2"/>
  <c r="W102" i="2"/>
  <c r="X32" i="2"/>
  <c r="X105" i="2"/>
  <c r="X146" i="2"/>
  <c r="X155" i="2" s="1"/>
  <c r="W167" i="2"/>
  <c r="W200" i="2"/>
  <c r="X210" i="2"/>
  <c r="W225" i="2"/>
  <c r="W245" i="2"/>
  <c r="W346" i="2"/>
  <c r="X473" i="2"/>
  <c r="W493" i="2"/>
  <c r="W507" i="2"/>
  <c r="W518" i="2"/>
  <c r="W44" i="2"/>
  <c r="W51" i="2"/>
  <c r="X196" i="2"/>
  <c r="X200" i="2" s="1"/>
  <c r="X213" i="2"/>
  <c r="X214" i="2" s="1"/>
  <c r="L526" i="2"/>
  <c r="W224" i="2"/>
  <c r="W255" i="2"/>
  <c r="X270" i="2"/>
  <c r="X273" i="2" s="1"/>
  <c r="W298" i="2"/>
  <c r="X306" i="2"/>
  <c r="X307" i="2" s="1"/>
  <c r="X326" i="2"/>
  <c r="W359" i="2"/>
  <c r="W381" i="2"/>
  <c r="X438" i="2"/>
  <c r="X439" i="2" s="1"/>
  <c r="X448" i="2"/>
  <c r="X459" i="2" s="1"/>
  <c r="X482" i="2"/>
  <c r="X483" i="2" s="1"/>
  <c r="W484" i="2"/>
  <c r="X506" i="2"/>
  <c r="D526" i="2"/>
  <c r="X63" i="2"/>
  <c r="X84" i="2" s="1"/>
  <c r="X87" i="2"/>
  <c r="X91" i="2" s="1"/>
  <c r="X130" i="2"/>
  <c r="X134" i="2" s="1"/>
  <c r="X285" i="2"/>
  <c r="X404" i="2"/>
  <c r="W409" i="2"/>
  <c r="V520" i="2"/>
  <c r="W32" i="2"/>
  <c r="W84" i="2"/>
  <c r="W117" i="2"/>
  <c r="W161" i="2"/>
  <c r="X164" i="2"/>
  <c r="X166" i="2" s="1"/>
  <c r="W174" i="2"/>
  <c r="W193" i="2"/>
  <c r="X218" i="2"/>
  <c r="X251" i="2"/>
  <c r="W267" i="2"/>
  <c r="W285" i="2"/>
  <c r="W297" i="2"/>
  <c r="W303" i="2"/>
  <c r="W314" i="2"/>
  <c r="W313" i="2"/>
  <c r="X320" i="2"/>
  <c r="X321" i="2" s="1"/>
  <c r="X343" i="2"/>
  <c r="X345" i="2" s="1"/>
  <c r="W350" i="2"/>
  <c r="X355" i="2"/>
  <c r="W375" i="2"/>
  <c r="W405" i="2"/>
  <c r="W408" i="2"/>
  <c r="X414" i="2"/>
  <c r="S526" i="2"/>
  <c r="W431" i="2"/>
  <c r="X435" i="2"/>
  <c r="U526" i="2"/>
  <c r="W494" i="2"/>
  <c r="W499" i="2"/>
  <c r="W506" i="2"/>
  <c r="W515" i="2"/>
  <c r="V519" i="2"/>
  <c r="W307" i="2"/>
  <c r="X370" i="2"/>
  <c r="W404" i="2"/>
  <c r="X420" i="2"/>
  <c r="X479" i="2"/>
  <c r="F10" i="2"/>
  <c r="X397" i="2"/>
  <c r="X340" i="2"/>
  <c r="X334" i="2"/>
  <c r="X2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X358" i="2" l="1"/>
  <c r="X224" i="2"/>
  <c r="W519" i="2"/>
  <c r="X521" i="2"/>
  <c r="W520" i="2"/>
  <c r="W516" i="2"/>
</calcChain>
</file>

<file path=xl/sharedStrings.xml><?xml version="1.0" encoding="utf-8"?>
<sst xmlns="http://schemas.openxmlformats.org/spreadsheetml/2006/main" count="3429" uniqueCount="756">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</sst>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1" t="s">
        <v>29</v>
      </c>
      <c r="E1" s="701"/>
      <c r="F1" s="701"/>
      <c r="G1" s="14" t="s">
        <v>66</v>
      </c>
      <c r="H1" s="701" t="s">
        <v>49</v>
      </c>
      <c r="I1" s="701"/>
      <c r="J1" s="701"/>
      <c r="K1" s="701"/>
      <c r="L1" s="701"/>
      <c r="M1" s="701"/>
      <c r="N1" s="701"/>
      <c r="O1" s="701"/>
      <c r="P1" s="702" t="s">
        <v>67</v>
      </c>
      <c r="Q1" s="703"/>
      <c r="R1" s="70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4"/>
      <c r="P2" s="704"/>
      <c r="Q2" s="704"/>
      <c r="R2" s="704"/>
      <c r="S2" s="704"/>
      <c r="T2" s="704"/>
      <c r="U2" s="70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4"/>
      <c r="O3" s="704"/>
      <c r="P3" s="704"/>
      <c r="Q3" s="704"/>
      <c r="R3" s="704"/>
      <c r="S3" s="704"/>
      <c r="T3" s="704"/>
      <c r="U3" s="70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83" t="s">
        <v>8</v>
      </c>
      <c r="B5" s="683"/>
      <c r="C5" s="683"/>
      <c r="D5" s="705"/>
      <c r="E5" s="705"/>
      <c r="F5" s="706" t="s">
        <v>14</v>
      </c>
      <c r="G5" s="706"/>
      <c r="H5" s="705" t="s">
        <v>755</v>
      </c>
      <c r="I5" s="705"/>
      <c r="J5" s="705"/>
      <c r="K5" s="705"/>
      <c r="L5" s="705"/>
      <c r="N5" s="26" t="s">
        <v>4</v>
      </c>
      <c r="O5" s="700">
        <v>45386</v>
      </c>
      <c r="P5" s="700"/>
      <c r="R5" s="707" t="s">
        <v>3</v>
      </c>
      <c r="S5" s="708"/>
      <c r="T5" s="709" t="s">
        <v>719</v>
      </c>
      <c r="U5" s="710"/>
      <c r="Z5" s="58"/>
      <c r="AA5" s="58"/>
      <c r="AB5" s="58"/>
    </row>
    <row r="6" spans="1:29" s="17" customFormat="1" ht="24" customHeight="1" x14ac:dyDescent="0.2">
      <c r="A6" s="683" t="s">
        <v>1</v>
      </c>
      <c r="B6" s="683"/>
      <c r="C6" s="683"/>
      <c r="D6" s="684" t="s">
        <v>732</v>
      </c>
      <c r="E6" s="684"/>
      <c r="F6" s="684"/>
      <c r="G6" s="684"/>
      <c r="H6" s="684"/>
      <c r="I6" s="684"/>
      <c r="J6" s="684"/>
      <c r="K6" s="684"/>
      <c r="L6" s="684"/>
      <c r="N6" s="26" t="s">
        <v>30</v>
      </c>
      <c r="O6" s="685" t="str">
        <f>IF(O5=0," ",CHOOSE(WEEKDAY(O5,2),"Понедельник","Вторник","Среда","Четверг","Пятница","Суббота","Воскресенье"))</f>
        <v>Четверг</v>
      </c>
      <c r="P6" s="685"/>
      <c r="R6" s="686" t="s">
        <v>5</v>
      </c>
      <c r="S6" s="687"/>
      <c r="T6" s="688" t="s">
        <v>68</v>
      </c>
      <c r="U6" s="68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6"/>
      <c r="N7" s="26"/>
      <c r="O7" s="47"/>
      <c r="P7" s="47"/>
      <c r="R7" s="686"/>
      <c r="S7" s="687"/>
      <c r="T7" s="690"/>
      <c r="U7" s="691"/>
      <c r="Z7" s="58"/>
      <c r="AA7" s="58"/>
      <c r="AB7" s="58"/>
    </row>
    <row r="8" spans="1:29" s="17" customFormat="1" ht="25.5" customHeight="1" x14ac:dyDescent="0.2">
      <c r="A8" s="697" t="s">
        <v>60</v>
      </c>
      <c r="B8" s="697"/>
      <c r="C8" s="697"/>
      <c r="D8" s="698"/>
      <c r="E8" s="698"/>
      <c r="F8" s="698"/>
      <c r="G8" s="698"/>
      <c r="H8" s="698"/>
      <c r="I8" s="698"/>
      <c r="J8" s="698"/>
      <c r="K8" s="698"/>
      <c r="L8" s="698"/>
      <c r="N8" s="26" t="s">
        <v>11</v>
      </c>
      <c r="O8" s="678">
        <v>0.41666666666666669</v>
      </c>
      <c r="P8" s="678"/>
      <c r="R8" s="686"/>
      <c r="S8" s="687"/>
      <c r="T8" s="690"/>
      <c r="U8" s="691"/>
      <c r="Z8" s="58"/>
      <c r="AA8" s="58"/>
      <c r="AB8" s="58"/>
    </row>
    <row r="9" spans="1:29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48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99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9"/>
      <c r="L9" s="699"/>
      <c r="N9" s="29" t="s">
        <v>15</v>
      </c>
      <c r="O9" s="700"/>
      <c r="P9" s="700"/>
      <c r="R9" s="686"/>
      <c r="S9" s="687"/>
      <c r="T9" s="692"/>
      <c r="U9" s="69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7" t="str">
        <f>IFERROR(VLOOKUP($D$10,Proxy,2,FALSE),"")</f>
        <v/>
      </c>
      <c r="I10" s="677"/>
      <c r="J10" s="677"/>
      <c r="K10" s="677"/>
      <c r="L10" s="677"/>
      <c r="N10" s="29" t="s">
        <v>35</v>
      </c>
      <c r="O10" s="678"/>
      <c r="P10" s="678"/>
      <c r="S10" s="26" t="s">
        <v>12</v>
      </c>
      <c r="T10" s="679" t="s">
        <v>69</v>
      </c>
      <c r="U10" s="68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78"/>
      <c r="P11" s="678"/>
      <c r="S11" s="26" t="s">
        <v>31</v>
      </c>
      <c r="T11" s="666" t="s">
        <v>57</v>
      </c>
      <c r="U11" s="66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65" t="s">
        <v>70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N12" s="26" t="s">
        <v>33</v>
      </c>
      <c r="O12" s="681"/>
      <c r="P12" s="681"/>
      <c r="Q12" s="27"/>
      <c r="R12"/>
      <c r="S12" s="26" t="s">
        <v>48</v>
      </c>
      <c r="T12" s="682"/>
      <c r="U12" s="682"/>
      <c r="V12"/>
      <c r="Z12" s="58"/>
      <c r="AA12" s="58"/>
      <c r="AB12" s="58"/>
    </row>
    <row r="13" spans="1:29" s="17" customFormat="1" ht="23.25" customHeight="1" x14ac:dyDescent="0.2">
      <c r="A13" s="665" t="s">
        <v>71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29"/>
      <c r="N13" s="29" t="s">
        <v>34</v>
      </c>
      <c r="O13" s="666"/>
      <c r="P13" s="66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65" t="s">
        <v>72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67" t="s">
        <v>73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/>
      <c r="N15" s="668" t="s">
        <v>63</v>
      </c>
      <c r="O15" s="668"/>
      <c r="P15" s="668"/>
      <c r="Q15" s="668"/>
      <c r="R15" s="66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9"/>
      <c r="O16" s="669"/>
      <c r="P16" s="669"/>
      <c r="Q16" s="669"/>
      <c r="R16" s="66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3" t="s">
        <v>61</v>
      </c>
      <c r="B17" s="653" t="s">
        <v>51</v>
      </c>
      <c r="C17" s="671" t="s">
        <v>50</v>
      </c>
      <c r="D17" s="653" t="s">
        <v>52</v>
      </c>
      <c r="E17" s="653"/>
      <c r="F17" s="653" t="s">
        <v>24</v>
      </c>
      <c r="G17" s="653" t="s">
        <v>27</v>
      </c>
      <c r="H17" s="653" t="s">
        <v>25</v>
      </c>
      <c r="I17" s="653" t="s">
        <v>26</v>
      </c>
      <c r="J17" s="672" t="s">
        <v>16</v>
      </c>
      <c r="K17" s="672" t="s">
        <v>65</v>
      </c>
      <c r="L17" s="672" t="s">
        <v>2</v>
      </c>
      <c r="M17" s="653" t="s">
        <v>28</v>
      </c>
      <c r="N17" s="653" t="s">
        <v>17</v>
      </c>
      <c r="O17" s="653"/>
      <c r="P17" s="653"/>
      <c r="Q17" s="653"/>
      <c r="R17" s="653"/>
      <c r="S17" s="670" t="s">
        <v>58</v>
      </c>
      <c r="T17" s="653"/>
      <c r="U17" s="653" t="s">
        <v>6</v>
      </c>
      <c r="V17" s="653" t="s">
        <v>44</v>
      </c>
      <c r="W17" s="654" t="s">
        <v>56</v>
      </c>
      <c r="X17" s="653" t="s">
        <v>18</v>
      </c>
      <c r="Y17" s="656" t="s">
        <v>62</v>
      </c>
      <c r="Z17" s="656" t="s">
        <v>19</v>
      </c>
      <c r="AA17" s="657" t="s">
        <v>59</v>
      </c>
      <c r="AB17" s="658"/>
      <c r="AC17" s="659"/>
      <c r="AD17" s="663"/>
      <c r="BA17" s="664" t="s">
        <v>64</v>
      </c>
    </row>
    <row r="18" spans="1:53" ht="14.25" customHeight="1" x14ac:dyDescent="0.2">
      <c r="A18" s="653"/>
      <c r="B18" s="653"/>
      <c r="C18" s="671"/>
      <c r="D18" s="653"/>
      <c r="E18" s="653"/>
      <c r="F18" s="653" t="s">
        <v>20</v>
      </c>
      <c r="G18" s="653" t="s">
        <v>21</v>
      </c>
      <c r="H18" s="653" t="s">
        <v>22</v>
      </c>
      <c r="I18" s="653" t="s">
        <v>22</v>
      </c>
      <c r="J18" s="673"/>
      <c r="K18" s="673"/>
      <c r="L18" s="673"/>
      <c r="M18" s="653"/>
      <c r="N18" s="653"/>
      <c r="O18" s="653"/>
      <c r="P18" s="653"/>
      <c r="Q18" s="653"/>
      <c r="R18" s="653"/>
      <c r="S18" s="34" t="s">
        <v>47</v>
      </c>
      <c r="T18" s="34" t="s">
        <v>46</v>
      </c>
      <c r="U18" s="653"/>
      <c r="V18" s="653"/>
      <c r="W18" s="655"/>
      <c r="X18" s="653"/>
      <c r="Y18" s="656"/>
      <c r="Z18" s="656"/>
      <c r="AA18" s="660"/>
      <c r="AB18" s="661"/>
      <c r="AC18" s="662"/>
      <c r="AD18" s="663"/>
      <c r="BA18" s="664"/>
    </row>
    <row r="19" spans="1:53" ht="27.75" hidden="1" customHeight="1" x14ac:dyDescent="0.2">
      <c r="A19" s="383" t="s">
        <v>74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53"/>
      <c r="Z19" s="53"/>
    </row>
    <row r="20" spans="1:53" ht="16.5" hidden="1" customHeight="1" x14ac:dyDescent="0.25">
      <c r="A20" s="384" t="s">
        <v>74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63"/>
      <c r="Z20" s="63"/>
    </row>
    <row r="21" spans="1:53" ht="14.25" hidden="1" customHeight="1" x14ac:dyDescent="0.25">
      <c r="A21" s="369" t="s">
        <v>75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4"/>
      <c r="Z21" s="64"/>
    </row>
    <row r="22" spans="1:53" ht="27" hidden="1" customHeight="1" x14ac:dyDescent="0.25">
      <c r="A22" s="61" t="s">
        <v>76</v>
      </c>
      <c r="B22" s="61" t="s">
        <v>77</v>
      </c>
      <c r="C22" s="35">
        <v>4301031106</v>
      </c>
      <c r="D22" s="356">
        <v>4607091389258</v>
      </c>
      <c r="E22" s="356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4"/>
      <c r="N23" s="360" t="s">
        <v>43</v>
      </c>
      <c r="O23" s="361"/>
      <c r="P23" s="361"/>
      <c r="Q23" s="361"/>
      <c r="R23" s="361"/>
      <c r="S23" s="361"/>
      <c r="T23" s="362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4"/>
      <c r="N24" s="360" t="s">
        <v>43</v>
      </c>
      <c r="O24" s="361"/>
      <c r="P24" s="361"/>
      <c r="Q24" s="361"/>
      <c r="R24" s="361"/>
      <c r="S24" s="361"/>
      <c r="T24" s="362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369" t="s">
        <v>80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4"/>
      <c r="Z25" s="64"/>
    </row>
    <row r="26" spans="1:53" ht="27" hidden="1" customHeight="1" x14ac:dyDescent="0.25">
      <c r="A26" s="61" t="s">
        <v>81</v>
      </c>
      <c r="B26" s="61" t="s">
        <v>82</v>
      </c>
      <c r="C26" s="35">
        <v>4301051551</v>
      </c>
      <c r="D26" s="356">
        <v>4607091383881</v>
      </c>
      <c r="E26" s="356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647" t="s">
        <v>83</v>
      </c>
      <c r="O26" s="358"/>
      <c r="P26" s="358"/>
      <c r="Q26" s="358"/>
      <c r="R26" s="359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356">
        <v>4607091388237</v>
      </c>
      <c r="E27" s="356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356">
        <v>4607091383935</v>
      </c>
      <c r="E28" s="356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356">
        <v>4680115881853</v>
      </c>
      <c r="E29" s="35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6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4301051593</v>
      </c>
      <c r="D30" s="356">
        <v>4607091383911</v>
      </c>
      <c r="E30" s="35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651" t="s">
        <v>92</v>
      </c>
      <c r="O30" s="358"/>
      <c r="P30" s="358"/>
      <c r="Q30" s="358"/>
      <c r="R30" s="359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93</v>
      </c>
      <c r="B31" s="61" t="s">
        <v>94</v>
      </c>
      <c r="C31" s="35">
        <v>4301051592</v>
      </c>
      <c r="D31" s="356">
        <v>4607091388244</v>
      </c>
      <c r="E31" s="35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6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idden="1" x14ac:dyDescent="0.2">
      <c r="A32" s="363"/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4"/>
      <c r="N32" s="360" t="s">
        <v>43</v>
      </c>
      <c r="O32" s="361"/>
      <c r="P32" s="361"/>
      <c r="Q32" s="361"/>
      <c r="R32" s="361"/>
      <c r="S32" s="361"/>
      <c r="T32" s="362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hidden="1" x14ac:dyDescent="0.2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4"/>
      <c r="N33" s="360" t="s">
        <v>43</v>
      </c>
      <c r="O33" s="361"/>
      <c r="P33" s="361"/>
      <c r="Q33" s="361"/>
      <c r="R33" s="361"/>
      <c r="S33" s="361"/>
      <c r="T33" s="362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hidden="1" customHeight="1" x14ac:dyDescent="0.25">
      <c r="A34" s="369" t="s">
        <v>95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64"/>
      <c r="Z34" s="64"/>
    </row>
    <row r="35" spans="1:53" ht="27" hidden="1" customHeight="1" x14ac:dyDescent="0.25">
      <c r="A35" s="61" t="s">
        <v>96</v>
      </c>
      <c r="B35" s="61" t="s">
        <v>97</v>
      </c>
      <c r="C35" s="35">
        <v>4301032013</v>
      </c>
      <c r="D35" s="356">
        <v>4607091388503</v>
      </c>
      <c r="E35" s="356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hidden="1" x14ac:dyDescent="0.2">
      <c r="A36" s="363"/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4"/>
      <c r="N36" s="360" t="s">
        <v>43</v>
      </c>
      <c r="O36" s="361"/>
      <c r="P36" s="361"/>
      <c r="Q36" s="361"/>
      <c r="R36" s="361"/>
      <c r="S36" s="361"/>
      <c r="T36" s="362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hidden="1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4"/>
      <c r="N37" s="360" t="s">
        <v>43</v>
      </c>
      <c r="O37" s="361"/>
      <c r="P37" s="361"/>
      <c r="Q37" s="361"/>
      <c r="R37" s="361"/>
      <c r="S37" s="361"/>
      <c r="T37" s="362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hidden="1" customHeight="1" x14ac:dyDescent="0.25">
      <c r="A38" s="369" t="s">
        <v>100</v>
      </c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64"/>
      <c r="Z38" s="64"/>
    </row>
    <row r="39" spans="1:53" ht="80.25" hidden="1" customHeight="1" x14ac:dyDescent="0.25">
      <c r="A39" s="61" t="s">
        <v>101</v>
      </c>
      <c r="B39" s="61" t="s">
        <v>102</v>
      </c>
      <c r="C39" s="35">
        <v>4301160001</v>
      </c>
      <c r="D39" s="356">
        <v>4607091388282</v>
      </c>
      <c r="E39" s="356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hidden="1" x14ac:dyDescent="0.2">
      <c r="A40" s="363"/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4"/>
      <c r="N40" s="360" t="s">
        <v>43</v>
      </c>
      <c r="O40" s="361"/>
      <c r="P40" s="361"/>
      <c r="Q40" s="361"/>
      <c r="R40" s="361"/>
      <c r="S40" s="361"/>
      <c r="T40" s="362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hidden="1" x14ac:dyDescent="0.2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4"/>
      <c r="N41" s="360" t="s">
        <v>43</v>
      </c>
      <c r="O41" s="361"/>
      <c r="P41" s="361"/>
      <c r="Q41" s="361"/>
      <c r="R41" s="361"/>
      <c r="S41" s="361"/>
      <c r="T41" s="362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hidden="1" customHeight="1" x14ac:dyDescent="0.25">
      <c r="A42" s="369" t="s">
        <v>104</v>
      </c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64"/>
      <c r="Z42" s="64"/>
    </row>
    <row r="43" spans="1:53" ht="27" hidden="1" customHeight="1" x14ac:dyDescent="0.25">
      <c r="A43" s="61" t="s">
        <v>105</v>
      </c>
      <c r="B43" s="61" t="s">
        <v>106</v>
      </c>
      <c r="C43" s="35">
        <v>4301170002</v>
      </c>
      <c r="D43" s="356">
        <v>4607091389111</v>
      </c>
      <c r="E43" s="356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hidden="1" x14ac:dyDescent="0.2">
      <c r="A44" s="363"/>
      <c r="B44" s="363"/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4"/>
      <c r="N44" s="360" t="s">
        <v>43</v>
      </c>
      <c r="O44" s="361"/>
      <c r="P44" s="361"/>
      <c r="Q44" s="361"/>
      <c r="R44" s="361"/>
      <c r="S44" s="361"/>
      <c r="T44" s="362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hidden="1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4"/>
      <c r="N45" s="360" t="s">
        <v>43</v>
      </c>
      <c r="O45" s="361"/>
      <c r="P45" s="361"/>
      <c r="Q45" s="361"/>
      <c r="R45" s="361"/>
      <c r="S45" s="361"/>
      <c r="T45" s="362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hidden="1" customHeight="1" x14ac:dyDescent="0.2">
      <c r="A46" s="383" t="s">
        <v>107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383"/>
      <c r="Y46" s="53"/>
      <c r="Z46" s="53"/>
    </row>
    <row r="47" spans="1:53" ht="16.5" hidden="1" customHeight="1" x14ac:dyDescent="0.25">
      <c r="A47" s="384" t="s">
        <v>108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384"/>
      <c r="Y47" s="63"/>
      <c r="Z47" s="63"/>
    </row>
    <row r="48" spans="1:53" ht="14.25" hidden="1" customHeight="1" x14ac:dyDescent="0.25">
      <c r="A48" s="369" t="s">
        <v>109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356">
        <v>4680115881440</v>
      </c>
      <c r="E49" s="356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8" t="s">
        <v>48</v>
      </c>
      <c r="T49" s="38" t="s">
        <v>48</v>
      </c>
      <c r="U49" s="39" t="s">
        <v>0</v>
      </c>
      <c r="V49" s="57">
        <v>1780</v>
      </c>
      <c r="W49" s="54">
        <f>IFERROR(IF(V49="",0,CEILING((V49/$H49),1)*$H49),"")</f>
        <v>1782.0000000000002</v>
      </c>
      <c r="X49" s="40">
        <f>IFERROR(IF(W49=0,"",ROUNDUP(W49/H49,0)*0.02175),"")</f>
        <v>3.5887499999999997</v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356">
        <v>4680115881433</v>
      </c>
      <c r="E50" s="356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8" t="s">
        <v>48</v>
      </c>
      <c r="T50" s="38" t="s">
        <v>48</v>
      </c>
      <c r="U50" s="39" t="s">
        <v>0</v>
      </c>
      <c r="V50" s="57">
        <v>410</v>
      </c>
      <c r="W50" s="54">
        <f>IFERROR(IF(V50="",0,CEILING((V50/$H50),1)*$H50),"")</f>
        <v>410.40000000000003</v>
      </c>
      <c r="X50" s="40">
        <f>IFERROR(IF(W50=0,"",ROUNDUP(W50/H50,0)*0.00753),"")</f>
        <v>1.14456</v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363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4"/>
      <c r="N51" s="360" t="s">
        <v>43</v>
      </c>
      <c r="O51" s="361"/>
      <c r="P51" s="361"/>
      <c r="Q51" s="361"/>
      <c r="R51" s="361"/>
      <c r="S51" s="361"/>
      <c r="T51" s="362"/>
      <c r="U51" s="41" t="s">
        <v>42</v>
      </c>
      <c r="V51" s="42">
        <f>IFERROR(V49/H49,"0")+IFERROR(V50/H50,"0")</f>
        <v>316.66666666666663</v>
      </c>
      <c r="W51" s="42">
        <f>IFERROR(W49/H49,"0")+IFERROR(W50/H50,"0")</f>
        <v>317</v>
      </c>
      <c r="X51" s="42">
        <f>IFERROR(IF(X49="",0,X49),"0")+IFERROR(IF(X50="",0,X50),"0")</f>
        <v>4.7333099999999995</v>
      </c>
      <c r="Y51" s="65"/>
      <c r="Z51" s="65"/>
    </row>
    <row r="52" spans="1:53" x14ac:dyDescent="0.2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4"/>
      <c r="N52" s="360" t="s">
        <v>43</v>
      </c>
      <c r="O52" s="361"/>
      <c r="P52" s="361"/>
      <c r="Q52" s="361"/>
      <c r="R52" s="361"/>
      <c r="S52" s="361"/>
      <c r="T52" s="362"/>
      <c r="U52" s="41" t="s">
        <v>0</v>
      </c>
      <c r="V52" s="42">
        <f>IFERROR(SUM(V49:V50),"0")</f>
        <v>2190</v>
      </c>
      <c r="W52" s="42">
        <f>IFERROR(SUM(W49:W50),"0")</f>
        <v>2192.4</v>
      </c>
      <c r="X52" s="41"/>
      <c r="Y52" s="65"/>
      <c r="Z52" s="65"/>
    </row>
    <row r="53" spans="1:53" ht="16.5" hidden="1" customHeight="1" x14ac:dyDescent="0.25">
      <c r="A53" s="384" t="s">
        <v>116</v>
      </c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  <c r="X53" s="384"/>
      <c r="Y53" s="63"/>
      <c r="Z53" s="63"/>
    </row>
    <row r="54" spans="1:53" ht="14.25" hidden="1" customHeight="1" x14ac:dyDescent="0.25">
      <c r="A54" s="369" t="s">
        <v>117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69"/>
      <c r="T54" s="369"/>
      <c r="U54" s="369"/>
      <c r="V54" s="369"/>
      <c r="W54" s="369"/>
      <c r="X54" s="369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356">
        <v>4680115881426</v>
      </c>
      <c r="E55" s="356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6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8" t="s">
        <v>48</v>
      </c>
      <c r="T55" s="38" t="s">
        <v>48</v>
      </c>
      <c r="U55" s="39" t="s">
        <v>0</v>
      </c>
      <c r="V55" s="57">
        <v>590</v>
      </c>
      <c r="W55" s="54">
        <f>IFERROR(IF(V55="",0,CEILING((V55/$H55),1)*$H55),"")</f>
        <v>594</v>
      </c>
      <c r="X55" s="40">
        <f>IFERROR(IF(W55=0,"",ROUNDUP(W55/H55,0)*0.02175),"")</f>
        <v>1.1962499999999998</v>
      </c>
      <c r="Y55" s="66" t="s">
        <v>48</v>
      </c>
      <c r="Z55" s="67" t="s">
        <v>48</v>
      </c>
      <c r="AD55" s="68"/>
      <c r="BA55" s="82" t="s">
        <v>66</v>
      </c>
    </row>
    <row r="56" spans="1:53" ht="27" hidden="1" customHeight="1" x14ac:dyDescent="0.25">
      <c r="A56" s="61" t="s">
        <v>118</v>
      </c>
      <c r="B56" s="61" t="s">
        <v>120</v>
      </c>
      <c r="C56" s="35">
        <v>4301011481</v>
      </c>
      <c r="D56" s="356">
        <v>4680115881426</v>
      </c>
      <c r="E56" s="356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64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356">
        <v>4680115881419</v>
      </c>
      <c r="E57" s="356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8" t="s">
        <v>48</v>
      </c>
      <c r="T57" s="38" t="s">
        <v>48</v>
      </c>
      <c r="U57" s="39" t="s">
        <v>0</v>
      </c>
      <c r="V57" s="57">
        <v>1070</v>
      </c>
      <c r="W57" s="54">
        <f>IFERROR(IF(V57="",0,CEILING((V57/$H57),1)*$H57),"")</f>
        <v>1071</v>
      </c>
      <c r="X57" s="40">
        <f>IFERROR(IF(W57=0,"",ROUNDUP(W57/H57,0)*0.00937),"")</f>
        <v>2.2300599999999999</v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124</v>
      </c>
      <c r="B58" s="61" t="s">
        <v>125</v>
      </c>
      <c r="C58" s="35">
        <v>4301011458</v>
      </c>
      <c r="D58" s="356">
        <v>4680115881525</v>
      </c>
      <c r="E58" s="356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638" t="s">
        <v>126</v>
      </c>
      <c r="O58" s="358"/>
      <c r="P58" s="358"/>
      <c r="Q58" s="358"/>
      <c r="R58" s="359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363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4"/>
      <c r="N59" s="360" t="s">
        <v>43</v>
      </c>
      <c r="O59" s="361"/>
      <c r="P59" s="361"/>
      <c r="Q59" s="361"/>
      <c r="R59" s="361"/>
      <c r="S59" s="361"/>
      <c r="T59" s="362"/>
      <c r="U59" s="41" t="s">
        <v>42</v>
      </c>
      <c r="V59" s="42">
        <f>IFERROR(V55/H55,"0")+IFERROR(V56/H56,"0")+IFERROR(V57/H57,"0")+IFERROR(V58/H58,"0")</f>
        <v>292.40740740740739</v>
      </c>
      <c r="W59" s="42">
        <f>IFERROR(W55/H55,"0")+IFERROR(W56/H56,"0")+IFERROR(W57/H57,"0")+IFERROR(W58/H58,"0")</f>
        <v>293</v>
      </c>
      <c r="X59" s="42">
        <f>IFERROR(IF(X55="",0,X55),"0")+IFERROR(IF(X56="",0,X56),"0")+IFERROR(IF(X57="",0,X57),"0")+IFERROR(IF(X58="",0,X58),"0")</f>
        <v>3.42631</v>
      </c>
      <c r="Y59" s="65"/>
      <c r="Z59" s="65"/>
    </row>
    <row r="60" spans="1:53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4"/>
      <c r="N60" s="360" t="s">
        <v>43</v>
      </c>
      <c r="O60" s="361"/>
      <c r="P60" s="361"/>
      <c r="Q60" s="361"/>
      <c r="R60" s="361"/>
      <c r="S60" s="361"/>
      <c r="T60" s="362"/>
      <c r="U60" s="41" t="s">
        <v>0</v>
      </c>
      <c r="V60" s="42">
        <f>IFERROR(SUM(V55:V58),"0")</f>
        <v>1660</v>
      </c>
      <c r="W60" s="42">
        <f>IFERROR(SUM(W55:W58),"0")</f>
        <v>1665</v>
      </c>
      <c r="X60" s="41"/>
      <c r="Y60" s="65"/>
      <c r="Z60" s="65"/>
    </row>
    <row r="61" spans="1:53" ht="16.5" hidden="1" customHeight="1" x14ac:dyDescent="0.25">
      <c r="A61" s="384" t="s">
        <v>107</v>
      </c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63"/>
      <c r="Z61" s="63"/>
    </row>
    <row r="62" spans="1:53" ht="14.25" hidden="1" customHeight="1" x14ac:dyDescent="0.25">
      <c r="A62" s="369" t="s">
        <v>117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356">
        <v>4607091382945</v>
      </c>
      <c r="E63" s="356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6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8" t="s">
        <v>48</v>
      </c>
      <c r="T63" s="38" t="s">
        <v>48</v>
      </c>
      <c r="U63" s="39" t="s">
        <v>0</v>
      </c>
      <c r="V63" s="57">
        <v>100</v>
      </c>
      <c r="W63" s="54">
        <f t="shared" ref="W63:W83" si="2">IFERROR(IF(V63="",0,CEILING((V63/$H63),1)*$H63),"")</f>
        <v>100.8</v>
      </c>
      <c r="X63" s="40">
        <f t="shared" ref="X63:X69" si="3">IFERROR(IF(W63=0,"",ROUNDUP(W63/H63,0)*0.02175),"")</f>
        <v>0.19574999999999998</v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356">
        <v>4607091385670</v>
      </c>
      <c r="E64" s="356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8" t="s">
        <v>48</v>
      </c>
      <c r="T64" s="38" t="s">
        <v>48</v>
      </c>
      <c r="U64" s="39" t="s">
        <v>0</v>
      </c>
      <c r="V64" s="57">
        <v>290</v>
      </c>
      <c r="W64" s="54">
        <f t="shared" si="2"/>
        <v>291.60000000000002</v>
      </c>
      <c r="X64" s="40">
        <f t="shared" si="3"/>
        <v>0.58724999999999994</v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129</v>
      </c>
      <c r="B65" s="61" t="s">
        <v>131</v>
      </c>
      <c r="C65" s="35">
        <v>4301011540</v>
      </c>
      <c r="D65" s="356">
        <v>4607091385670</v>
      </c>
      <c r="E65" s="356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133</v>
      </c>
      <c r="B66" s="61" t="s">
        <v>134</v>
      </c>
      <c r="C66" s="35">
        <v>4301011625</v>
      </c>
      <c r="D66" s="356">
        <v>4680115883956</v>
      </c>
      <c r="E66" s="356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6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356">
        <v>4680115881327</v>
      </c>
      <c r="E67" s="356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8" t="s">
        <v>48</v>
      </c>
      <c r="T67" s="38" t="s">
        <v>48</v>
      </c>
      <c r="U67" s="39" t="s">
        <v>0</v>
      </c>
      <c r="V67" s="57">
        <v>390</v>
      </c>
      <c r="W67" s="54">
        <f t="shared" si="2"/>
        <v>399.6</v>
      </c>
      <c r="X67" s="40">
        <f t="shared" si="3"/>
        <v>0.80474999999999997</v>
      </c>
      <c r="Y67" s="66" t="s">
        <v>48</v>
      </c>
      <c r="Z67" s="67" t="s">
        <v>48</v>
      </c>
      <c r="AD67" s="68"/>
      <c r="BA67" s="90" t="s">
        <v>66</v>
      </c>
    </row>
    <row r="68" spans="1:53" ht="16.5" hidden="1" customHeight="1" x14ac:dyDescent="0.25">
      <c r="A68" s="61" t="s">
        <v>138</v>
      </c>
      <c r="B68" s="61" t="s">
        <v>139</v>
      </c>
      <c r="C68" s="35">
        <v>4301011703</v>
      </c>
      <c r="D68" s="356">
        <v>4680115882133</v>
      </c>
      <c r="E68" s="356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6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138</v>
      </c>
      <c r="B69" s="61" t="s">
        <v>140</v>
      </c>
      <c r="C69" s="35">
        <v>4301011514</v>
      </c>
      <c r="D69" s="356">
        <v>4680115882133</v>
      </c>
      <c r="E69" s="356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6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hidden="1" customHeight="1" x14ac:dyDescent="0.25">
      <c r="A70" s="61" t="s">
        <v>141</v>
      </c>
      <c r="B70" s="61" t="s">
        <v>142</v>
      </c>
      <c r="C70" s="35">
        <v>4301011192</v>
      </c>
      <c r="D70" s="356">
        <v>4607091382952</v>
      </c>
      <c r="E70" s="356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356">
        <v>4607091385687</v>
      </c>
      <c r="E71" s="356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8" t="s">
        <v>48</v>
      </c>
      <c r="T71" s="38" t="s">
        <v>48</v>
      </c>
      <c r="U71" s="39" t="s">
        <v>0</v>
      </c>
      <c r="V71" s="57">
        <v>120</v>
      </c>
      <c r="W71" s="54">
        <f t="shared" si="2"/>
        <v>120</v>
      </c>
      <c r="X71" s="40">
        <f t="shared" ref="X71:X77" si="4">IFERROR(IF(W71=0,"",ROUNDUP(W71/H71,0)*0.00937),"")</f>
        <v>0.28110000000000002</v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145</v>
      </c>
      <c r="B72" s="61" t="s">
        <v>146</v>
      </c>
      <c r="C72" s="35">
        <v>4301011565</v>
      </c>
      <c r="D72" s="356">
        <v>4680115882539</v>
      </c>
      <c r="E72" s="356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6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147</v>
      </c>
      <c r="B73" s="61" t="s">
        <v>148</v>
      </c>
      <c r="C73" s="35">
        <v>4301011344</v>
      </c>
      <c r="D73" s="356">
        <v>4607091384604</v>
      </c>
      <c r="E73" s="35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62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149</v>
      </c>
      <c r="B74" s="61" t="s">
        <v>150</v>
      </c>
      <c r="C74" s="35">
        <v>4301011386</v>
      </c>
      <c r="D74" s="356">
        <v>4680115880283</v>
      </c>
      <c r="E74" s="356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151</v>
      </c>
      <c r="B75" s="61" t="s">
        <v>152</v>
      </c>
      <c r="C75" s="35">
        <v>4301011624</v>
      </c>
      <c r="D75" s="356">
        <v>4680115883949</v>
      </c>
      <c r="E75" s="356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6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hidden="1" customHeight="1" x14ac:dyDescent="0.25">
      <c r="A76" s="61" t="s">
        <v>153</v>
      </c>
      <c r="B76" s="61" t="s">
        <v>154</v>
      </c>
      <c r="C76" s="35">
        <v>4301011476</v>
      </c>
      <c r="D76" s="356">
        <v>4680115881518</v>
      </c>
      <c r="E76" s="356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356">
        <v>4680115881303</v>
      </c>
      <c r="E77" s="356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6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8" t="s">
        <v>48</v>
      </c>
      <c r="T77" s="38" t="s">
        <v>48</v>
      </c>
      <c r="U77" s="39" t="s">
        <v>0</v>
      </c>
      <c r="V77" s="57">
        <v>90</v>
      </c>
      <c r="W77" s="54">
        <f t="shared" si="2"/>
        <v>90</v>
      </c>
      <c r="X77" s="40">
        <f t="shared" si="4"/>
        <v>0.18740000000000001</v>
      </c>
      <c r="Y77" s="66" t="s">
        <v>48</v>
      </c>
      <c r="Z77" s="67" t="s">
        <v>48</v>
      </c>
      <c r="AD77" s="68"/>
      <c r="BA77" s="100" t="s">
        <v>66</v>
      </c>
    </row>
    <row r="78" spans="1:53" ht="27" hidden="1" customHeight="1" x14ac:dyDescent="0.25">
      <c r="A78" s="61" t="s">
        <v>157</v>
      </c>
      <c r="B78" s="61" t="s">
        <v>158</v>
      </c>
      <c r="C78" s="35">
        <v>4301011562</v>
      </c>
      <c r="D78" s="356">
        <v>4680115882577</v>
      </c>
      <c r="E78" s="356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6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157</v>
      </c>
      <c r="B79" s="61" t="s">
        <v>159</v>
      </c>
      <c r="C79" s="35">
        <v>4301011564</v>
      </c>
      <c r="D79" s="356">
        <v>4680115882577</v>
      </c>
      <c r="E79" s="356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6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160</v>
      </c>
      <c r="B80" s="61" t="s">
        <v>161</v>
      </c>
      <c r="C80" s="35">
        <v>4301011432</v>
      </c>
      <c r="D80" s="356">
        <v>4680115882720</v>
      </c>
      <c r="E80" s="356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6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162</v>
      </c>
      <c r="B81" s="61" t="s">
        <v>163</v>
      </c>
      <c r="C81" s="35">
        <v>4301011417</v>
      </c>
      <c r="D81" s="356">
        <v>4680115880269</v>
      </c>
      <c r="E81" s="356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6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hidden="1" customHeight="1" x14ac:dyDescent="0.25">
      <c r="A82" s="61" t="s">
        <v>164</v>
      </c>
      <c r="B82" s="61" t="s">
        <v>165</v>
      </c>
      <c r="C82" s="35">
        <v>4301011415</v>
      </c>
      <c r="D82" s="356">
        <v>4680115880429</v>
      </c>
      <c r="E82" s="356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6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166</v>
      </c>
      <c r="B83" s="61" t="s">
        <v>167</v>
      </c>
      <c r="C83" s="35">
        <v>4301011462</v>
      </c>
      <c r="D83" s="356">
        <v>4680115881457</v>
      </c>
      <c r="E83" s="356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4"/>
      <c r="N84" s="360" t="s">
        <v>43</v>
      </c>
      <c r="O84" s="361"/>
      <c r="P84" s="361"/>
      <c r="Q84" s="361"/>
      <c r="R84" s="361"/>
      <c r="S84" s="361"/>
      <c r="T84" s="362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121.89153439153438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123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2.0562499999999995</v>
      </c>
      <c r="Y84" s="65"/>
      <c r="Z84" s="65"/>
    </row>
    <row r="85" spans="1:53" x14ac:dyDescent="0.2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4"/>
      <c r="N85" s="360" t="s">
        <v>43</v>
      </c>
      <c r="O85" s="361"/>
      <c r="P85" s="361"/>
      <c r="Q85" s="361"/>
      <c r="R85" s="361"/>
      <c r="S85" s="361"/>
      <c r="T85" s="362"/>
      <c r="U85" s="41" t="s">
        <v>0</v>
      </c>
      <c r="V85" s="42">
        <f>IFERROR(SUM(V63:V83),"0")</f>
        <v>990</v>
      </c>
      <c r="W85" s="42">
        <f>IFERROR(SUM(W63:W83),"0")</f>
        <v>1002</v>
      </c>
      <c r="X85" s="41"/>
      <c r="Y85" s="65"/>
      <c r="Z85" s="65"/>
    </row>
    <row r="86" spans="1:53" ht="14.25" hidden="1" customHeight="1" x14ac:dyDescent="0.25">
      <c r="A86" s="369" t="s">
        <v>109</v>
      </c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64"/>
      <c r="Z86" s="64"/>
    </row>
    <row r="87" spans="1:53" ht="16.5" hidden="1" customHeight="1" x14ac:dyDescent="0.25">
      <c r="A87" s="61" t="s">
        <v>168</v>
      </c>
      <c r="B87" s="61" t="s">
        <v>169</v>
      </c>
      <c r="C87" s="35">
        <v>4301020235</v>
      </c>
      <c r="D87" s="356">
        <v>4680115881488</v>
      </c>
      <c r="E87" s="356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6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hidden="1" customHeight="1" x14ac:dyDescent="0.25">
      <c r="A88" s="61" t="s">
        <v>170</v>
      </c>
      <c r="B88" s="61" t="s">
        <v>171</v>
      </c>
      <c r="C88" s="35">
        <v>4301020228</v>
      </c>
      <c r="D88" s="356">
        <v>4680115882751</v>
      </c>
      <c r="E88" s="356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6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172</v>
      </c>
      <c r="B89" s="61" t="s">
        <v>173</v>
      </c>
      <c r="C89" s="35">
        <v>4301020258</v>
      </c>
      <c r="D89" s="356">
        <v>4680115882775</v>
      </c>
      <c r="E89" s="356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6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175</v>
      </c>
      <c r="B90" s="61" t="s">
        <v>176</v>
      </c>
      <c r="C90" s="35">
        <v>4301020217</v>
      </c>
      <c r="D90" s="356">
        <v>4680115880658</v>
      </c>
      <c r="E90" s="356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idden="1" x14ac:dyDescent="0.2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4"/>
      <c r="N91" s="360" t="s">
        <v>43</v>
      </c>
      <c r="O91" s="361"/>
      <c r="P91" s="361"/>
      <c r="Q91" s="361"/>
      <c r="R91" s="361"/>
      <c r="S91" s="361"/>
      <c r="T91" s="362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hidden="1" x14ac:dyDescent="0.2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4"/>
      <c r="N92" s="360" t="s">
        <v>43</v>
      </c>
      <c r="O92" s="361"/>
      <c r="P92" s="361"/>
      <c r="Q92" s="361"/>
      <c r="R92" s="361"/>
      <c r="S92" s="361"/>
      <c r="T92" s="362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hidden="1" customHeight="1" x14ac:dyDescent="0.25">
      <c r="A93" s="369" t="s">
        <v>75</v>
      </c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69"/>
      <c r="N93" s="369"/>
      <c r="O93" s="369"/>
      <c r="P93" s="369"/>
      <c r="Q93" s="369"/>
      <c r="R93" s="369"/>
      <c r="S93" s="369"/>
      <c r="T93" s="369"/>
      <c r="U93" s="369"/>
      <c r="V93" s="369"/>
      <c r="W93" s="369"/>
      <c r="X93" s="369"/>
      <c r="Y93" s="64"/>
      <c r="Z93" s="64"/>
    </row>
    <row r="94" spans="1:53" ht="16.5" hidden="1" customHeight="1" x14ac:dyDescent="0.25">
      <c r="A94" s="61" t="s">
        <v>177</v>
      </c>
      <c r="B94" s="61" t="s">
        <v>178</v>
      </c>
      <c r="C94" s="35">
        <v>4301030895</v>
      </c>
      <c r="D94" s="356">
        <v>4607091387667</v>
      </c>
      <c r="E94" s="356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hidden="1" customHeight="1" x14ac:dyDescent="0.25">
      <c r="A95" s="61" t="s">
        <v>179</v>
      </c>
      <c r="B95" s="61" t="s">
        <v>180</v>
      </c>
      <c r="C95" s="35">
        <v>4301030961</v>
      </c>
      <c r="D95" s="356">
        <v>4607091387636</v>
      </c>
      <c r="E95" s="356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356">
        <v>4607091382426</v>
      </c>
      <c r="E96" s="356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8" t="s">
        <v>48</v>
      </c>
      <c r="T96" s="38" t="s">
        <v>48</v>
      </c>
      <c r="U96" s="39" t="s">
        <v>0</v>
      </c>
      <c r="V96" s="57">
        <v>200</v>
      </c>
      <c r="W96" s="54">
        <f t="shared" si="5"/>
        <v>207</v>
      </c>
      <c r="X96" s="40">
        <f>IFERROR(IF(W96=0,"",ROUNDUP(W96/H96,0)*0.02175),"")</f>
        <v>0.50024999999999997</v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183</v>
      </c>
      <c r="B97" s="61" t="s">
        <v>184</v>
      </c>
      <c r="C97" s="35">
        <v>4301030962</v>
      </c>
      <c r="D97" s="356">
        <v>4607091386547</v>
      </c>
      <c r="E97" s="356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6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hidden="1" customHeight="1" x14ac:dyDescent="0.25">
      <c r="A98" s="61" t="s">
        <v>185</v>
      </c>
      <c r="B98" s="61" t="s">
        <v>186</v>
      </c>
      <c r="C98" s="35">
        <v>4301031079</v>
      </c>
      <c r="D98" s="356">
        <v>4607091384734</v>
      </c>
      <c r="E98" s="356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6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4301030964</v>
      </c>
      <c r="D99" s="356">
        <v>4607091382464</v>
      </c>
      <c r="E99" s="356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4301031235</v>
      </c>
      <c r="D100" s="356">
        <v>4680115883444</v>
      </c>
      <c r="E100" s="356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189</v>
      </c>
      <c r="B101" s="61" t="s">
        <v>191</v>
      </c>
      <c r="C101" s="35">
        <v>4301031234</v>
      </c>
      <c r="D101" s="356">
        <v>4680115883444</v>
      </c>
      <c r="E101" s="356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4"/>
      <c r="N102" s="360" t="s">
        <v>43</v>
      </c>
      <c r="O102" s="361"/>
      <c r="P102" s="361"/>
      <c r="Q102" s="361"/>
      <c r="R102" s="361"/>
      <c r="S102" s="361"/>
      <c r="T102" s="362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22.222222222222221</v>
      </c>
      <c r="W102" s="42">
        <f>IFERROR(W94/H94,"0")+IFERROR(W95/H95,"0")+IFERROR(W96/H96,"0")+IFERROR(W97/H97,"0")+IFERROR(W98/H98,"0")+IFERROR(W99/H99,"0")+IFERROR(W100/H100,"0")+IFERROR(W101/H101,"0")</f>
        <v>23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0.50024999999999997</v>
      </c>
      <c r="Y102" s="65"/>
      <c r="Z102" s="65"/>
    </row>
    <row r="103" spans="1:53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4"/>
      <c r="N103" s="360" t="s">
        <v>43</v>
      </c>
      <c r="O103" s="361"/>
      <c r="P103" s="361"/>
      <c r="Q103" s="361"/>
      <c r="R103" s="361"/>
      <c r="S103" s="361"/>
      <c r="T103" s="362"/>
      <c r="U103" s="41" t="s">
        <v>0</v>
      </c>
      <c r="V103" s="42">
        <f>IFERROR(SUM(V94:V101),"0")</f>
        <v>200</v>
      </c>
      <c r="W103" s="42">
        <f>IFERROR(SUM(W94:W101),"0")</f>
        <v>207</v>
      </c>
      <c r="X103" s="41"/>
      <c r="Y103" s="65"/>
      <c r="Z103" s="65"/>
    </row>
    <row r="104" spans="1:53" ht="14.25" hidden="1" customHeight="1" x14ac:dyDescent="0.25">
      <c r="A104" s="369" t="s">
        <v>80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356">
        <v>4607091386967</v>
      </c>
      <c r="E105" s="356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8" t="s">
        <v>48</v>
      </c>
      <c r="T105" s="38" t="s">
        <v>48</v>
      </c>
      <c r="U105" s="39" t="s">
        <v>0</v>
      </c>
      <c r="V105" s="57">
        <v>200</v>
      </c>
      <c r="W105" s="54">
        <f t="shared" ref="W105:W115" si="6">IFERROR(IF(V105="",0,CEILING((V105/$H105),1)*$H105),"")</f>
        <v>201.60000000000002</v>
      </c>
      <c r="X105" s="40">
        <f>IFERROR(IF(W105=0,"",ROUNDUP(W105/H105,0)*0.02175),"")</f>
        <v>0.52200000000000002</v>
      </c>
      <c r="Y105" s="66" t="s">
        <v>48</v>
      </c>
      <c r="Z105" s="67" t="s">
        <v>48</v>
      </c>
      <c r="AD105" s="68"/>
      <c r="BA105" s="119" t="s">
        <v>66</v>
      </c>
    </row>
    <row r="106" spans="1:53" ht="27" hidden="1" customHeight="1" x14ac:dyDescent="0.25">
      <c r="A106" s="61" t="s">
        <v>192</v>
      </c>
      <c r="B106" s="61" t="s">
        <v>194</v>
      </c>
      <c r="C106" s="35">
        <v>4301051437</v>
      </c>
      <c r="D106" s="356">
        <v>4607091386967</v>
      </c>
      <c r="E106" s="356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356">
        <v>4607091385304</v>
      </c>
      <c r="E107" s="356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8" t="s">
        <v>48</v>
      </c>
      <c r="T107" s="38" t="s">
        <v>48</v>
      </c>
      <c r="U107" s="39" t="s">
        <v>0</v>
      </c>
      <c r="V107" s="57">
        <v>150</v>
      </c>
      <c r="W107" s="54">
        <f t="shared" si="6"/>
        <v>151.20000000000002</v>
      </c>
      <c r="X107" s="40">
        <f>IFERROR(IF(W107=0,"",ROUNDUP(W107/H107,0)*0.02175),"")</f>
        <v>0.39149999999999996</v>
      </c>
      <c r="Y107" s="66" t="s">
        <v>48</v>
      </c>
      <c r="Z107" s="67" t="s">
        <v>48</v>
      </c>
      <c r="AD107" s="68"/>
      <c r="BA107" s="121" t="s">
        <v>66</v>
      </c>
    </row>
    <row r="108" spans="1:53" ht="16.5" hidden="1" customHeight="1" x14ac:dyDescent="0.25">
      <c r="A108" s="61" t="s">
        <v>197</v>
      </c>
      <c r="B108" s="61" t="s">
        <v>198</v>
      </c>
      <c r="C108" s="35">
        <v>4301051648</v>
      </c>
      <c r="D108" s="356">
        <v>4607091386264</v>
      </c>
      <c r="E108" s="356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600" t="s">
        <v>199</v>
      </c>
      <c r="O108" s="358"/>
      <c r="P108" s="358"/>
      <c r="Q108" s="358"/>
      <c r="R108" s="359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hidden="1" customHeight="1" x14ac:dyDescent="0.25">
      <c r="A109" s="61" t="s">
        <v>200</v>
      </c>
      <c r="B109" s="61" t="s">
        <v>201</v>
      </c>
      <c r="C109" s="35">
        <v>4301051477</v>
      </c>
      <c r="D109" s="356">
        <v>4680115882584</v>
      </c>
      <c r="E109" s="356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200</v>
      </c>
      <c r="B110" s="61" t="s">
        <v>202</v>
      </c>
      <c r="C110" s="35">
        <v>4301051476</v>
      </c>
      <c r="D110" s="356">
        <v>4680115882584</v>
      </c>
      <c r="E110" s="356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6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hidden="1" customHeight="1" x14ac:dyDescent="0.25">
      <c r="A111" s="61" t="s">
        <v>203</v>
      </c>
      <c r="B111" s="61" t="s">
        <v>204</v>
      </c>
      <c r="C111" s="35">
        <v>4301051436</v>
      </c>
      <c r="D111" s="356">
        <v>4607091385731</v>
      </c>
      <c r="E111" s="356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hidden="1" customHeight="1" x14ac:dyDescent="0.25">
      <c r="A112" s="61" t="s">
        <v>205</v>
      </c>
      <c r="B112" s="61" t="s">
        <v>206</v>
      </c>
      <c r="C112" s="35">
        <v>4301051439</v>
      </c>
      <c r="D112" s="356">
        <v>4680115880214</v>
      </c>
      <c r="E112" s="356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207</v>
      </c>
      <c r="B113" s="61" t="s">
        <v>208</v>
      </c>
      <c r="C113" s="35">
        <v>4301051438</v>
      </c>
      <c r="D113" s="356">
        <v>4680115880894</v>
      </c>
      <c r="E113" s="35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5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hidden="1" customHeight="1" x14ac:dyDescent="0.25">
      <c r="A114" s="61" t="s">
        <v>209</v>
      </c>
      <c r="B114" s="61" t="s">
        <v>210</v>
      </c>
      <c r="C114" s="35">
        <v>4301051313</v>
      </c>
      <c r="D114" s="356">
        <v>4607091385427</v>
      </c>
      <c r="E114" s="356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5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hidden="1" customHeight="1" x14ac:dyDescent="0.25">
      <c r="A115" s="61" t="s">
        <v>211</v>
      </c>
      <c r="B115" s="61" t="s">
        <v>212</v>
      </c>
      <c r="C115" s="35">
        <v>4301051480</v>
      </c>
      <c r="D115" s="356">
        <v>4680115882645</v>
      </c>
      <c r="E115" s="356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5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4"/>
      <c r="N116" s="360" t="s">
        <v>43</v>
      </c>
      <c r="O116" s="361"/>
      <c r="P116" s="361"/>
      <c r="Q116" s="361"/>
      <c r="R116" s="361"/>
      <c r="S116" s="361"/>
      <c r="T116" s="362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41.666666666666671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42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0.91349999999999998</v>
      </c>
      <c r="Y116" s="65"/>
      <c r="Z116" s="65"/>
    </row>
    <row r="117" spans="1:53" x14ac:dyDescent="0.2">
      <c r="A117" s="363"/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4"/>
      <c r="N117" s="360" t="s">
        <v>43</v>
      </c>
      <c r="O117" s="361"/>
      <c r="P117" s="361"/>
      <c r="Q117" s="361"/>
      <c r="R117" s="361"/>
      <c r="S117" s="361"/>
      <c r="T117" s="362"/>
      <c r="U117" s="41" t="s">
        <v>0</v>
      </c>
      <c r="V117" s="42">
        <f>IFERROR(SUM(V105:V115),"0")</f>
        <v>350</v>
      </c>
      <c r="W117" s="42">
        <f>IFERROR(SUM(W105:W115),"0")</f>
        <v>352.80000000000007</v>
      </c>
      <c r="X117" s="41"/>
      <c r="Y117" s="65"/>
      <c r="Z117" s="65"/>
    </row>
    <row r="118" spans="1:53" ht="14.25" hidden="1" customHeight="1" x14ac:dyDescent="0.25">
      <c r="A118" s="369" t="s">
        <v>213</v>
      </c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64"/>
      <c r="Z118" s="64"/>
    </row>
    <row r="119" spans="1:53" ht="27" hidden="1" customHeight="1" x14ac:dyDescent="0.25">
      <c r="A119" s="61" t="s">
        <v>214</v>
      </c>
      <c r="B119" s="61" t="s">
        <v>215</v>
      </c>
      <c r="C119" s="35">
        <v>4301060296</v>
      </c>
      <c r="D119" s="356">
        <v>4607091383065</v>
      </c>
      <c r="E119" s="356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hidden="1" customHeight="1" x14ac:dyDescent="0.25">
      <c r="A120" s="61" t="s">
        <v>216</v>
      </c>
      <c r="B120" s="61" t="s">
        <v>217</v>
      </c>
      <c r="C120" s="35">
        <v>4301060350</v>
      </c>
      <c r="D120" s="356">
        <v>4680115881532</v>
      </c>
      <c r="E120" s="356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hidden="1" customHeight="1" x14ac:dyDescent="0.25">
      <c r="A121" s="61" t="s">
        <v>216</v>
      </c>
      <c r="B121" s="61" t="s">
        <v>218</v>
      </c>
      <c r="C121" s="35">
        <v>4301060366</v>
      </c>
      <c r="D121" s="356">
        <v>4680115881532</v>
      </c>
      <c r="E121" s="356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5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hidden="1" customHeight="1" x14ac:dyDescent="0.25">
      <c r="A122" s="61" t="s">
        <v>216</v>
      </c>
      <c r="B122" s="61" t="s">
        <v>219</v>
      </c>
      <c r="C122" s="35">
        <v>4301060371</v>
      </c>
      <c r="D122" s="356">
        <v>4680115881532</v>
      </c>
      <c r="E122" s="356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586" t="s">
        <v>220</v>
      </c>
      <c r="O122" s="358"/>
      <c r="P122" s="358"/>
      <c r="Q122" s="358"/>
      <c r="R122" s="359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221</v>
      </c>
      <c r="B123" s="61" t="s">
        <v>222</v>
      </c>
      <c r="C123" s="35">
        <v>4301060356</v>
      </c>
      <c r="D123" s="356">
        <v>4680115882652</v>
      </c>
      <c r="E123" s="356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hidden="1" customHeight="1" x14ac:dyDescent="0.25">
      <c r="A124" s="61" t="s">
        <v>223</v>
      </c>
      <c r="B124" s="61" t="s">
        <v>224</v>
      </c>
      <c r="C124" s="35">
        <v>4301060309</v>
      </c>
      <c r="D124" s="356">
        <v>4680115880238</v>
      </c>
      <c r="E124" s="356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225</v>
      </c>
      <c r="B125" s="61" t="s">
        <v>226</v>
      </c>
      <c r="C125" s="35">
        <v>4301060351</v>
      </c>
      <c r="D125" s="356">
        <v>4680115881464</v>
      </c>
      <c r="E125" s="356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5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idden="1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4"/>
      <c r="N126" s="360" t="s">
        <v>43</v>
      </c>
      <c r="O126" s="361"/>
      <c r="P126" s="361"/>
      <c r="Q126" s="361"/>
      <c r="R126" s="361"/>
      <c r="S126" s="361"/>
      <c r="T126" s="362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hidden="1" x14ac:dyDescent="0.2">
      <c r="A127" s="363"/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4"/>
      <c r="N127" s="360" t="s">
        <v>43</v>
      </c>
      <c r="O127" s="361"/>
      <c r="P127" s="361"/>
      <c r="Q127" s="361"/>
      <c r="R127" s="361"/>
      <c r="S127" s="361"/>
      <c r="T127" s="362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hidden="1" customHeight="1" x14ac:dyDescent="0.25">
      <c r="A128" s="384" t="s">
        <v>227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384"/>
      <c r="Y128" s="63"/>
      <c r="Z128" s="63"/>
    </row>
    <row r="129" spans="1:53" ht="14.25" hidden="1" customHeight="1" x14ac:dyDescent="0.25">
      <c r="A129" s="369" t="s">
        <v>80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356">
        <v>4607091385168</v>
      </c>
      <c r="E130" s="356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5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8" t="s">
        <v>48</v>
      </c>
      <c r="T130" s="38" t="s">
        <v>48</v>
      </c>
      <c r="U130" s="39" t="s">
        <v>0</v>
      </c>
      <c r="V130" s="57">
        <v>590</v>
      </c>
      <c r="W130" s="54">
        <f>IFERROR(IF(V130="",0,CEILING((V130/$H130),1)*$H130),"")</f>
        <v>591.29999999999995</v>
      </c>
      <c r="X130" s="40">
        <f>IFERROR(IF(W130=0,"",ROUNDUP(W130/H130,0)*0.02175),"")</f>
        <v>1.58775</v>
      </c>
      <c r="Y130" s="66" t="s">
        <v>48</v>
      </c>
      <c r="Z130" s="67" t="s">
        <v>48</v>
      </c>
      <c r="AD130" s="68"/>
      <c r="BA130" s="137" t="s">
        <v>66</v>
      </c>
    </row>
    <row r="131" spans="1:53" ht="27" hidden="1" customHeight="1" x14ac:dyDescent="0.25">
      <c r="A131" s="61" t="s">
        <v>228</v>
      </c>
      <c r="B131" s="61" t="s">
        <v>230</v>
      </c>
      <c r="C131" s="35">
        <v>4301051612</v>
      </c>
      <c r="D131" s="356">
        <v>4607091385168</v>
      </c>
      <c r="E131" s="356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5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hidden="1" customHeight="1" x14ac:dyDescent="0.25">
      <c r="A132" s="61" t="s">
        <v>231</v>
      </c>
      <c r="B132" s="61" t="s">
        <v>232</v>
      </c>
      <c r="C132" s="35">
        <v>4301051362</v>
      </c>
      <c r="D132" s="356">
        <v>4607091383256</v>
      </c>
      <c r="E132" s="356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hidden="1" customHeight="1" x14ac:dyDescent="0.25">
      <c r="A133" s="61" t="s">
        <v>233</v>
      </c>
      <c r="B133" s="61" t="s">
        <v>234</v>
      </c>
      <c r="C133" s="35">
        <v>4301051358</v>
      </c>
      <c r="D133" s="356">
        <v>4607091385748</v>
      </c>
      <c r="E133" s="356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4"/>
      <c r="N134" s="360" t="s">
        <v>43</v>
      </c>
      <c r="O134" s="361"/>
      <c r="P134" s="361"/>
      <c r="Q134" s="361"/>
      <c r="R134" s="361"/>
      <c r="S134" s="361"/>
      <c r="T134" s="362"/>
      <c r="U134" s="41" t="s">
        <v>42</v>
      </c>
      <c r="V134" s="42">
        <f>IFERROR(V130/H130,"0")+IFERROR(V131/H131,"0")+IFERROR(V132/H132,"0")+IFERROR(V133/H133,"0")</f>
        <v>72.839506172839506</v>
      </c>
      <c r="W134" s="42">
        <f>IFERROR(W130/H130,"0")+IFERROR(W131/H131,"0")+IFERROR(W132/H132,"0")+IFERROR(W133/H133,"0")</f>
        <v>73</v>
      </c>
      <c r="X134" s="42">
        <f>IFERROR(IF(X130="",0,X130),"0")+IFERROR(IF(X131="",0,X131),"0")+IFERROR(IF(X132="",0,X132),"0")+IFERROR(IF(X133="",0,X133),"0")</f>
        <v>1.58775</v>
      </c>
      <c r="Y134" s="65"/>
      <c r="Z134" s="65"/>
    </row>
    <row r="135" spans="1:53" x14ac:dyDescent="0.2">
      <c r="A135" s="363"/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4"/>
      <c r="N135" s="360" t="s">
        <v>43</v>
      </c>
      <c r="O135" s="361"/>
      <c r="P135" s="361"/>
      <c r="Q135" s="361"/>
      <c r="R135" s="361"/>
      <c r="S135" s="361"/>
      <c r="T135" s="362"/>
      <c r="U135" s="41" t="s">
        <v>0</v>
      </c>
      <c r="V135" s="42">
        <f>IFERROR(SUM(V130:V133),"0")</f>
        <v>590</v>
      </c>
      <c r="W135" s="42">
        <f>IFERROR(SUM(W130:W133),"0")</f>
        <v>591.29999999999995</v>
      </c>
      <c r="X135" s="41"/>
      <c r="Y135" s="65"/>
      <c r="Z135" s="65"/>
    </row>
    <row r="136" spans="1:53" ht="27.75" hidden="1" customHeight="1" x14ac:dyDescent="0.2">
      <c r="A136" s="383" t="s">
        <v>235</v>
      </c>
      <c r="B136" s="383"/>
      <c r="C136" s="383"/>
      <c r="D136" s="383"/>
      <c r="E136" s="383"/>
      <c r="F136" s="383"/>
      <c r="G136" s="383"/>
      <c r="H136" s="383"/>
      <c r="I136" s="383"/>
      <c r="J136" s="383"/>
      <c r="K136" s="383"/>
      <c r="L136" s="383"/>
      <c r="M136" s="383"/>
      <c r="N136" s="383"/>
      <c r="O136" s="383"/>
      <c r="P136" s="383"/>
      <c r="Q136" s="383"/>
      <c r="R136" s="383"/>
      <c r="S136" s="383"/>
      <c r="T136" s="383"/>
      <c r="U136" s="383"/>
      <c r="V136" s="383"/>
      <c r="W136" s="383"/>
      <c r="X136" s="383"/>
      <c r="Y136" s="53"/>
      <c r="Z136" s="53"/>
    </row>
    <row r="137" spans="1:53" ht="16.5" hidden="1" customHeight="1" x14ac:dyDescent="0.25">
      <c r="A137" s="384" t="s">
        <v>236</v>
      </c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384"/>
      <c r="O137" s="384"/>
      <c r="P137" s="384"/>
      <c r="Q137" s="384"/>
      <c r="R137" s="384"/>
      <c r="S137" s="384"/>
      <c r="T137" s="384"/>
      <c r="U137" s="384"/>
      <c r="V137" s="384"/>
      <c r="W137" s="384"/>
      <c r="X137" s="384"/>
      <c r="Y137" s="63"/>
      <c r="Z137" s="63"/>
    </row>
    <row r="138" spans="1:53" ht="14.25" hidden="1" customHeight="1" x14ac:dyDescent="0.25">
      <c r="A138" s="369" t="s">
        <v>117</v>
      </c>
      <c r="B138" s="369"/>
      <c r="C138" s="369"/>
      <c r="D138" s="369"/>
      <c r="E138" s="369"/>
      <c r="F138" s="369"/>
      <c r="G138" s="369"/>
      <c r="H138" s="369"/>
      <c r="I138" s="369"/>
      <c r="J138" s="369"/>
      <c r="K138" s="369"/>
      <c r="L138" s="369"/>
      <c r="M138" s="369"/>
      <c r="N138" s="369"/>
      <c r="O138" s="369"/>
      <c r="P138" s="369"/>
      <c r="Q138" s="369"/>
      <c r="R138" s="369"/>
      <c r="S138" s="369"/>
      <c r="T138" s="369"/>
      <c r="U138" s="369"/>
      <c r="V138" s="369"/>
      <c r="W138" s="369"/>
      <c r="X138" s="369"/>
      <c r="Y138" s="64"/>
      <c r="Z138" s="64"/>
    </row>
    <row r="139" spans="1:53" ht="27" hidden="1" customHeight="1" x14ac:dyDescent="0.25">
      <c r="A139" s="61" t="s">
        <v>237</v>
      </c>
      <c r="B139" s="61" t="s">
        <v>238</v>
      </c>
      <c r="C139" s="35">
        <v>4301011223</v>
      </c>
      <c r="D139" s="356">
        <v>4607091383423</v>
      </c>
      <c r="E139" s="356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hidden="1" customHeight="1" x14ac:dyDescent="0.25">
      <c r="A140" s="61" t="s">
        <v>239</v>
      </c>
      <c r="B140" s="61" t="s">
        <v>240</v>
      </c>
      <c r="C140" s="35">
        <v>4301011338</v>
      </c>
      <c r="D140" s="356">
        <v>4607091381405</v>
      </c>
      <c r="E140" s="356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5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hidden="1" customHeight="1" x14ac:dyDescent="0.25">
      <c r="A141" s="61" t="s">
        <v>241</v>
      </c>
      <c r="B141" s="61" t="s">
        <v>242</v>
      </c>
      <c r="C141" s="35">
        <v>4301011333</v>
      </c>
      <c r="D141" s="356">
        <v>4607091386516</v>
      </c>
      <c r="E141" s="356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idden="1" x14ac:dyDescent="0.2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4"/>
      <c r="N142" s="360" t="s">
        <v>43</v>
      </c>
      <c r="O142" s="361"/>
      <c r="P142" s="361"/>
      <c r="Q142" s="361"/>
      <c r="R142" s="361"/>
      <c r="S142" s="361"/>
      <c r="T142" s="362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hidden="1" x14ac:dyDescent="0.2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4"/>
      <c r="N143" s="360" t="s">
        <v>43</v>
      </c>
      <c r="O143" s="361"/>
      <c r="P143" s="361"/>
      <c r="Q143" s="361"/>
      <c r="R143" s="361"/>
      <c r="S143" s="361"/>
      <c r="T143" s="362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hidden="1" customHeight="1" x14ac:dyDescent="0.25">
      <c r="A144" s="384" t="s">
        <v>243</v>
      </c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  <c r="X144" s="384"/>
      <c r="Y144" s="63"/>
      <c r="Z144" s="63"/>
    </row>
    <row r="145" spans="1:53" ht="14.25" hidden="1" customHeight="1" x14ac:dyDescent="0.25">
      <c r="A145" s="369" t="s">
        <v>75</v>
      </c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69"/>
      <c r="N145" s="369"/>
      <c r="O145" s="369"/>
      <c r="P145" s="369"/>
      <c r="Q145" s="369"/>
      <c r="R145" s="369"/>
      <c r="S145" s="369"/>
      <c r="T145" s="369"/>
      <c r="U145" s="369"/>
      <c r="V145" s="369"/>
      <c r="W145" s="369"/>
      <c r="X145" s="369"/>
      <c r="Y145" s="64"/>
      <c r="Z145" s="64"/>
    </row>
    <row r="146" spans="1:53" ht="27" hidden="1" customHeight="1" x14ac:dyDescent="0.25">
      <c r="A146" s="61" t="s">
        <v>244</v>
      </c>
      <c r="B146" s="61" t="s">
        <v>245</v>
      </c>
      <c r="C146" s="35">
        <v>4301031191</v>
      </c>
      <c r="D146" s="356">
        <v>4680115880993</v>
      </c>
      <c r="E146" s="356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5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hidden="1" customHeight="1" x14ac:dyDescent="0.25">
      <c r="A147" s="61" t="s">
        <v>246</v>
      </c>
      <c r="B147" s="61" t="s">
        <v>247</v>
      </c>
      <c r="C147" s="35">
        <v>4301031204</v>
      </c>
      <c r="D147" s="356">
        <v>4680115881761</v>
      </c>
      <c r="E147" s="356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hidden="1" customHeight="1" x14ac:dyDescent="0.25">
      <c r="A148" s="61" t="s">
        <v>248</v>
      </c>
      <c r="B148" s="61" t="s">
        <v>249</v>
      </c>
      <c r="C148" s="35">
        <v>4301031201</v>
      </c>
      <c r="D148" s="356">
        <v>4680115881563</v>
      </c>
      <c r="E148" s="356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250</v>
      </c>
      <c r="B149" s="61" t="s">
        <v>251</v>
      </c>
      <c r="C149" s="35">
        <v>4301031199</v>
      </c>
      <c r="D149" s="356">
        <v>4680115880986</v>
      </c>
      <c r="E149" s="356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252</v>
      </c>
      <c r="B150" s="61" t="s">
        <v>253</v>
      </c>
      <c r="C150" s="35">
        <v>4301031190</v>
      </c>
      <c r="D150" s="356">
        <v>4680115880207</v>
      </c>
      <c r="E150" s="356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5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254</v>
      </c>
      <c r="B151" s="61" t="s">
        <v>255</v>
      </c>
      <c r="C151" s="35">
        <v>4301031205</v>
      </c>
      <c r="D151" s="356">
        <v>4680115881785</v>
      </c>
      <c r="E151" s="356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256</v>
      </c>
      <c r="B152" s="61" t="s">
        <v>257</v>
      </c>
      <c r="C152" s="35">
        <v>4301031202</v>
      </c>
      <c r="D152" s="356">
        <v>4680115881679</v>
      </c>
      <c r="E152" s="356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258</v>
      </c>
      <c r="B153" s="61" t="s">
        <v>259</v>
      </c>
      <c r="C153" s="35">
        <v>4301031158</v>
      </c>
      <c r="D153" s="356">
        <v>4680115880191</v>
      </c>
      <c r="E153" s="356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hidden="1" customHeight="1" x14ac:dyDescent="0.25">
      <c r="A154" s="61" t="s">
        <v>260</v>
      </c>
      <c r="B154" s="61" t="s">
        <v>261</v>
      </c>
      <c r="C154" s="35">
        <v>4301031245</v>
      </c>
      <c r="D154" s="356">
        <v>4680115883963</v>
      </c>
      <c r="E154" s="356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idden="1" x14ac:dyDescent="0.2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4"/>
      <c r="N155" s="360" t="s">
        <v>43</v>
      </c>
      <c r="O155" s="361"/>
      <c r="P155" s="361"/>
      <c r="Q155" s="361"/>
      <c r="R155" s="361"/>
      <c r="S155" s="361"/>
      <c r="T155" s="362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hidden="1" x14ac:dyDescent="0.2">
      <c r="A156" s="363"/>
      <c r="B156" s="363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4"/>
      <c r="N156" s="360" t="s">
        <v>43</v>
      </c>
      <c r="O156" s="361"/>
      <c r="P156" s="361"/>
      <c r="Q156" s="361"/>
      <c r="R156" s="361"/>
      <c r="S156" s="361"/>
      <c r="T156" s="362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hidden="1" customHeight="1" x14ac:dyDescent="0.25">
      <c r="A157" s="384" t="s">
        <v>262</v>
      </c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384"/>
      <c r="O157" s="384"/>
      <c r="P157" s="384"/>
      <c r="Q157" s="384"/>
      <c r="R157" s="384"/>
      <c r="S157" s="384"/>
      <c r="T157" s="384"/>
      <c r="U157" s="384"/>
      <c r="V157" s="384"/>
      <c r="W157" s="384"/>
      <c r="X157" s="384"/>
      <c r="Y157" s="63"/>
      <c r="Z157" s="63"/>
    </row>
    <row r="158" spans="1:53" ht="14.25" hidden="1" customHeight="1" x14ac:dyDescent="0.25">
      <c r="A158" s="369" t="s">
        <v>117</v>
      </c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69"/>
      <c r="N158" s="369"/>
      <c r="O158" s="369"/>
      <c r="P158" s="369"/>
      <c r="Q158" s="369"/>
      <c r="R158" s="369"/>
      <c r="S158" s="369"/>
      <c r="T158" s="369"/>
      <c r="U158" s="369"/>
      <c r="V158" s="369"/>
      <c r="W158" s="369"/>
      <c r="X158" s="369"/>
      <c r="Y158" s="64"/>
      <c r="Z158" s="64"/>
    </row>
    <row r="159" spans="1:53" ht="16.5" hidden="1" customHeight="1" x14ac:dyDescent="0.25">
      <c r="A159" s="61" t="s">
        <v>263</v>
      </c>
      <c r="B159" s="61" t="s">
        <v>264</v>
      </c>
      <c r="C159" s="35">
        <v>4301011450</v>
      </c>
      <c r="D159" s="356">
        <v>4680115881402</v>
      </c>
      <c r="E159" s="356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hidden="1" customHeight="1" x14ac:dyDescent="0.25">
      <c r="A160" s="61" t="s">
        <v>265</v>
      </c>
      <c r="B160" s="61" t="s">
        <v>266</v>
      </c>
      <c r="C160" s="35">
        <v>4301011454</v>
      </c>
      <c r="D160" s="356">
        <v>4680115881396</v>
      </c>
      <c r="E160" s="356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hidden="1" x14ac:dyDescent="0.2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4"/>
      <c r="N161" s="360" t="s">
        <v>43</v>
      </c>
      <c r="O161" s="361"/>
      <c r="P161" s="361"/>
      <c r="Q161" s="361"/>
      <c r="R161" s="361"/>
      <c r="S161" s="361"/>
      <c r="T161" s="362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hidden="1" x14ac:dyDescent="0.2">
      <c r="A162" s="363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4"/>
      <c r="N162" s="360" t="s">
        <v>43</v>
      </c>
      <c r="O162" s="361"/>
      <c r="P162" s="361"/>
      <c r="Q162" s="361"/>
      <c r="R162" s="361"/>
      <c r="S162" s="361"/>
      <c r="T162" s="362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hidden="1" customHeight="1" x14ac:dyDescent="0.25">
      <c r="A163" s="369" t="s">
        <v>109</v>
      </c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69"/>
      <c r="N163" s="369"/>
      <c r="O163" s="369"/>
      <c r="P163" s="369"/>
      <c r="Q163" s="369"/>
      <c r="R163" s="369"/>
      <c r="S163" s="369"/>
      <c r="T163" s="369"/>
      <c r="U163" s="369"/>
      <c r="V163" s="369"/>
      <c r="W163" s="369"/>
      <c r="X163" s="369"/>
      <c r="Y163" s="64"/>
      <c r="Z163" s="64"/>
    </row>
    <row r="164" spans="1:53" ht="16.5" hidden="1" customHeight="1" x14ac:dyDescent="0.25">
      <c r="A164" s="61" t="s">
        <v>267</v>
      </c>
      <c r="B164" s="61" t="s">
        <v>268</v>
      </c>
      <c r="C164" s="35">
        <v>4301020262</v>
      </c>
      <c r="D164" s="356">
        <v>4680115882935</v>
      </c>
      <c r="E164" s="356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hidden="1" customHeight="1" x14ac:dyDescent="0.25">
      <c r="A165" s="61" t="s">
        <v>269</v>
      </c>
      <c r="B165" s="61" t="s">
        <v>270</v>
      </c>
      <c r="C165" s="35">
        <v>4301020220</v>
      </c>
      <c r="D165" s="356">
        <v>4680115880764</v>
      </c>
      <c r="E165" s="356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hidden="1" x14ac:dyDescent="0.2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4"/>
      <c r="N166" s="360" t="s">
        <v>43</v>
      </c>
      <c r="O166" s="361"/>
      <c r="P166" s="361"/>
      <c r="Q166" s="361"/>
      <c r="R166" s="361"/>
      <c r="S166" s="361"/>
      <c r="T166" s="362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hidden="1" x14ac:dyDescent="0.2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4"/>
      <c r="N167" s="360" t="s">
        <v>43</v>
      </c>
      <c r="O167" s="361"/>
      <c r="P167" s="361"/>
      <c r="Q167" s="361"/>
      <c r="R167" s="361"/>
      <c r="S167" s="361"/>
      <c r="T167" s="362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hidden="1" customHeight="1" x14ac:dyDescent="0.25">
      <c r="A168" s="369" t="s">
        <v>75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69"/>
      <c r="N168" s="369"/>
      <c r="O168" s="369"/>
      <c r="P168" s="369"/>
      <c r="Q168" s="369"/>
      <c r="R168" s="369"/>
      <c r="S168" s="369"/>
      <c r="T168" s="369"/>
      <c r="U168" s="369"/>
      <c r="V168" s="369"/>
      <c r="W168" s="369"/>
      <c r="X168" s="369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356">
        <v>4680115882683</v>
      </c>
      <c r="E169" s="356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8" t="s">
        <v>48</v>
      </c>
      <c r="T169" s="38" t="s">
        <v>48</v>
      </c>
      <c r="U169" s="39" t="s">
        <v>0</v>
      </c>
      <c r="V169" s="57">
        <v>200</v>
      </c>
      <c r="W169" s="54">
        <f>IFERROR(IF(V169="",0,CEILING((V169/$H169),1)*$H169),"")</f>
        <v>205.20000000000002</v>
      </c>
      <c r="X169" s="40">
        <f>IFERROR(IF(W169=0,"",ROUNDUP(W169/H169,0)*0.00937),"")</f>
        <v>0.35605999999999999</v>
      </c>
      <c r="Y169" s="66" t="s">
        <v>48</v>
      </c>
      <c r="Z169" s="67" t="s">
        <v>48</v>
      </c>
      <c r="AD169" s="68"/>
      <c r="BA169" s="157" t="s">
        <v>66</v>
      </c>
    </row>
    <row r="170" spans="1:53" ht="27" hidden="1" customHeight="1" x14ac:dyDescent="0.25">
      <c r="A170" s="61" t="s">
        <v>273</v>
      </c>
      <c r="B170" s="61" t="s">
        <v>274</v>
      </c>
      <c r="C170" s="35">
        <v>4301031230</v>
      </c>
      <c r="D170" s="356">
        <v>4680115882690</v>
      </c>
      <c r="E170" s="356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356">
        <v>4680115882669</v>
      </c>
      <c r="E171" s="356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8" t="s">
        <v>48</v>
      </c>
      <c r="T171" s="38" t="s">
        <v>48</v>
      </c>
      <c r="U171" s="39" t="s">
        <v>0</v>
      </c>
      <c r="V171" s="57">
        <v>200</v>
      </c>
      <c r="W171" s="54">
        <f>IFERROR(IF(V171="",0,CEILING((V171/$H171),1)*$H171),"")</f>
        <v>205.20000000000002</v>
      </c>
      <c r="X171" s="40">
        <f>IFERROR(IF(W171=0,"",ROUNDUP(W171/H171,0)*0.00937),"")</f>
        <v>0.35605999999999999</v>
      </c>
      <c r="Y171" s="66" t="s">
        <v>48</v>
      </c>
      <c r="Z171" s="67" t="s">
        <v>48</v>
      </c>
      <c r="AD171" s="68"/>
      <c r="BA171" s="159" t="s">
        <v>66</v>
      </c>
    </row>
    <row r="172" spans="1:53" ht="27" hidden="1" customHeight="1" x14ac:dyDescent="0.25">
      <c r="A172" s="61" t="s">
        <v>277</v>
      </c>
      <c r="B172" s="61" t="s">
        <v>278</v>
      </c>
      <c r="C172" s="35">
        <v>4301031221</v>
      </c>
      <c r="D172" s="356">
        <v>4680115882676</v>
      </c>
      <c r="E172" s="356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4"/>
      <c r="N173" s="360" t="s">
        <v>43</v>
      </c>
      <c r="O173" s="361"/>
      <c r="P173" s="361"/>
      <c r="Q173" s="361"/>
      <c r="R173" s="361"/>
      <c r="S173" s="361"/>
      <c r="T173" s="362"/>
      <c r="U173" s="41" t="s">
        <v>42</v>
      </c>
      <c r="V173" s="42">
        <f>IFERROR(V169/H169,"0")+IFERROR(V170/H170,"0")+IFERROR(V171/H171,"0")+IFERROR(V172/H172,"0")</f>
        <v>74.074074074074076</v>
      </c>
      <c r="W173" s="42">
        <f>IFERROR(W169/H169,"0")+IFERROR(W170/H170,"0")+IFERROR(W171/H171,"0")+IFERROR(W172/H172,"0")</f>
        <v>76</v>
      </c>
      <c r="X173" s="42">
        <f>IFERROR(IF(X169="",0,X169),"0")+IFERROR(IF(X170="",0,X170),"0")+IFERROR(IF(X171="",0,X171),"0")+IFERROR(IF(X172="",0,X172),"0")</f>
        <v>0.71211999999999998</v>
      </c>
      <c r="Y173" s="65"/>
      <c r="Z173" s="65"/>
    </row>
    <row r="174" spans="1:53" x14ac:dyDescent="0.2">
      <c r="A174" s="363"/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4"/>
      <c r="N174" s="360" t="s">
        <v>43</v>
      </c>
      <c r="O174" s="361"/>
      <c r="P174" s="361"/>
      <c r="Q174" s="361"/>
      <c r="R174" s="361"/>
      <c r="S174" s="361"/>
      <c r="T174" s="362"/>
      <c r="U174" s="41" t="s">
        <v>0</v>
      </c>
      <c r="V174" s="42">
        <f>IFERROR(SUM(V169:V172),"0")</f>
        <v>400</v>
      </c>
      <c r="W174" s="42">
        <f>IFERROR(SUM(W169:W172),"0")</f>
        <v>410.40000000000003</v>
      </c>
      <c r="X174" s="41"/>
      <c r="Y174" s="65"/>
      <c r="Z174" s="65"/>
    </row>
    <row r="175" spans="1:53" ht="14.25" hidden="1" customHeight="1" x14ac:dyDescent="0.25">
      <c r="A175" s="369" t="s">
        <v>80</v>
      </c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69"/>
      <c r="N175" s="369"/>
      <c r="O175" s="369"/>
      <c r="P175" s="369"/>
      <c r="Q175" s="369"/>
      <c r="R175" s="369"/>
      <c r="S175" s="369"/>
      <c r="T175" s="369"/>
      <c r="U175" s="369"/>
      <c r="V175" s="369"/>
      <c r="W175" s="369"/>
      <c r="X175" s="369"/>
      <c r="Y175" s="64"/>
      <c r="Z175" s="64"/>
    </row>
    <row r="176" spans="1:53" ht="27" hidden="1" customHeight="1" x14ac:dyDescent="0.25">
      <c r="A176" s="61" t="s">
        <v>279</v>
      </c>
      <c r="B176" s="61" t="s">
        <v>280</v>
      </c>
      <c r="C176" s="35">
        <v>4301051409</v>
      </c>
      <c r="D176" s="356">
        <v>4680115881556</v>
      </c>
      <c r="E176" s="356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hidden="1" customHeight="1" x14ac:dyDescent="0.25">
      <c r="A177" s="61" t="s">
        <v>281</v>
      </c>
      <c r="B177" s="61" t="s">
        <v>282</v>
      </c>
      <c r="C177" s="35">
        <v>4301051538</v>
      </c>
      <c r="D177" s="356">
        <v>4680115880573</v>
      </c>
      <c r="E177" s="356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hidden="1" customHeight="1" x14ac:dyDescent="0.25">
      <c r="A178" s="61" t="s">
        <v>283</v>
      </c>
      <c r="B178" s="61" t="s">
        <v>284</v>
      </c>
      <c r="C178" s="35">
        <v>4301051408</v>
      </c>
      <c r="D178" s="356">
        <v>4680115881594</v>
      </c>
      <c r="E178" s="356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hidden="1" customHeight="1" x14ac:dyDescent="0.25">
      <c r="A179" s="61" t="s">
        <v>285</v>
      </c>
      <c r="B179" s="61" t="s">
        <v>286</v>
      </c>
      <c r="C179" s="35">
        <v>4301051505</v>
      </c>
      <c r="D179" s="356">
        <v>4680115881587</v>
      </c>
      <c r="E179" s="356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hidden="1" customHeight="1" x14ac:dyDescent="0.25">
      <c r="A180" s="61" t="s">
        <v>287</v>
      </c>
      <c r="B180" s="61" t="s">
        <v>288</v>
      </c>
      <c r="C180" s="35">
        <v>4301051380</v>
      </c>
      <c r="D180" s="356">
        <v>4680115880962</v>
      </c>
      <c r="E180" s="356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289</v>
      </c>
      <c r="B181" s="61" t="s">
        <v>290</v>
      </c>
      <c r="C181" s="35">
        <v>4301051411</v>
      </c>
      <c r="D181" s="356">
        <v>4680115881617</v>
      </c>
      <c r="E181" s="356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hidden="1" customHeight="1" x14ac:dyDescent="0.25">
      <c r="A182" s="61" t="s">
        <v>291</v>
      </c>
      <c r="B182" s="61" t="s">
        <v>292</v>
      </c>
      <c r="C182" s="35">
        <v>4301051487</v>
      </c>
      <c r="D182" s="356">
        <v>4680115881228</v>
      </c>
      <c r="E182" s="356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293</v>
      </c>
      <c r="B183" s="61" t="s">
        <v>294</v>
      </c>
      <c r="C183" s="35">
        <v>4301051506</v>
      </c>
      <c r="D183" s="356">
        <v>4680115881037</v>
      </c>
      <c r="E183" s="356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295</v>
      </c>
      <c r="B184" s="61" t="s">
        <v>296</v>
      </c>
      <c r="C184" s="35">
        <v>4301051384</v>
      </c>
      <c r="D184" s="356">
        <v>4680115881211</v>
      </c>
      <c r="E184" s="356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297</v>
      </c>
      <c r="B185" s="61" t="s">
        <v>298</v>
      </c>
      <c r="C185" s="35">
        <v>4301051378</v>
      </c>
      <c r="D185" s="356">
        <v>4680115881020</v>
      </c>
      <c r="E185" s="356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299</v>
      </c>
      <c r="B186" s="61" t="s">
        <v>300</v>
      </c>
      <c r="C186" s="35">
        <v>4301051407</v>
      </c>
      <c r="D186" s="356">
        <v>4680115882195</v>
      </c>
      <c r="E186" s="356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301</v>
      </c>
      <c r="B187" s="61" t="s">
        <v>302</v>
      </c>
      <c r="C187" s="35">
        <v>4301051479</v>
      </c>
      <c r="D187" s="356">
        <v>4680115882607</v>
      </c>
      <c r="E187" s="356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303</v>
      </c>
      <c r="B188" s="61" t="s">
        <v>304</v>
      </c>
      <c r="C188" s="35">
        <v>4301051468</v>
      </c>
      <c r="D188" s="356">
        <v>4680115880092</v>
      </c>
      <c r="E188" s="356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305</v>
      </c>
      <c r="B189" s="61" t="s">
        <v>306</v>
      </c>
      <c r="C189" s="35">
        <v>4301051469</v>
      </c>
      <c r="D189" s="356">
        <v>4680115880221</v>
      </c>
      <c r="E189" s="356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hidden="1" customHeight="1" x14ac:dyDescent="0.25">
      <c r="A190" s="61" t="s">
        <v>307</v>
      </c>
      <c r="B190" s="61" t="s">
        <v>308</v>
      </c>
      <c r="C190" s="35">
        <v>4301051523</v>
      </c>
      <c r="D190" s="356">
        <v>4680115882942</v>
      </c>
      <c r="E190" s="356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hidden="1" customHeight="1" x14ac:dyDescent="0.25">
      <c r="A191" s="61" t="s">
        <v>309</v>
      </c>
      <c r="B191" s="61" t="s">
        <v>310</v>
      </c>
      <c r="C191" s="35">
        <v>4301051326</v>
      </c>
      <c r="D191" s="356">
        <v>4680115880504</v>
      </c>
      <c r="E191" s="356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hidden="1" customHeight="1" x14ac:dyDescent="0.25">
      <c r="A192" s="61" t="s">
        <v>311</v>
      </c>
      <c r="B192" s="61" t="s">
        <v>312</v>
      </c>
      <c r="C192" s="35">
        <v>4301051410</v>
      </c>
      <c r="D192" s="356">
        <v>4680115882164</v>
      </c>
      <c r="E192" s="356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idden="1" x14ac:dyDescent="0.2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4"/>
      <c r="N193" s="360" t="s">
        <v>43</v>
      </c>
      <c r="O193" s="361"/>
      <c r="P193" s="361"/>
      <c r="Q193" s="361"/>
      <c r="R193" s="361"/>
      <c r="S193" s="361"/>
      <c r="T193" s="362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hidden="1" x14ac:dyDescent="0.2">
      <c r="A194" s="363"/>
      <c r="B194" s="3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4"/>
      <c r="N194" s="360" t="s">
        <v>43</v>
      </c>
      <c r="O194" s="361"/>
      <c r="P194" s="361"/>
      <c r="Q194" s="361"/>
      <c r="R194" s="361"/>
      <c r="S194" s="361"/>
      <c r="T194" s="362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hidden="1" customHeight="1" x14ac:dyDescent="0.25">
      <c r="A195" s="369" t="s">
        <v>213</v>
      </c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69"/>
      <c r="N195" s="369"/>
      <c r="O195" s="369"/>
      <c r="P195" s="369"/>
      <c r="Q195" s="369"/>
      <c r="R195" s="369"/>
      <c r="S195" s="369"/>
      <c r="T195" s="369"/>
      <c r="U195" s="369"/>
      <c r="V195" s="369"/>
      <c r="W195" s="369"/>
      <c r="X195" s="369"/>
      <c r="Y195" s="64"/>
      <c r="Z195" s="64"/>
    </row>
    <row r="196" spans="1:53" ht="16.5" hidden="1" customHeight="1" x14ac:dyDescent="0.25">
      <c r="A196" s="61" t="s">
        <v>313</v>
      </c>
      <c r="B196" s="61" t="s">
        <v>314</v>
      </c>
      <c r="C196" s="35">
        <v>4301060360</v>
      </c>
      <c r="D196" s="356">
        <v>4680115882874</v>
      </c>
      <c r="E196" s="356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hidden="1" customHeight="1" x14ac:dyDescent="0.25">
      <c r="A197" s="61" t="s">
        <v>315</v>
      </c>
      <c r="B197" s="61" t="s">
        <v>316</v>
      </c>
      <c r="C197" s="35">
        <v>4301060359</v>
      </c>
      <c r="D197" s="356">
        <v>4680115884434</v>
      </c>
      <c r="E197" s="356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hidden="1" customHeight="1" x14ac:dyDescent="0.25">
      <c r="A198" s="61" t="s">
        <v>317</v>
      </c>
      <c r="B198" s="61" t="s">
        <v>318</v>
      </c>
      <c r="C198" s="35">
        <v>4301060338</v>
      </c>
      <c r="D198" s="356">
        <v>4680115880801</v>
      </c>
      <c r="E198" s="356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hidden="1" customHeight="1" x14ac:dyDescent="0.25">
      <c r="A199" s="61" t="s">
        <v>319</v>
      </c>
      <c r="B199" s="61" t="s">
        <v>320</v>
      </c>
      <c r="C199" s="35">
        <v>4301060339</v>
      </c>
      <c r="D199" s="356">
        <v>4680115880818</v>
      </c>
      <c r="E199" s="356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idden="1" x14ac:dyDescent="0.2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4"/>
      <c r="N200" s="360" t="s">
        <v>43</v>
      </c>
      <c r="O200" s="361"/>
      <c r="P200" s="361"/>
      <c r="Q200" s="361"/>
      <c r="R200" s="361"/>
      <c r="S200" s="361"/>
      <c r="T200" s="362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hidden="1" x14ac:dyDescent="0.2">
      <c r="A201" s="363"/>
      <c r="B201" s="363"/>
      <c r="C201" s="363"/>
      <c r="D201" s="363"/>
      <c r="E201" s="363"/>
      <c r="F201" s="363"/>
      <c r="G201" s="363"/>
      <c r="H201" s="363"/>
      <c r="I201" s="363"/>
      <c r="J201" s="363"/>
      <c r="K201" s="363"/>
      <c r="L201" s="363"/>
      <c r="M201" s="364"/>
      <c r="N201" s="360" t="s">
        <v>43</v>
      </c>
      <c r="O201" s="361"/>
      <c r="P201" s="361"/>
      <c r="Q201" s="361"/>
      <c r="R201" s="361"/>
      <c r="S201" s="361"/>
      <c r="T201" s="362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hidden="1" customHeight="1" x14ac:dyDescent="0.25">
      <c r="A202" s="384" t="s">
        <v>321</v>
      </c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384"/>
      <c r="O202" s="384"/>
      <c r="P202" s="384"/>
      <c r="Q202" s="384"/>
      <c r="R202" s="384"/>
      <c r="S202" s="384"/>
      <c r="T202" s="384"/>
      <c r="U202" s="384"/>
      <c r="V202" s="384"/>
      <c r="W202" s="384"/>
      <c r="X202" s="384"/>
      <c r="Y202" s="63"/>
      <c r="Z202" s="63"/>
    </row>
    <row r="203" spans="1:53" ht="14.25" hidden="1" customHeight="1" x14ac:dyDescent="0.25">
      <c r="A203" s="369" t="s">
        <v>117</v>
      </c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64"/>
      <c r="Z203" s="64"/>
    </row>
    <row r="204" spans="1:53" ht="27" hidden="1" customHeight="1" x14ac:dyDescent="0.25">
      <c r="A204" s="61" t="s">
        <v>322</v>
      </c>
      <c r="B204" s="61" t="s">
        <v>323</v>
      </c>
      <c r="C204" s="35">
        <v>4301011717</v>
      </c>
      <c r="D204" s="356">
        <v>4680115884274</v>
      </c>
      <c r="E204" s="356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9" t="s">
        <v>324</v>
      </c>
      <c r="O204" s="358"/>
      <c r="P204" s="358"/>
      <c r="Q204" s="358"/>
      <c r="R204" s="359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hidden="1" customHeight="1" x14ac:dyDescent="0.25">
      <c r="A205" s="61" t="s">
        <v>325</v>
      </c>
      <c r="B205" s="61" t="s">
        <v>326</v>
      </c>
      <c r="C205" s="35">
        <v>4301011719</v>
      </c>
      <c r="D205" s="356">
        <v>4680115884298</v>
      </c>
      <c r="E205" s="356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40" t="s">
        <v>327</v>
      </c>
      <c r="O205" s="358"/>
      <c r="P205" s="358"/>
      <c r="Q205" s="358"/>
      <c r="R205" s="359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hidden="1" customHeight="1" x14ac:dyDescent="0.25">
      <c r="A206" s="61" t="s">
        <v>328</v>
      </c>
      <c r="B206" s="61" t="s">
        <v>329</v>
      </c>
      <c r="C206" s="35">
        <v>4301011733</v>
      </c>
      <c r="D206" s="356">
        <v>4680115884250</v>
      </c>
      <c r="E206" s="356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358"/>
      <c r="P206" s="358"/>
      <c r="Q206" s="358"/>
      <c r="R206" s="359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hidden="1" customHeight="1" x14ac:dyDescent="0.25">
      <c r="A207" s="61" t="s">
        <v>331</v>
      </c>
      <c r="B207" s="61" t="s">
        <v>332</v>
      </c>
      <c r="C207" s="35">
        <v>4301011718</v>
      </c>
      <c r="D207" s="356">
        <v>4680115884281</v>
      </c>
      <c r="E207" s="356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358"/>
      <c r="P207" s="358"/>
      <c r="Q207" s="358"/>
      <c r="R207" s="359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334</v>
      </c>
      <c r="B208" s="61" t="s">
        <v>335</v>
      </c>
      <c r="C208" s="35">
        <v>4301011720</v>
      </c>
      <c r="D208" s="356">
        <v>4680115884199</v>
      </c>
      <c r="E208" s="356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358"/>
      <c r="P208" s="358"/>
      <c r="Q208" s="358"/>
      <c r="R208" s="359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337</v>
      </c>
      <c r="B209" s="61" t="s">
        <v>338</v>
      </c>
      <c r="C209" s="35">
        <v>4301011716</v>
      </c>
      <c r="D209" s="356">
        <v>4680115884267</v>
      </c>
      <c r="E209" s="356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358"/>
      <c r="P209" s="358"/>
      <c r="Q209" s="358"/>
      <c r="R209" s="359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idden="1" x14ac:dyDescent="0.2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4"/>
      <c r="N210" s="360" t="s">
        <v>43</v>
      </c>
      <c r="O210" s="361"/>
      <c r="P210" s="361"/>
      <c r="Q210" s="361"/>
      <c r="R210" s="361"/>
      <c r="S210" s="361"/>
      <c r="T210" s="362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hidden="1" x14ac:dyDescent="0.2">
      <c r="A211" s="363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4"/>
      <c r="N211" s="360" t="s">
        <v>43</v>
      </c>
      <c r="O211" s="361"/>
      <c r="P211" s="361"/>
      <c r="Q211" s="361"/>
      <c r="R211" s="361"/>
      <c r="S211" s="361"/>
      <c r="T211" s="362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hidden="1" customHeight="1" x14ac:dyDescent="0.25">
      <c r="A212" s="369" t="s">
        <v>75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64"/>
      <c r="Z212" s="64"/>
    </row>
    <row r="213" spans="1:53" ht="27" hidden="1" customHeight="1" x14ac:dyDescent="0.25">
      <c r="A213" s="61" t="s">
        <v>340</v>
      </c>
      <c r="B213" s="61" t="s">
        <v>341</v>
      </c>
      <c r="C213" s="35">
        <v>4301031151</v>
      </c>
      <c r="D213" s="356">
        <v>4607091389845</v>
      </c>
      <c r="E213" s="356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hidden="1" x14ac:dyDescent="0.2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4"/>
      <c r="N214" s="360" t="s">
        <v>43</v>
      </c>
      <c r="O214" s="361"/>
      <c r="P214" s="361"/>
      <c r="Q214" s="361"/>
      <c r="R214" s="361"/>
      <c r="S214" s="361"/>
      <c r="T214" s="362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hidden="1" x14ac:dyDescent="0.2">
      <c r="A215" s="363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4"/>
      <c r="N215" s="360" t="s">
        <v>43</v>
      </c>
      <c r="O215" s="361"/>
      <c r="P215" s="361"/>
      <c r="Q215" s="361"/>
      <c r="R215" s="361"/>
      <c r="S215" s="361"/>
      <c r="T215" s="362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hidden="1" customHeight="1" x14ac:dyDescent="0.25">
      <c r="A216" s="384" t="s">
        <v>342</v>
      </c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84"/>
      <c r="O216" s="384"/>
      <c r="P216" s="384"/>
      <c r="Q216" s="384"/>
      <c r="R216" s="384"/>
      <c r="S216" s="384"/>
      <c r="T216" s="384"/>
      <c r="U216" s="384"/>
      <c r="V216" s="384"/>
      <c r="W216" s="384"/>
      <c r="X216" s="384"/>
      <c r="Y216" s="63"/>
      <c r="Z216" s="63"/>
    </row>
    <row r="217" spans="1:53" ht="14.25" hidden="1" customHeight="1" x14ac:dyDescent="0.25">
      <c r="A217" s="369" t="s">
        <v>117</v>
      </c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69"/>
      <c r="N217" s="369"/>
      <c r="O217" s="369"/>
      <c r="P217" s="369"/>
      <c r="Q217" s="369"/>
      <c r="R217" s="369"/>
      <c r="S217" s="369"/>
      <c r="T217" s="369"/>
      <c r="U217" s="369"/>
      <c r="V217" s="369"/>
      <c r="W217" s="369"/>
      <c r="X217" s="369"/>
      <c r="Y217" s="64"/>
      <c r="Z217" s="64"/>
    </row>
    <row r="218" spans="1:53" ht="27" hidden="1" customHeight="1" x14ac:dyDescent="0.25">
      <c r="A218" s="61" t="s">
        <v>343</v>
      </c>
      <c r="B218" s="61" t="s">
        <v>344</v>
      </c>
      <c r="C218" s="35">
        <v>4301011826</v>
      </c>
      <c r="D218" s="356">
        <v>4680115884137</v>
      </c>
      <c r="E218" s="356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34" t="s">
        <v>345</v>
      </c>
      <c r="O218" s="358"/>
      <c r="P218" s="358"/>
      <c r="Q218" s="358"/>
      <c r="R218" s="359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hidden="1" customHeight="1" x14ac:dyDescent="0.25">
      <c r="A219" s="61" t="s">
        <v>346</v>
      </c>
      <c r="B219" s="61" t="s">
        <v>347</v>
      </c>
      <c r="C219" s="35">
        <v>4301011724</v>
      </c>
      <c r="D219" s="356">
        <v>4680115884236</v>
      </c>
      <c r="E219" s="356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28" t="s">
        <v>348</v>
      </c>
      <c r="O219" s="358"/>
      <c r="P219" s="358"/>
      <c r="Q219" s="358"/>
      <c r="R219" s="359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hidden="1" customHeight="1" x14ac:dyDescent="0.25">
      <c r="A220" s="61" t="s">
        <v>349</v>
      </c>
      <c r="B220" s="61" t="s">
        <v>350</v>
      </c>
      <c r="C220" s="35">
        <v>4301011721</v>
      </c>
      <c r="D220" s="356">
        <v>4680115884175</v>
      </c>
      <c r="E220" s="356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29" t="s">
        <v>351</v>
      </c>
      <c r="O220" s="358"/>
      <c r="P220" s="358"/>
      <c r="Q220" s="358"/>
      <c r="R220" s="359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352</v>
      </c>
      <c r="B221" s="61" t="s">
        <v>353</v>
      </c>
      <c r="C221" s="35">
        <v>4301011824</v>
      </c>
      <c r="D221" s="356">
        <v>4680115884144</v>
      </c>
      <c r="E221" s="356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30" t="s">
        <v>354</v>
      </c>
      <c r="O221" s="358"/>
      <c r="P221" s="358"/>
      <c r="Q221" s="358"/>
      <c r="R221" s="359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355</v>
      </c>
      <c r="B222" s="61" t="s">
        <v>356</v>
      </c>
      <c r="C222" s="35">
        <v>4301011726</v>
      </c>
      <c r="D222" s="356">
        <v>4680115884182</v>
      </c>
      <c r="E222" s="356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31" t="s">
        <v>357</v>
      </c>
      <c r="O222" s="358"/>
      <c r="P222" s="358"/>
      <c r="Q222" s="358"/>
      <c r="R222" s="359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358</v>
      </c>
      <c r="B223" s="61" t="s">
        <v>359</v>
      </c>
      <c r="C223" s="35">
        <v>4301011722</v>
      </c>
      <c r="D223" s="356">
        <v>4680115884205</v>
      </c>
      <c r="E223" s="356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32" t="s">
        <v>360</v>
      </c>
      <c r="O223" s="358"/>
      <c r="P223" s="358"/>
      <c r="Q223" s="358"/>
      <c r="R223" s="359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idden="1" x14ac:dyDescent="0.2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4"/>
      <c r="N224" s="360" t="s">
        <v>43</v>
      </c>
      <c r="O224" s="361"/>
      <c r="P224" s="361"/>
      <c r="Q224" s="361"/>
      <c r="R224" s="361"/>
      <c r="S224" s="361"/>
      <c r="T224" s="362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hidden="1" x14ac:dyDescent="0.2">
      <c r="A225" s="363"/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4"/>
      <c r="N225" s="360" t="s">
        <v>43</v>
      </c>
      <c r="O225" s="361"/>
      <c r="P225" s="361"/>
      <c r="Q225" s="361"/>
      <c r="R225" s="361"/>
      <c r="S225" s="361"/>
      <c r="T225" s="362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hidden="1" customHeight="1" x14ac:dyDescent="0.25">
      <c r="A226" s="384" t="s">
        <v>361</v>
      </c>
      <c r="B226" s="384"/>
      <c r="C226" s="384"/>
      <c r="D226" s="384"/>
      <c r="E226" s="384"/>
      <c r="F226" s="384"/>
      <c r="G226" s="384"/>
      <c r="H226" s="384"/>
      <c r="I226" s="384"/>
      <c r="J226" s="384"/>
      <c r="K226" s="384"/>
      <c r="L226" s="384"/>
      <c r="M226" s="384"/>
      <c r="N226" s="384"/>
      <c r="O226" s="384"/>
      <c r="P226" s="384"/>
      <c r="Q226" s="384"/>
      <c r="R226" s="384"/>
      <c r="S226" s="384"/>
      <c r="T226" s="384"/>
      <c r="U226" s="384"/>
      <c r="V226" s="384"/>
      <c r="W226" s="384"/>
      <c r="X226" s="384"/>
      <c r="Y226" s="63"/>
      <c r="Z226" s="63"/>
    </row>
    <row r="227" spans="1:53" ht="14.25" hidden="1" customHeight="1" x14ac:dyDescent="0.25">
      <c r="A227" s="369" t="s">
        <v>117</v>
      </c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64"/>
      <c r="Z227" s="64"/>
    </row>
    <row r="228" spans="1:53" ht="27" hidden="1" customHeight="1" x14ac:dyDescent="0.25">
      <c r="A228" s="61" t="s">
        <v>362</v>
      </c>
      <c r="B228" s="61" t="s">
        <v>363</v>
      </c>
      <c r="C228" s="35">
        <v>4301011346</v>
      </c>
      <c r="D228" s="356">
        <v>4607091387445</v>
      </c>
      <c r="E228" s="356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356">
        <v>4607091386004</v>
      </c>
      <c r="E229" s="356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8" t="s">
        <v>48</v>
      </c>
      <c r="T229" s="38" t="s">
        <v>48</v>
      </c>
      <c r="U229" s="39" t="s">
        <v>0</v>
      </c>
      <c r="V229" s="57">
        <v>2380</v>
      </c>
      <c r="W229" s="54">
        <f t="shared" si="13"/>
        <v>2386.8000000000002</v>
      </c>
      <c r="X229" s="40">
        <f>IFERROR(IF(W229=0,"",ROUNDUP(W229/H229,0)*0.02175),"")</f>
        <v>4.8067500000000001</v>
      </c>
      <c r="Y229" s="66" t="s">
        <v>48</v>
      </c>
      <c r="Z229" s="67" t="s">
        <v>48</v>
      </c>
      <c r="AD229" s="68"/>
      <c r="BA229" s="196" t="s">
        <v>66</v>
      </c>
    </row>
    <row r="230" spans="1:53" ht="27" hidden="1" customHeight="1" x14ac:dyDescent="0.25">
      <c r="A230" s="61" t="s">
        <v>364</v>
      </c>
      <c r="B230" s="61" t="s">
        <v>366</v>
      </c>
      <c r="C230" s="35">
        <v>4301011362</v>
      </c>
      <c r="D230" s="356">
        <v>4607091386004</v>
      </c>
      <c r="E230" s="356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367</v>
      </c>
      <c r="B231" s="61" t="s">
        <v>368</v>
      </c>
      <c r="C231" s="35">
        <v>4301011347</v>
      </c>
      <c r="D231" s="356">
        <v>4607091386073</v>
      </c>
      <c r="E231" s="356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356">
        <v>4607091387322</v>
      </c>
      <c r="E232" s="356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8" t="s">
        <v>48</v>
      </c>
      <c r="T232" s="38" t="s">
        <v>48</v>
      </c>
      <c r="U232" s="39" t="s">
        <v>0</v>
      </c>
      <c r="V232" s="57">
        <v>100</v>
      </c>
      <c r="W232" s="54">
        <f t="shared" si="13"/>
        <v>108</v>
      </c>
      <c r="X232" s="40">
        <f>IFERROR(IF(W232=0,"",ROUNDUP(W232/H232,0)*0.02175),"")</f>
        <v>0.21749999999999997</v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369</v>
      </c>
      <c r="B233" s="61" t="s">
        <v>371</v>
      </c>
      <c r="C233" s="35">
        <v>4301011395</v>
      </c>
      <c r="D233" s="356">
        <v>4607091387322</v>
      </c>
      <c r="E233" s="356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356">
        <v>4607091387377</v>
      </c>
      <c r="E234" s="356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8" t="s">
        <v>48</v>
      </c>
      <c r="T234" s="38" t="s">
        <v>48</v>
      </c>
      <c r="U234" s="39" t="s">
        <v>0</v>
      </c>
      <c r="V234" s="57">
        <v>300</v>
      </c>
      <c r="W234" s="54">
        <f t="shared" si="13"/>
        <v>302.40000000000003</v>
      </c>
      <c r="X234" s="40">
        <f>IFERROR(IF(W234=0,"",ROUNDUP(W234/H234,0)*0.02175),"")</f>
        <v>0.60899999999999999</v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356">
        <v>4607091387353</v>
      </c>
      <c r="E235" s="356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8" t="s">
        <v>48</v>
      </c>
      <c r="T235" s="38" t="s">
        <v>48</v>
      </c>
      <c r="U235" s="39" t="s">
        <v>0</v>
      </c>
      <c r="V235" s="57">
        <v>200</v>
      </c>
      <c r="W235" s="54">
        <f t="shared" si="13"/>
        <v>205.20000000000002</v>
      </c>
      <c r="X235" s="40">
        <f>IFERROR(IF(W235=0,"",ROUNDUP(W235/H235,0)*0.02175),"")</f>
        <v>0.41324999999999995</v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356">
        <v>4607091386011</v>
      </c>
      <c r="E236" s="356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8" t="s">
        <v>48</v>
      </c>
      <c r="T236" s="38" t="s">
        <v>48</v>
      </c>
      <c r="U236" s="39" t="s">
        <v>0</v>
      </c>
      <c r="V236" s="57">
        <v>300</v>
      </c>
      <c r="W236" s="54">
        <f t="shared" si="13"/>
        <v>300</v>
      </c>
      <c r="X236" s="40">
        <f t="shared" ref="X236:X241" si="14">IFERROR(IF(W236=0,"",ROUNDUP(W236/H236,0)*0.00937),"")</f>
        <v>0.56220000000000003</v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378</v>
      </c>
      <c r="B237" s="61" t="s">
        <v>379</v>
      </c>
      <c r="C237" s="35">
        <v>4301011329</v>
      </c>
      <c r="D237" s="356">
        <v>4607091387308</v>
      </c>
      <c r="E237" s="356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356">
        <v>4607091387339</v>
      </c>
      <c r="E238" s="356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8" t="s">
        <v>48</v>
      </c>
      <c r="T238" s="38" t="s">
        <v>48</v>
      </c>
      <c r="U238" s="39" t="s">
        <v>0</v>
      </c>
      <c r="V238" s="57">
        <v>75</v>
      </c>
      <c r="W238" s="54">
        <f t="shared" si="13"/>
        <v>75</v>
      </c>
      <c r="X238" s="40">
        <f t="shared" si="14"/>
        <v>0.14055000000000001</v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382</v>
      </c>
      <c r="B239" s="61" t="s">
        <v>383</v>
      </c>
      <c r="C239" s="35">
        <v>4301011433</v>
      </c>
      <c r="D239" s="356">
        <v>4680115882638</v>
      </c>
      <c r="E239" s="356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384</v>
      </c>
      <c r="B240" s="61" t="s">
        <v>385</v>
      </c>
      <c r="C240" s="35">
        <v>4301011573</v>
      </c>
      <c r="D240" s="356">
        <v>4680115881938</v>
      </c>
      <c r="E240" s="356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386</v>
      </c>
      <c r="B241" s="61" t="s">
        <v>387</v>
      </c>
      <c r="C241" s="35">
        <v>4301010944</v>
      </c>
      <c r="D241" s="356">
        <v>4607091387346</v>
      </c>
      <c r="E241" s="356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388</v>
      </c>
      <c r="B242" s="61" t="s">
        <v>389</v>
      </c>
      <c r="C242" s="35">
        <v>4301011402</v>
      </c>
      <c r="D242" s="356">
        <v>4680115880375</v>
      </c>
      <c r="E242" s="356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1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390</v>
      </c>
      <c r="B243" s="61" t="s">
        <v>391</v>
      </c>
      <c r="C243" s="35">
        <v>4301011353</v>
      </c>
      <c r="D243" s="356">
        <v>4607091389807</v>
      </c>
      <c r="E243" s="356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363"/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4"/>
      <c r="N244" s="360" t="s">
        <v>43</v>
      </c>
      <c r="O244" s="361"/>
      <c r="P244" s="361"/>
      <c r="Q244" s="361"/>
      <c r="R244" s="361"/>
      <c r="S244" s="361"/>
      <c r="T244" s="362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350.92592592592592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353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6.74925</v>
      </c>
      <c r="Y244" s="65"/>
      <c r="Z244" s="65"/>
    </row>
    <row r="245" spans="1:53" x14ac:dyDescent="0.2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4"/>
      <c r="N245" s="360" t="s">
        <v>43</v>
      </c>
      <c r="O245" s="361"/>
      <c r="P245" s="361"/>
      <c r="Q245" s="361"/>
      <c r="R245" s="361"/>
      <c r="S245" s="361"/>
      <c r="T245" s="362"/>
      <c r="U245" s="41" t="s">
        <v>0</v>
      </c>
      <c r="V245" s="42">
        <f>IFERROR(SUM(V228:V243),"0")</f>
        <v>3355</v>
      </c>
      <c r="W245" s="42">
        <f>IFERROR(SUM(W228:W243),"0")</f>
        <v>3377.4</v>
      </c>
      <c r="X245" s="41"/>
      <c r="Y245" s="65"/>
      <c r="Z245" s="65"/>
    </row>
    <row r="246" spans="1:53" ht="14.25" hidden="1" customHeight="1" x14ac:dyDescent="0.25">
      <c r="A246" s="369" t="s">
        <v>109</v>
      </c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64"/>
      <c r="Z246" s="64"/>
    </row>
    <row r="247" spans="1:53" ht="27" hidden="1" customHeight="1" x14ac:dyDescent="0.25">
      <c r="A247" s="61" t="s">
        <v>392</v>
      </c>
      <c r="B247" s="61" t="s">
        <v>393</v>
      </c>
      <c r="C247" s="35">
        <v>4301020254</v>
      </c>
      <c r="D247" s="356">
        <v>4680115881914</v>
      </c>
      <c r="E247" s="35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hidden="1" x14ac:dyDescent="0.2">
      <c r="A248" s="363"/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4"/>
      <c r="N248" s="360" t="s">
        <v>43</v>
      </c>
      <c r="O248" s="361"/>
      <c r="P248" s="361"/>
      <c r="Q248" s="361"/>
      <c r="R248" s="361"/>
      <c r="S248" s="361"/>
      <c r="T248" s="362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hidden="1" x14ac:dyDescent="0.2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4"/>
      <c r="N249" s="360" t="s">
        <v>43</v>
      </c>
      <c r="O249" s="361"/>
      <c r="P249" s="361"/>
      <c r="Q249" s="361"/>
      <c r="R249" s="361"/>
      <c r="S249" s="361"/>
      <c r="T249" s="362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hidden="1" customHeight="1" x14ac:dyDescent="0.25">
      <c r="A250" s="369" t="s">
        <v>75</v>
      </c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69"/>
      <c r="N250" s="369"/>
      <c r="O250" s="369"/>
      <c r="P250" s="369"/>
      <c r="Q250" s="369"/>
      <c r="R250" s="369"/>
      <c r="S250" s="369"/>
      <c r="T250" s="369"/>
      <c r="U250" s="369"/>
      <c r="V250" s="369"/>
      <c r="W250" s="369"/>
      <c r="X250" s="369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356">
        <v>4607091387193</v>
      </c>
      <c r="E251" s="356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8" t="s">
        <v>48</v>
      </c>
      <c r="T251" s="38" t="s">
        <v>48</v>
      </c>
      <c r="U251" s="39" t="s">
        <v>0</v>
      </c>
      <c r="V251" s="57">
        <v>700</v>
      </c>
      <c r="W251" s="54">
        <f>IFERROR(IF(V251="",0,CEILING((V251/$H251),1)*$H251),"")</f>
        <v>701.4</v>
      </c>
      <c r="X251" s="40">
        <f>IFERROR(IF(W251=0,"",ROUNDUP(W251/H251,0)*0.00753),"")</f>
        <v>1.2575100000000001</v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356">
        <v>4607091387230</v>
      </c>
      <c r="E252" s="356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8" t="s">
        <v>48</v>
      </c>
      <c r="T252" s="38" t="s">
        <v>48</v>
      </c>
      <c r="U252" s="39" t="s">
        <v>0</v>
      </c>
      <c r="V252" s="57">
        <v>250</v>
      </c>
      <c r="W252" s="54">
        <f>IFERROR(IF(V252="",0,CEILING((V252/$H252),1)*$H252),"")</f>
        <v>252</v>
      </c>
      <c r="X252" s="40">
        <f>IFERROR(IF(W252=0,"",ROUNDUP(W252/H252,0)*0.00753),"")</f>
        <v>0.45180000000000003</v>
      </c>
      <c r="Y252" s="66" t="s">
        <v>48</v>
      </c>
      <c r="Z252" s="67" t="s">
        <v>48</v>
      </c>
      <c r="AD252" s="68"/>
      <c r="BA252" s="213" t="s">
        <v>66</v>
      </c>
    </row>
    <row r="253" spans="1:53" ht="27" hidden="1" customHeight="1" x14ac:dyDescent="0.25">
      <c r="A253" s="61" t="s">
        <v>398</v>
      </c>
      <c r="B253" s="61" t="s">
        <v>399</v>
      </c>
      <c r="C253" s="35">
        <v>4301031152</v>
      </c>
      <c r="D253" s="356">
        <v>4607091387285</v>
      </c>
      <c r="E253" s="356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400</v>
      </c>
      <c r="B254" s="61" t="s">
        <v>401</v>
      </c>
      <c r="C254" s="35">
        <v>4301031164</v>
      </c>
      <c r="D254" s="356">
        <v>4680115880481</v>
      </c>
      <c r="E254" s="356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363"/>
      <c r="B255" s="363"/>
      <c r="C255" s="363"/>
      <c r="D255" s="363"/>
      <c r="E255" s="363"/>
      <c r="F255" s="363"/>
      <c r="G255" s="363"/>
      <c r="H255" s="363"/>
      <c r="I255" s="363"/>
      <c r="J255" s="363"/>
      <c r="K255" s="363"/>
      <c r="L255" s="363"/>
      <c r="M255" s="364"/>
      <c r="N255" s="360" t="s">
        <v>43</v>
      </c>
      <c r="O255" s="361"/>
      <c r="P255" s="361"/>
      <c r="Q255" s="361"/>
      <c r="R255" s="361"/>
      <c r="S255" s="361"/>
      <c r="T255" s="362"/>
      <c r="U255" s="41" t="s">
        <v>42</v>
      </c>
      <c r="V255" s="42">
        <f>IFERROR(V251/H251,"0")+IFERROR(V252/H252,"0")+IFERROR(V253/H253,"0")+IFERROR(V254/H254,"0")</f>
        <v>226.19047619047618</v>
      </c>
      <c r="W255" s="42">
        <f>IFERROR(W251/H251,"0")+IFERROR(W252/H252,"0")+IFERROR(W253/H253,"0")+IFERROR(W254/H254,"0")</f>
        <v>227</v>
      </c>
      <c r="X255" s="42">
        <f>IFERROR(IF(X251="",0,X251),"0")+IFERROR(IF(X252="",0,X252),"0")+IFERROR(IF(X253="",0,X253),"0")+IFERROR(IF(X254="",0,X254),"0")</f>
        <v>1.7093100000000001</v>
      </c>
      <c r="Y255" s="65"/>
      <c r="Z255" s="65"/>
    </row>
    <row r="256" spans="1:53" x14ac:dyDescent="0.2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4"/>
      <c r="N256" s="360" t="s">
        <v>43</v>
      </c>
      <c r="O256" s="361"/>
      <c r="P256" s="361"/>
      <c r="Q256" s="361"/>
      <c r="R256" s="361"/>
      <c r="S256" s="361"/>
      <c r="T256" s="362"/>
      <c r="U256" s="41" t="s">
        <v>0</v>
      </c>
      <c r="V256" s="42">
        <f>IFERROR(SUM(V251:V254),"0")</f>
        <v>950</v>
      </c>
      <c r="W256" s="42">
        <f>IFERROR(SUM(W251:W254),"0")</f>
        <v>953.4</v>
      </c>
      <c r="X256" s="41"/>
      <c r="Y256" s="65"/>
      <c r="Z256" s="65"/>
    </row>
    <row r="257" spans="1:53" ht="14.25" hidden="1" customHeight="1" x14ac:dyDescent="0.25">
      <c r="A257" s="369" t="s">
        <v>80</v>
      </c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69"/>
      <c r="N257" s="369"/>
      <c r="O257" s="369"/>
      <c r="P257" s="369"/>
      <c r="Q257" s="369"/>
      <c r="R257" s="369"/>
      <c r="S257" s="369"/>
      <c r="T257" s="369"/>
      <c r="U257" s="369"/>
      <c r="V257" s="369"/>
      <c r="W257" s="369"/>
      <c r="X257" s="369"/>
      <c r="Y257" s="64"/>
      <c r="Z257" s="64"/>
    </row>
    <row r="258" spans="1:53" ht="16.5" hidden="1" customHeight="1" x14ac:dyDescent="0.25">
      <c r="A258" s="61" t="s">
        <v>402</v>
      </c>
      <c r="B258" s="61" t="s">
        <v>403</v>
      </c>
      <c r="C258" s="35">
        <v>4301051731</v>
      </c>
      <c r="D258" s="356">
        <v>4680115884618</v>
      </c>
      <c r="E258" s="356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03" t="s">
        <v>404</v>
      </c>
      <c r="O258" s="358"/>
      <c r="P258" s="358"/>
      <c r="Q258" s="358"/>
      <c r="R258" s="359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hidden="1" customHeight="1" x14ac:dyDescent="0.25">
      <c r="A259" s="61" t="s">
        <v>406</v>
      </c>
      <c r="B259" s="61" t="s">
        <v>407</v>
      </c>
      <c r="C259" s="35">
        <v>4301051100</v>
      </c>
      <c r="D259" s="356">
        <v>4607091387766</v>
      </c>
      <c r="E259" s="356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si="15"/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408</v>
      </c>
      <c r="B260" s="61" t="s">
        <v>409</v>
      </c>
      <c r="C260" s="35">
        <v>4301051116</v>
      </c>
      <c r="D260" s="356">
        <v>4607091387957</v>
      </c>
      <c r="E260" s="356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410</v>
      </c>
      <c r="B261" s="61" t="s">
        <v>411</v>
      </c>
      <c r="C261" s="35">
        <v>4301051115</v>
      </c>
      <c r="D261" s="356">
        <v>4607091387964</v>
      </c>
      <c r="E261" s="356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356">
        <v>4607091381672</v>
      </c>
      <c r="E262" s="356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4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8" t="s">
        <v>48</v>
      </c>
      <c r="T262" s="38" t="s">
        <v>48</v>
      </c>
      <c r="U262" s="39" t="s">
        <v>0</v>
      </c>
      <c r="V262" s="57">
        <v>288</v>
      </c>
      <c r="W262" s="54">
        <f t="shared" si="15"/>
        <v>288</v>
      </c>
      <c r="X262" s="40">
        <f>IFERROR(IF(W262=0,"",ROUNDUP(W262/H262,0)*0.00937),"")</f>
        <v>0.74960000000000004</v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414</v>
      </c>
      <c r="B263" s="61" t="s">
        <v>415</v>
      </c>
      <c r="C263" s="35">
        <v>4301051130</v>
      </c>
      <c r="D263" s="356">
        <v>4607091387537</v>
      </c>
      <c r="E263" s="356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416</v>
      </c>
      <c r="B264" s="61" t="s">
        <v>417</v>
      </c>
      <c r="C264" s="35">
        <v>4301051132</v>
      </c>
      <c r="D264" s="356">
        <v>4607091387513</v>
      </c>
      <c r="E264" s="356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418</v>
      </c>
      <c r="B265" s="61" t="s">
        <v>419</v>
      </c>
      <c r="C265" s="35">
        <v>4301051277</v>
      </c>
      <c r="D265" s="356">
        <v>4680115880511</v>
      </c>
      <c r="E265" s="356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420</v>
      </c>
      <c r="B266" s="61" t="s">
        <v>421</v>
      </c>
      <c r="C266" s="35">
        <v>4301051344</v>
      </c>
      <c r="D266" s="356">
        <v>4680115880412</v>
      </c>
      <c r="E266" s="356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4"/>
      <c r="N267" s="360" t="s">
        <v>43</v>
      </c>
      <c r="O267" s="361"/>
      <c r="P267" s="361"/>
      <c r="Q267" s="361"/>
      <c r="R267" s="361"/>
      <c r="S267" s="361"/>
      <c r="T267" s="362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80</v>
      </c>
      <c r="W267" s="42">
        <f>IFERROR(W258/H258,"0")+IFERROR(W259/H259,"0")+IFERROR(W260/H260,"0")+IFERROR(W261/H261,"0")+IFERROR(W262/H262,"0")+IFERROR(W263/H263,"0")+IFERROR(W264/H264,"0")+IFERROR(W265/H265,"0")+IFERROR(W266/H266,"0")</f>
        <v>80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0.74960000000000004</v>
      </c>
      <c r="Y267" s="65"/>
      <c r="Z267" s="65"/>
    </row>
    <row r="268" spans="1:53" x14ac:dyDescent="0.2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4"/>
      <c r="N268" s="360" t="s">
        <v>43</v>
      </c>
      <c r="O268" s="361"/>
      <c r="P268" s="361"/>
      <c r="Q268" s="361"/>
      <c r="R268" s="361"/>
      <c r="S268" s="361"/>
      <c r="T268" s="362"/>
      <c r="U268" s="41" t="s">
        <v>0</v>
      </c>
      <c r="V268" s="42">
        <f>IFERROR(SUM(V258:V266),"0")</f>
        <v>288</v>
      </c>
      <c r="W268" s="42">
        <f>IFERROR(SUM(W258:W266),"0")</f>
        <v>288</v>
      </c>
      <c r="X268" s="41"/>
      <c r="Y268" s="65"/>
      <c r="Z268" s="65"/>
    </row>
    <row r="269" spans="1:53" ht="14.25" hidden="1" customHeight="1" x14ac:dyDescent="0.25">
      <c r="A269" s="369" t="s">
        <v>213</v>
      </c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356">
        <v>4607091380880</v>
      </c>
      <c r="E270" s="356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8" t="s">
        <v>48</v>
      </c>
      <c r="T270" s="38" t="s">
        <v>48</v>
      </c>
      <c r="U270" s="39" t="s">
        <v>0</v>
      </c>
      <c r="V270" s="57">
        <v>140</v>
      </c>
      <c r="W270" s="54">
        <f>IFERROR(IF(V270="",0,CEILING((V270/$H270),1)*$H270),"")</f>
        <v>142.80000000000001</v>
      </c>
      <c r="X270" s="40">
        <f>IFERROR(IF(W270=0,"",ROUNDUP(W270/H270,0)*0.02175),"")</f>
        <v>0.36974999999999997</v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356">
        <v>4607091384482</v>
      </c>
      <c r="E271" s="356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8" t="s">
        <v>48</v>
      </c>
      <c r="T271" s="38" t="s">
        <v>48</v>
      </c>
      <c r="U271" s="39" t="s">
        <v>0</v>
      </c>
      <c r="V271" s="57">
        <v>700</v>
      </c>
      <c r="W271" s="54">
        <f>IFERROR(IF(V271="",0,CEILING((V271/$H271),1)*$H271),"")</f>
        <v>702</v>
      </c>
      <c r="X271" s="40">
        <f>IFERROR(IF(W271=0,"",ROUNDUP(W271/H271,0)*0.02175),"")</f>
        <v>1.9574999999999998</v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356">
        <v>4607091380897</v>
      </c>
      <c r="E272" s="356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8" t="s">
        <v>48</v>
      </c>
      <c r="T272" s="38" t="s">
        <v>48</v>
      </c>
      <c r="U272" s="39" t="s">
        <v>0</v>
      </c>
      <c r="V272" s="57">
        <v>160</v>
      </c>
      <c r="W272" s="54">
        <f>IFERROR(IF(V272="",0,CEILING((V272/$H272),1)*$H272),"")</f>
        <v>168</v>
      </c>
      <c r="X272" s="40">
        <f>IFERROR(IF(W272=0,"",ROUNDUP(W272/H272,0)*0.02175),"")</f>
        <v>0.43499999999999994</v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363"/>
      <c r="B273" s="363"/>
      <c r="C273" s="363"/>
      <c r="D273" s="363"/>
      <c r="E273" s="363"/>
      <c r="F273" s="363"/>
      <c r="G273" s="363"/>
      <c r="H273" s="363"/>
      <c r="I273" s="363"/>
      <c r="J273" s="363"/>
      <c r="K273" s="363"/>
      <c r="L273" s="363"/>
      <c r="M273" s="364"/>
      <c r="N273" s="360" t="s">
        <v>43</v>
      </c>
      <c r="O273" s="361"/>
      <c r="P273" s="361"/>
      <c r="Q273" s="361"/>
      <c r="R273" s="361"/>
      <c r="S273" s="361"/>
      <c r="T273" s="362"/>
      <c r="U273" s="41" t="s">
        <v>42</v>
      </c>
      <c r="V273" s="42">
        <f>IFERROR(V270/H270,"0")+IFERROR(V271/H271,"0")+IFERROR(V272/H272,"0")</f>
        <v>125.45787545787546</v>
      </c>
      <c r="W273" s="42">
        <f>IFERROR(W270/H270,"0")+IFERROR(W271/H271,"0")+IFERROR(W272/H272,"0")</f>
        <v>127</v>
      </c>
      <c r="X273" s="42">
        <f>IFERROR(IF(X270="",0,X270),"0")+IFERROR(IF(X271="",0,X271),"0")+IFERROR(IF(X272="",0,X272),"0")</f>
        <v>2.7622499999999999</v>
      </c>
      <c r="Y273" s="65"/>
      <c r="Z273" s="65"/>
    </row>
    <row r="274" spans="1:53" x14ac:dyDescent="0.2">
      <c r="A274" s="363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64"/>
      <c r="N274" s="360" t="s">
        <v>43</v>
      </c>
      <c r="O274" s="361"/>
      <c r="P274" s="361"/>
      <c r="Q274" s="361"/>
      <c r="R274" s="361"/>
      <c r="S274" s="361"/>
      <c r="T274" s="362"/>
      <c r="U274" s="41" t="s">
        <v>0</v>
      </c>
      <c r="V274" s="42">
        <f>IFERROR(SUM(V270:V272),"0")</f>
        <v>1000</v>
      </c>
      <c r="W274" s="42">
        <f>IFERROR(SUM(W270:W272),"0")</f>
        <v>1012.8</v>
      </c>
      <c r="X274" s="41"/>
      <c r="Y274" s="65"/>
      <c r="Z274" s="65"/>
    </row>
    <row r="275" spans="1:53" ht="14.25" hidden="1" customHeight="1" x14ac:dyDescent="0.25">
      <c r="A275" s="369" t="s">
        <v>95</v>
      </c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64"/>
      <c r="Z275" s="64"/>
    </row>
    <row r="276" spans="1:53" ht="16.5" hidden="1" customHeight="1" x14ac:dyDescent="0.25">
      <c r="A276" s="61" t="s">
        <v>428</v>
      </c>
      <c r="B276" s="61" t="s">
        <v>429</v>
      </c>
      <c r="C276" s="35">
        <v>4301030232</v>
      </c>
      <c r="D276" s="356">
        <v>4607091388374</v>
      </c>
      <c r="E276" s="356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492" t="s">
        <v>430</v>
      </c>
      <c r="O276" s="358"/>
      <c r="P276" s="358"/>
      <c r="Q276" s="358"/>
      <c r="R276" s="359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hidden="1" customHeight="1" x14ac:dyDescent="0.25">
      <c r="A277" s="61" t="s">
        <v>431</v>
      </c>
      <c r="B277" s="61" t="s">
        <v>432</v>
      </c>
      <c r="C277" s="35">
        <v>4301030235</v>
      </c>
      <c r="D277" s="356">
        <v>4607091388381</v>
      </c>
      <c r="E277" s="356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493" t="s">
        <v>433</v>
      </c>
      <c r="O277" s="358"/>
      <c r="P277" s="358"/>
      <c r="Q277" s="358"/>
      <c r="R277" s="359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434</v>
      </c>
      <c r="B278" s="61" t="s">
        <v>435</v>
      </c>
      <c r="C278" s="35">
        <v>4301030233</v>
      </c>
      <c r="D278" s="356">
        <v>4607091388404</v>
      </c>
      <c r="E278" s="356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idden="1" x14ac:dyDescent="0.2">
      <c r="A279" s="363"/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4"/>
      <c r="N279" s="360" t="s">
        <v>43</v>
      </c>
      <c r="O279" s="361"/>
      <c r="P279" s="361"/>
      <c r="Q279" s="361"/>
      <c r="R279" s="361"/>
      <c r="S279" s="361"/>
      <c r="T279" s="362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hidden="1" x14ac:dyDescent="0.2">
      <c r="A280" s="363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64"/>
      <c r="N280" s="360" t="s">
        <v>43</v>
      </c>
      <c r="O280" s="361"/>
      <c r="P280" s="361"/>
      <c r="Q280" s="361"/>
      <c r="R280" s="361"/>
      <c r="S280" s="361"/>
      <c r="T280" s="362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hidden="1" customHeight="1" x14ac:dyDescent="0.25">
      <c r="A281" s="369" t="s">
        <v>436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369"/>
      <c r="Y281" s="64"/>
      <c r="Z281" s="64"/>
    </row>
    <row r="282" spans="1:53" ht="16.5" hidden="1" customHeight="1" x14ac:dyDescent="0.25">
      <c r="A282" s="61" t="s">
        <v>437</v>
      </c>
      <c r="B282" s="61" t="s">
        <v>438</v>
      </c>
      <c r="C282" s="35">
        <v>4301180007</v>
      </c>
      <c r="D282" s="356">
        <v>4680115881808</v>
      </c>
      <c r="E282" s="356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hidden="1" customHeight="1" x14ac:dyDescent="0.25">
      <c r="A283" s="61" t="s">
        <v>441</v>
      </c>
      <c r="B283" s="61" t="s">
        <v>442</v>
      </c>
      <c r="C283" s="35">
        <v>4301180006</v>
      </c>
      <c r="D283" s="356">
        <v>4680115881822</v>
      </c>
      <c r="E283" s="356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443</v>
      </c>
      <c r="B284" s="61" t="s">
        <v>444</v>
      </c>
      <c r="C284" s="35">
        <v>4301180001</v>
      </c>
      <c r="D284" s="356">
        <v>4680115880016</v>
      </c>
      <c r="E284" s="356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idden="1" x14ac:dyDescent="0.2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4"/>
      <c r="N285" s="360" t="s">
        <v>43</v>
      </c>
      <c r="O285" s="361"/>
      <c r="P285" s="361"/>
      <c r="Q285" s="361"/>
      <c r="R285" s="361"/>
      <c r="S285" s="361"/>
      <c r="T285" s="362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hidden="1" x14ac:dyDescent="0.2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4"/>
      <c r="N286" s="360" t="s">
        <v>43</v>
      </c>
      <c r="O286" s="361"/>
      <c r="P286" s="361"/>
      <c r="Q286" s="361"/>
      <c r="R286" s="361"/>
      <c r="S286" s="361"/>
      <c r="T286" s="362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hidden="1" customHeight="1" x14ac:dyDescent="0.25">
      <c r="A287" s="384" t="s">
        <v>445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63"/>
      <c r="Z287" s="63"/>
    </row>
    <row r="288" spans="1:53" ht="14.25" hidden="1" customHeight="1" x14ac:dyDescent="0.25">
      <c r="A288" s="369" t="s">
        <v>117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4"/>
      <c r="Z288" s="64"/>
    </row>
    <row r="289" spans="1:53" ht="27" hidden="1" customHeight="1" x14ac:dyDescent="0.25">
      <c r="A289" s="61" t="s">
        <v>446</v>
      </c>
      <c r="B289" s="61" t="s">
        <v>447</v>
      </c>
      <c r="C289" s="35">
        <v>4301011315</v>
      </c>
      <c r="D289" s="356">
        <v>4607091387421</v>
      </c>
      <c r="E289" s="356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hidden="1" customHeight="1" x14ac:dyDescent="0.25">
      <c r="A290" s="61" t="s">
        <v>446</v>
      </c>
      <c r="B290" s="61" t="s">
        <v>448</v>
      </c>
      <c r="C290" s="35">
        <v>4301011121</v>
      </c>
      <c r="D290" s="356">
        <v>4607091387421</v>
      </c>
      <c r="E290" s="356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449</v>
      </c>
      <c r="B291" s="61" t="s">
        <v>450</v>
      </c>
      <c r="C291" s="35">
        <v>4301011619</v>
      </c>
      <c r="D291" s="356">
        <v>4607091387452</v>
      </c>
      <c r="E291" s="356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449</v>
      </c>
      <c r="B292" s="61" t="s">
        <v>451</v>
      </c>
      <c r="C292" s="35">
        <v>4301011322</v>
      </c>
      <c r="D292" s="356">
        <v>4607091387452</v>
      </c>
      <c r="E292" s="356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4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449</v>
      </c>
      <c r="B293" s="61" t="s">
        <v>452</v>
      </c>
      <c r="C293" s="35">
        <v>4301011396</v>
      </c>
      <c r="D293" s="356">
        <v>4607091387452</v>
      </c>
      <c r="E293" s="356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453</v>
      </c>
      <c r="B294" s="61" t="s">
        <v>454</v>
      </c>
      <c r="C294" s="35">
        <v>4301011313</v>
      </c>
      <c r="D294" s="356">
        <v>4607091385984</v>
      </c>
      <c r="E294" s="356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4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356">
        <v>4607091387438</v>
      </c>
      <c r="E295" s="356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8" t="s">
        <v>48</v>
      </c>
      <c r="T295" s="38" t="s">
        <v>48</v>
      </c>
      <c r="U295" s="39" t="s">
        <v>0</v>
      </c>
      <c r="V295" s="57">
        <v>125</v>
      </c>
      <c r="W295" s="54">
        <f t="shared" si="16"/>
        <v>125</v>
      </c>
      <c r="X295" s="40">
        <f>IFERROR(IF(W295=0,"",ROUNDUP(W295/H295,0)*0.00937),"")</f>
        <v>0.23424999999999999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356">
        <v>4607091387469</v>
      </c>
      <c r="E296" s="356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8" t="s">
        <v>48</v>
      </c>
      <c r="T296" s="38" t="s">
        <v>48</v>
      </c>
      <c r="U296" s="39" t="s">
        <v>0</v>
      </c>
      <c r="V296" s="57">
        <v>75</v>
      </c>
      <c r="W296" s="54">
        <f t="shared" si="16"/>
        <v>75</v>
      </c>
      <c r="X296" s="40">
        <f>IFERROR(IF(W296=0,"",ROUNDUP(W296/H296,0)*0.00937),"")</f>
        <v>0.14055000000000001</v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363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4"/>
      <c r="N297" s="360" t="s">
        <v>43</v>
      </c>
      <c r="O297" s="361"/>
      <c r="P297" s="361"/>
      <c r="Q297" s="361"/>
      <c r="R297" s="361"/>
      <c r="S297" s="361"/>
      <c r="T297" s="362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40</v>
      </c>
      <c r="W297" s="42">
        <f>IFERROR(W289/H289,"0")+IFERROR(W290/H290,"0")+IFERROR(W291/H291,"0")+IFERROR(W292/H292,"0")+IFERROR(W293/H293,"0")+IFERROR(W294/H294,"0")+IFERROR(W295/H295,"0")+IFERROR(W296/H296,"0")</f>
        <v>40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0.37480000000000002</v>
      </c>
      <c r="Y297" s="65"/>
      <c r="Z297" s="65"/>
    </row>
    <row r="298" spans="1:53" x14ac:dyDescent="0.2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4"/>
      <c r="N298" s="360" t="s">
        <v>43</v>
      </c>
      <c r="O298" s="361"/>
      <c r="P298" s="361"/>
      <c r="Q298" s="361"/>
      <c r="R298" s="361"/>
      <c r="S298" s="361"/>
      <c r="T298" s="362"/>
      <c r="U298" s="41" t="s">
        <v>0</v>
      </c>
      <c r="V298" s="42">
        <f>IFERROR(SUM(V289:V296),"0")</f>
        <v>200</v>
      </c>
      <c r="W298" s="42">
        <f>IFERROR(SUM(W289:W296),"0")</f>
        <v>200</v>
      </c>
      <c r="X298" s="41"/>
      <c r="Y298" s="65"/>
      <c r="Z298" s="65"/>
    </row>
    <row r="299" spans="1:53" ht="14.25" hidden="1" customHeight="1" x14ac:dyDescent="0.25">
      <c r="A299" s="369" t="s">
        <v>75</v>
      </c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64"/>
      <c r="Z299" s="64"/>
    </row>
    <row r="300" spans="1:53" ht="27" hidden="1" customHeight="1" x14ac:dyDescent="0.25">
      <c r="A300" s="61" t="s">
        <v>459</v>
      </c>
      <c r="B300" s="61" t="s">
        <v>460</v>
      </c>
      <c r="C300" s="35">
        <v>4301031154</v>
      </c>
      <c r="D300" s="356">
        <v>4607091387292</v>
      </c>
      <c r="E300" s="356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hidden="1" customHeight="1" x14ac:dyDescent="0.25">
      <c r="A301" s="61" t="s">
        <v>461</v>
      </c>
      <c r="B301" s="61" t="s">
        <v>462</v>
      </c>
      <c r="C301" s="35">
        <v>4301031155</v>
      </c>
      <c r="D301" s="356">
        <v>4607091387315</v>
      </c>
      <c r="E301" s="356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idden="1" x14ac:dyDescent="0.2">
      <c r="A302" s="363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4"/>
      <c r="N302" s="360" t="s">
        <v>43</v>
      </c>
      <c r="O302" s="361"/>
      <c r="P302" s="361"/>
      <c r="Q302" s="361"/>
      <c r="R302" s="361"/>
      <c r="S302" s="361"/>
      <c r="T302" s="362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hidden="1" x14ac:dyDescent="0.2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4"/>
      <c r="N303" s="360" t="s">
        <v>43</v>
      </c>
      <c r="O303" s="361"/>
      <c r="P303" s="361"/>
      <c r="Q303" s="361"/>
      <c r="R303" s="361"/>
      <c r="S303" s="361"/>
      <c r="T303" s="362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hidden="1" customHeight="1" x14ac:dyDescent="0.25">
      <c r="A304" s="384" t="s">
        <v>463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63"/>
      <c r="Z304" s="63"/>
    </row>
    <row r="305" spans="1:53" ht="14.25" hidden="1" customHeight="1" x14ac:dyDescent="0.25">
      <c r="A305" s="369" t="s">
        <v>75</v>
      </c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69"/>
      <c r="N305" s="369"/>
      <c r="O305" s="369"/>
      <c r="P305" s="369"/>
      <c r="Q305" s="369"/>
      <c r="R305" s="369"/>
      <c r="S305" s="369"/>
      <c r="T305" s="369"/>
      <c r="U305" s="369"/>
      <c r="V305" s="369"/>
      <c r="W305" s="369"/>
      <c r="X305" s="369"/>
      <c r="Y305" s="64"/>
      <c r="Z305" s="64"/>
    </row>
    <row r="306" spans="1:53" ht="27" hidden="1" customHeight="1" x14ac:dyDescent="0.25">
      <c r="A306" s="61" t="s">
        <v>464</v>
      </c>
      <c r="B306" s="61" t="s">
        <v>465</v>
      </c>
      <c r="C306" s="35">
        <v>4301031066</v>
      </c>
      <c r="D306" s="356">
        <v>4607091383836</v>
      </c>
      <c r="E306" s="356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hidden="1" x14ac:dyDescent="0.2">
      <c r="A307" s="363"/>
      <c r="B307" s="363"/>
      <c r="C307" s="363"/>
      <c r="D307" s="363"/>
      <c r="E307" s="363"/>
      <c r="F307" s="363"/>
      <c r="G307" s="363"/>
      <c r="H307" s="363"/>
      <c r="I307" s="363"/>
      <c r="J307" s="363"/>
      <c r="K307" s="363"/>
      <c r="L307" s="363"/>
      <c r="M307" s="364"/>
      <c r="N307" s="360" t="s">
        <v>43</v>
      </c>
      <c r="O307" s="361"/>
      <c r="P307" s="361"/>
      <c r="Q307" s="361"/>
      <c r="R307" s="361"/>
      <c r="S307" s="361"/>
      <c r="T307" s="362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hidden="1" x14ac:dyDescent="0.2">
      <c r="A308" s="363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4"/>
      <c r="N308" s="360" t="s">
        <v>43</v>
      </c>
      <c r="O308" s="361"/>
      <c r="P308" s="361"/>
      <c r="Q308" s="361"/>
      <c r="R308" s="361"/>
      <c r="S308" s="361"/>
      <c r="T308" s="362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hidden="1" customHeight="1" x14ac:dyDescent="0.25">
      <c r="A309" s="369" t="s">
        <v>80</v>
      </c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69"/>
      <c r="U309" s="369"/>
      <c r="V309" s="369"/>
      <c r="W309" s="369"/>
      <c r="X309" s="369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356">
        <v>4607091387919</v>
      </c>
      <c r="E310" s="356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8" t="s">
        <v>48</v>
      </c>
      <c r="T310" s="38" t="s">
        <v>48</v>
      </c>
      <c r="U310" s="39" t="s">
        <v>0</v>
      </c>
      <c r="V310" s="57">
        <v>250</v>
      </c>
      <c r="W310" s="54">
        <f>IFERROR(IF(V310="",0,CEILING((V310/$H310),1)*$H310),"")</f>
        <v>251.1</v>
      </c>
      <c r="X310" s="40">
        <f>IFERROR(IF(W310=0,"",ROUNDUP(W310/H310,0)*0.02175),"")</f>
        <v>0.6742499999999999</v>
      </c>
      <c r="Y310" s="66" t="s">
        <v>48</v>
      </c>
      <c r="Z310" s="67" t="s">
        <v>48</v>
      </c>
      <c r="AD310" s="68"/>
      <c r="BA310" s="245" t="s">
        <v>66</v>
      </c>
    </row>
    <row r="311" spans="1:53" ht="27" hidden="1" customHeight="1" x14ac:dyDescent="0.25">
      <c r="A311" s="61" t="s">
        <v>468</v>
      </c>
      <c r="B311" s="61" t="s">
        <v>469</v>
      </c>
      <c r="C311" s="35">
        <v>4301051461</v>
      </c>
      <c r="D311" s="356">
        <v>4680115883604</v>
      </c>
      <c r="E311" s="356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hidden="1" customHeight="1" x14ac:dyDescent="0.25">
      <c r="A312" s="61" t="s">
        <v>470</v>
      </c>
      <c r="B312" s="61" t="s">
        <v>471</v>
      </c>
      <c r="C312" s="35">
        <v>4301051485</v>
      </c>
      <c r="D312" s="356">
        <v>4680115883567</v>
      </c>
      <c r="E312" s="356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3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64"/>
      <c r="N313" s="360" t="s">
        <v>43</v>
      </c>
      <c r="O313" s="361"/>
      <c r="P313" s="361"/>
      <c r="Q313" s="361"/>
      <c r="R313" s="361"/>
      <c r="S313" s="361"/>
      <c r="T313" s="362"/>
      <c r="U313" s="41" t="s">
        <v>42</v>
      </c>
      <c r="V313" s="42">
        <f>IFERROR(V310/H310,"0")+IFERROR(V311/H311,"0")+IFERROR(V312/H312,"0")</f>
        <v>30.8641975308642</v>
      </c>
      <c r="W313" s="42">
        <f>IFERROR(W310/H310,"0")+IFERROR(W311/H311,"0")+IFERROR(W312/H312,"0")</f>
        <v>31</v>
      </c>
      <c r="X313" s="42">
        <f>IFERROR(IF(X310="",0,X310),"0")+IFERROR(IF(X311="",0,X311),"0")+IFERROR(IF(X312="",0,X312),"0")</f>
        <v>0.6742499999999999</v>
      </c>
      <c r="Y313" s="65"/>
      <c r="Z313" s="6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4"/>
      <c r="N314" s="360" t="s">
        <v>43</v>
      </c>
      <c r="O314" s="361"/>
      <c r="P314" s="361"/>
      <c r="Q314" s="361"/>
      <c r="R314" s="361"/>
      <c r="S314" s="361"/>
      <c r="T314" s="362"/>
      <c r="U314" s="41" t="s">
        <v>0</v>
      </c>
      <c r="V314" s="42">
        <f>IFERROR(SUM(V310:V312),"0")</f>
        <v>250</v>
      </c>
      <c r="W314" s="42">
        <f>IFERROR(SUM(W310:W312),"0")</f>
        <v>251.1</v>
      </c>
      <c r="X314" s="41"/>
      <c r="Y314" s="65"/>
      <c r="Z314" s="65"/>
    </row>
    <row r="315" spans="1:53" ht="14.25" hidden="1" customHeight="1" x14ac:dyDescent="0.25">
      <c r="A315" s="369" t="s">
        <v>213</v>
      </c>
      <c r="B315" s="369"/>
      <c r="C315" s="369"/>
      <c r="D315" s="369"/>
      <c r="E315" s="369"/>
      <c r="F315" s="369"/>
      <c r="G315" s="369"/>
      <c r="H315" s="369"/>
      <c r="I315" s="369"/>
      <c r="J315" s="369"/>
      <c r="K315" s="369"/>
      <c r="L315" s="369"/>
      <c r="M315" s="369"/>
      <c r="N315" s="369"/>
      <c r="O315" s="369"/>
      <c r="P315" s="369"/>
      <c r="Q315" s="369"/>
      <c r="R315" s="369"/>
      <c r="S315" s="369"/>
      <c r="T315" s="369"/>
      <c r="U315" s="369"/>
      <c r="V315" s="369"/>
      <c r="W315" s="369"/>
      <c r="X315" s="369"/>
      <c r="Y315" s="64"/>
      <c r="Z315" s="64"/>
    </row>
    <row r="316" spans="1:53" ht="27" hidden="1" customHeight="1" x14ac:dyDescent="0.25">
      <c r="A316" s="61" t="s">
        <v>472</v>
      </c>
      <c r="B316" s="61" t="s">
        <v>473</v>
      </c>
      <c r="C316" s="35">
        <v>4301060324</v>
      </c>
      <c r="D316" s="356">
        <v>4607091388831</v>
      </c>
      <c r="E316" s="356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4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363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64"/>
      <c r="N317" s="360" t="s">
        <v>43</v>
      </c>
      <c r="O317" s="361"/>
      <c r="P317" s="361"/>
      <c r="Q317" s="361"/>
      <c r="R317" s="361"/>
      <c r="S317" s="361"/>
      <c r="T317" s="362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4"/>
      <c r="N318" s="360" t="s">
        <v>43</v>
      </c>
      <c r="O318" s="361"/>
      <c r="P318" s="361"/>
      <c r="Q318" s="361"/>
      <c r="R318" s="361"/>
      <c r="S318" s="361"/>
      <c r="T318" s="362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369" t="s">
        <v>95</v>
      </c>
      <c r="B319" s="369"/>
      <c r="C319" s="369"/>
      <c r="D319" s="369"/>
      <c r="E319" s="369"/>
      <c r="F319" s="369"/>
      <c r="G319" s="369"/>
      <c r="H319" s="369"/>
      <c r="I319" s="369"/>
      <c r="J319" s="369"/>
      <c r="K319" s="369"/>
      <c r="L319" s="369"/>
      <c r="M319" s="369"/>
      <c r="N319" s="369"/>
      <c r="O319" s="369"/>
      <c r="P319" s="369"/>
      <c r="Q319" s="369"/>
      <c r="R319" s="369"/>
      <c r="S319" s="369"/>
      <c r="T319" s="369"/>
      <c r="U319" s="369"/>
      <c r="V319" s="369"/>
      <c r="W319" s="369"/>
      <c r="X319" s="369"/>
      <c r="Y319" s="64"/>
      <c r="Z319" s="64"/>
    </row>
    <row r="320" spans="1:53" ht="27" hidden="1" customHeight="1" x14ac:dyDescent="0.25">
      <c r="A320" s="61" t="s">
        <v>474</v>
      </c>
      <c r="B320" s="61" t="s">
        <v>475</v>
      </c>
      <c r="C320" s="35">
        <v>4301032015</v>
      </c>
      <c r="D320" s="356">
        <v>4607091383102</v>
      </c>
      <c r="E320" s="356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363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64"/>
      <c r="N321" s="360" t="s">
        <v>43</v>
      </c>
      <c r="O321" s="361"/>
      <c r="P321" s="361"/>
      <c r="Q321" s="361"/>
      <c r="R321" s="361"/>
      <c r="S321" s="361"/>
      <c r="T321" s="362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64"/>
      <c r="N322" s="360" t="s">
        <v>43</v>
      </c>
      <c r="O322" s="361"/>
      <c r="P322" s="361"/>
      <c r="Q322" s="361"/>
      <c r="R322" s="361"/>
      <c r="S322" s="361"/>
      <c r="T322" s="362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383" t="s">
        <v>476</v>
      </c>
      <c r="B323" s="383"/>
      <c r="C323" s="383"/>
      <c r="D323" s="383"/>
      <c r="E323" s="383"/>
      <c r="F323" s="383"/>
      <c r="G323" s="383"/>
      <c r="H323" s="383"/>
      <c r="I323" s="383"/>
      <c r="J323" s="383"/>
      <c r="K323" s="383"/>
      <c r="L323" s="383"/>
      <c r="M323" s="383"/>
      <c r="N323" s="383"/>
      <c r="O323" s="383"/>
      <c r="P323" s="383"/>
      <c r="Q323" s="383"/>
      <c r="R323" s="383"/>
      <c r="S323" s="383"/>
      <c r="T323" s="383"/>
      <c r="U323" s="383"/>
      <c r="V323" s="383"/>
      <c r="W323" s="383"/>
      <c r="X323" s="383"/>
      <c r="Y323" s="53"/>
      <c r="Z323" s="53"/>
    </row>
    <row r="324" spans="1:53" ht="16.5" hidden="1" customHeight="1" x14ac:dyDescent="0.25">
      <c r="A324" s="384" t="s">
        <v>477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63"/>
      <c r="Z324" s="63"/>
    </row>
    <row r="325" spans="1:53" ht="14.25" hidden="1" customHeight="1" x14ac:dyDescent="0.25">
      <c r="A325" s="369" t="s">
        <v>117</v>
      </c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64"/>
      <c r="Z325" s="64"/>
    </row>
    <row r="326" spans="1:53" ht="27" hidden="1" customHeight="1" x14ac:dyDescent="0.25">
      <c r="A326" s="61" t="s">
        <v>478</v>
      </c>
      <c r="B326" s="61" t="s">
        <v>479</v>
      </c>
      <c r="C326" s="35">
        <v>4301011239</v>
      </c>
      <c r="D326" s="356">
        <v>4607091383997</v>
      </c>
      <c r="E326" s="356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4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8" t="s">
        <v>48</v>
      </c>
      <c r="T326" s="38" t="s">
        <v>48</v>
      </c>
      <c r="U326" s="39" t="s">
        <v>0</v>
      </c>
      <c r="V326" s="57">
        <v>0</v>
      </c>
      <c r="W326" s="54">
        <f t="shared" ref="W326:W333" si="17">IFERROR(IF(V326="",0,CEILING((V326/$H326),1)*$H326),"")</f>
        <v>0</v>
      </c>
      <c r="X326" s="40" t="str">
        <f>IFERROR(IF(W326=0,"",ROUNDUP(W326/H326,0)*0.02039),"")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t="27" hidden="1" customHeight="1" x14ac:dyDescent="0.25">
      <c r="A327" s="61" t="s">
        <v>478</v>
      </c>
      <c r="B327" s="61" t="s">
        <v>480</v>
      </c>
      <c r="C327" s="35">
        <v>4301011339</v>
      </c>
      <c r="D327" s="356">
        <v>4607091383997</v>
      </c>
      <c r="E327" s="356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4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hidden="1" customHeight="1" x14ac:dyDescent="0.25">
      <c r="A328" s="61" t="s">
        <v>481</v>
      </c>
      <c r="B328" s="61" t="s">
        <v>482</v>
      </c>
      <c r="C328" s="35">
        <v>4301011326</v>
      </c>
      <c r="D328" s="356">
        <v>4607091384130</v>
      </c>
      <c r="E328" s="356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4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356">
        <v>4607091384130</v>
      </c>
      <c r="E329" s="356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8" t="s">
        <v>48</v>
      </c>
      <c r="T329" s="38" t="s">
        <v>48</v>
      </c>
      <c r="U329" s="39" t="s">
        <v>0</v>
      </c>
      <c r="V329" s="57">
        <v>750</v>
      </c>
      <c r="W329" s="54">
        <f t="shared" si="17"/>
        <v>750</v>
      </c>
      <c r="X329" s="40">
        <f>IFERROR(IF(W329=0,"",ROUNDUP(W329/H329,0)*0.02039),"")</f>
        <v>1.0194999999999999</v>
      </c>
      <c r="Y329" s="66" t="s">
        <v>48</v>
      </c>
      <c r="Z329" s="67" t="s">
        <v>48</v>
      </c>
      <c r="AD329" s="68"/>
      <c r="BA329" s="253" t="s">
        <v>66</v>
      </c>
    </row>
    <row r="330" spans="1:53" ht="27" hidden="1" customHeight="1" x14ac:dyDescent="0.25">
      <c r="A330" s="61" t="s">
        <v>484</v>
      </c>
      <c r="B330" s="61" t="s">
        <v>485</v>
      </c>
      <c r="C330" s="35">
        <v>4301011330</v>
      </c>
      <c r="D330" s="356">
        <v>4607091384147</v>
      </c>
      <c r="E330" s="356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8" t="s">
        <v>48</v>
      </c>
      <c r="T330" s="38" t="s">
        <v>48</v>
      </c>
      <c r="U330" s="39" t="s">
        <v>0</v>
      </c>
      <c r="V330" s="57">
        <v>0</v>
      </c>
      <c r="W330" s="54">
        <f t="shared" si="17"/>
        <v>0</v>
      </c>
      <c r="X330" s="40" t="str">
        <f>IFERROR(IF(W330=0,"",ROUNDUP(W330/H330,0)*0.02175),"")</f>
        <v/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356">
        <v>4607091384147</v>
      </c>
      <c r="E331" s="356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8" t="s">
        <v>48</v>
      </c>
      <c r="T331" s="38" t="s">
        <v>48</v>
      </c>
      <c r="U331" s="39" t="s">
        <v>0</v>
      </c>
      <c r="V331" s="57">
        <v>150</v>
      </c>
      <c r="W331" s="54">
        <f t="shared" si="17"/>
        <v>150</v>
      </c>
      <c r="X331" s="40">
        <f>IFERROR(IF(W331=0,"",ROUNDUP(W331/H331,0)*0.02039),"")</f>
        <v>0.20389999999999997</v>
      </c>
      <c r="Y331" s="66" t="s">
        <v>48</v>
      </c>
      <c r="Z331" s="67" t="s">
        <v>48</v>
      </c>
      <c r="AD331" s="68"/>
      <c r="BA331" s="255" t="s">
        <v>66</v>
      </c>
    </row>
    <row r="332" spans="1:53" ht="27" hidden="1" customHeight="1" x14ac:dyDescent="0.25">
      <c r="A332" s="61" t="s">
        <v>487</v>
      </c>
      <c r="B332" s="61" t="s">
        <v>488</v>
      </c>
      <c r="C332" s="35">
        <v>4301011327</v>
      </c>
      <c r="D332" s="356">
        <v>4607091384154</v>
      </c>
      <c r="E332" s="356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356">
        <v>4607091384161</v>
      </c>
      <c r="E333" s="356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4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8" t="s">
        <v>48</v>
      </c>
      <c r="T333" s="38" t="s">
        <v>48</v>
      </c>
      <c r="U333" s="39" t="s">
        <v>0</v>
      </c>
      <c r="V333" s="57">
        <v>50</v>
      </c>
      <c r="W333" s="54">
        <f t="shared" si="17"/>
        <v>50</v>
      </c>
      <c r="X333" s="40">
        <f>IFERROR(IF(W333=0,"",ROUNDUP(W333/H333,0)*0.00937),"")</f>
        <v>9.3700000000000006E-2</v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363"/>
      <c r="B334" s="363"/>
      <c r="C334" s="363"/>
      <c r="D334" s="363"/>
      <c r="E334" s="363"/>
      <c r="F334" s="363"/>
      <c r="G334" s="363"/>
      <c r="H334" s="363"/>
      <c r="I334" s="363"/>
      <c r="J334" s="363"/>
      <c r="K334" s="363"/>
      <c r="L334" s="363"/>
      <c r="M334" s="364"/>
      <c r="N334" s="360" t="s">
        <v>43</v>
      </c>
      <c r="O334" s="361"/>
      <c r="P334" s="361"/>
      <c r="Q334" s="361"/>
      <c r="R334" s="361"/>
      <c r="S334" s="361"/>
      <c r="T334" s="362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70</v>
      </c>
      <c r="W334" s="42">
        <f>IFERROR(W326/H326,"0")+IFERROR(W327/H327,"0")+IFERROR(W328/H328,"0")+IFERROR(W329/H329,"0")+IFERROR(W330/H330,"0")+IFERROR(W331/H331,"0")+IFERROR(W332/H332,"0")+IFERROR(W333/H333,"0")</f>
        <v>70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1.3170999999999999</v>
      </c>
      <c r="Y334" s="65"/>
      <c r="Z334" s="65"/>
    </row>
    <row r="335" spans="1:53" x14ac:dyDescent="0.2">
      <c r="A335" s="363"/>
      <c r="B335" s="363"/>
      <c r="C335" s="363"/>
      <c r="D335" s="363"/>
      <c r="E335" s="363"/>
      <c r="F335" s="363"/>
      <c r="G335" s="363"/>
      <c r="H335" s="363"/>
      <c r="I335" s="363"/>
      <c r="J335" s="363"/>
      <c r="K335" s="363"/>
      <c r="L335" s="363"/>
      <c r="M335" s="364"/>
      <c r="N335" s="360" t="s">
        <v>43</v>
      </c>
      <c r="O335" s="361"/>
      <c r="P335" s="361"/>
      <c r="Q335" s="361"/>
      <c r="R335" s="361"/>
      <c r="S335" s="361"/>
      <c r="T335" s="362"/>
      <c r="U335" s="41" t="s">
        <v>0</v>
      </c>
      <c r="V335" s="42">
        <f>IFERROR(SUM(V326:V333),"0")</f>
        <v>950</v>
      </c>
      <c r="W335" s="42">
        <f>IFERROR(SUM(W326:W333),"0")</f>
        <v>950</v>
      </c>
      <c r="X335" s="41"/>
      <c r="Y335" s="65"/>
      <c r="Z335" s="65"/>
    </row>
    <row r="336" spans="1:53" ht="14.25" hidden="1" customHeight="1" x14ac:dyDescent="0.25">
      <c r="A336" s="369" t="s">
        <v>109</v>
      </c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64"/>
      <c r="Z336" s="64"/>
    </row>
    <row r="337" spans="1:53" ht="27" hidden="1" customHeight="1" x14ac:dyDescent="0.25">
      <c r="A337" s="61" t="s">
        <v>491</v>
      </c>
      <c r="B337" s="61" t="s">
        <v>492</v>
      </c>
      <c r="C337" s="35">
        <v>4301020178</v>
      </c>
      <c r="D337" s="356">
        <v>4607091383980</v>
      </c>
      <c r="E337" s="356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4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8" t="s">
        <v>48</v>
      </c>
      <c r="T337" s="38" t="s">
        <v>48</v>
      </c>
      <c r="U337" s="39" t="s">
        <v>0</v>
      </c>
      <c r="V337" s="57">
        <v>0</v>
      </c>
      <c r="W337" s="54">
        <f>IFERROR(IF(V337="",0,CEILING((V337/$H337),1)*$H337),"")</f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8" t="s">
        <v>66</v>
      </c>
    </row>
    <row r="338" spans="1:53" ht="16.5" hidden="1" customHeight="1" x14ac:dyDescent="0.25">
      <c r="A338" s="61" t="s">
        <v>493</v>
      </c>
      <c r="B338" s="61" t="s">
        <v>494</v>
      </c>
      <c r="C338" s="35">
        <v>4301020270</v>
      </c>
      <c r="D338" s="356">
        <v>4680115883314</v>
      </c>
      <c r="E338" s="356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4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356">
        <v>4607091384178</v>
      </c>
      <c r="E339" s="356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8" t="s">
        <v>48</v>
      </c>
      <c r="T339" s="38" t="s">
        <v>48</v>
      </c>
      <c r="U339" s="39" t="s">
        <v>0</v>
      </c>
      <c r="V339" s="57">
        <v>40</v>
      </c>
      <c r="W339" s="54">
        <f>IFERROR(IF(V339="",0,CEILING((V339/$H339),1)*$H339),"")</f>
        <v>40</v>
      </c>
      <c r="X339" s="40">
        <f>IFERROR(IF(W339=0,"",ROUNDUP(W339/H339,0)*0.00937),"")</f>
        <v>9.3700000000000006E-2</v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4"/>
      <c r="N340" s="360" t="s">
        <v>43</v>
      </c>
      <c r="O340" s="361"/>
      <c r="P340" s="361"/>
      <c r="Q340" s="361"/>
      <c r="R340" s="361"/>
      <c r="S340" s="361"/>
      <c r="T340" s="362"/>
      <c r="U340" s="41" t="s">
        <v>42</v>
      </c>
      <c r="V340" s="42">
        <f>IFERROR(V337/H337,"0")+IFERROR(V338/H338,"0")+IFERROR(V339/H339,"0")</f>
        <v>10</v>
      </c>
      <c r="W340" s="42">
        <f>IFERROR(W337/H337,"0")+IFERROR(W338/H338,"0")+IFERROR(W339/H339,"0")</f>
        <v>10</v>
      </c>
      <c r="X340" s="42">
        <f>IFERROR(IF(X337="",0,X337),"0")+IFERROR(IF(X338="",0,X338),"0")+IFERROR(IF(X339="",0,X339),"0")</f>
        <v>9.3700000000000006E-2</v>
      </c>
      <c r="Y340" s="65"/>
      <c r="Z340" s="65"/>
    </row>
    <row r="341" spans="1:53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4"/>
      <c r="N341" s="360" t="s">
        <v>43</v>
      </c>
      <c r="O341" s="361"/>
      <c r="P341" s="361"/>
      <c r="Q341" s="361"/>
      <c r="R341" s="361"/>
      <c r="S341" s="361"/>
      <c r="T341" s="362"/>
      <c r="U341" s="41" t="s">
        <v>0</v>
      </c>
      <c r="V341" s="42">
        <f>IFERROR(SUM(V337:V339),"0")</f>
        <v>40</v>
      </c>
      <c r="W341" s="42">
        <f>IFERROR(SUM(W337:W339),"0")</f>
        <v>40</v>
      </c>
      <c r="X341" s="41"/>
      <c r="Y341" s="65"/>
      <c r="Z341" s="65"/>
    </row>
    <row r="342" spans="1:53" ht="14.25" hidden="1" customHeight="1" x14ac:dyDescent="0.25">
      <c r="A342" s="369" t="s">
        <v>80</v>
      </c>
      <c r="B342" s="369"/>
      <c r="C342" s="369"/>
      <c r="D342" s="369"/>
      <c r="E342" s="369"/>
      <c r="F342" s="369"/>
      <c r="G342" s="369"/>
      <c r="H342" s="369"/>
      <c r="I342" s="369"/>
      <c r="J342" s="369"/>
      <c r="K342" s="369"/>
      <c r="L342" s="369"/>
      <c r="M342" s="369"/>
      <c r="N342" s="369"/>
      <c r="O342" s="369"/>
      <c r="P342" s="369"/>
      <c r="Q342" s="369"/>
      <c r="R342" s="369"/>
      <c r="S342" s="369"/>
      <c r="T342" s="369"/>
      <c r="U342" s="369"/>
      <c r="V342" s="369"/>
      <c r="W342" s="369"/>
      <c r="X342" s="369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356">
        <v>4607091383928</v>
      </c>
      <c r="E343" s="356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461" t="s">
        <v>499</v>
      </c>
      <c r="O343" s="358"/>
      <c r="P343" s="358"/>
      <c r="Q343" s="358"/>
      <c r="R343" s="359"/>
      <c r="S343" s="38" t="s">
        <v>48</v>
      </c>
      <c r="T343" s="38" t="s">
        <v>48</v>
      </c>
      <c r="U343" s="39" t="s">
        <v>0</v>
      </c>
      <c r="V343" s="57">
        <v>780</v>
      </c>
      <c r="W343" s="54">
        <f>IFERROR(IF(V343="",0,CEILING((V343/$H343),1)*$H343),"")</f>
        <v>780</v>
      </c>
      <c r="X343" s="40">
        <f>IFERROR(IF(W343=0,"",ROUNDUP(W343/H343,0)*0.02175),"")</f>
        <v>2.1749999999999998</v>
      </c>
      <c r="Y343" s="66" t="s">
        <v>48</v>
      </c>
      <c r="Z343" s="67" t="s">
        <v>48</v>
      </c>
      <c r="AD343" s="68"/>
      <c r="BA343" s="261" t="s">
        <v>66</v>
      </c>
    </row>
    <row r="344" spans="1:53" ht="27" hidden="1" customHeight="1" x14ac:dyDescent="0.25">
      <c r="A344" s="61" t="s">
        <v>500</v>
      </c>
      <c r="B344" s="61" t="s">
        <v>501</v>
      </c>
      <c r="C344" s="35">
        <v>4301051298</v>
      </c>
      <c r="D344" s="356">
        <v>4607091384260</v>
      </c>
      <c r="E344" s="356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4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363"/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4"/>
      <c r="N345" s="360" t="s">
        <v>43</v>
      </c>
      <c r="O345" s="361"/>
      <c r="P345" s="361"/>
      <c r="Q345" s="361"/>
      <c r="R345" s="361"/>
      <c r="S345" s="361"/>
      <c r="T345" s="362"/>
      <c r="U345" s="41" t="s">
        <v>42</v>
      </c>
      <c r="V345" s="42">
        <f>IFERROR(V343/H343,"0")+IFERROR(V344/H344,"0")</f>
        <v>100</v>
      </c>
      <c r="W345" s="42">
        <f>IFERROR(W343/H343,"0")+IFERROR(W344/H344,"0")</f>
        <v>100</v>
      </c>
      <c r="X345" s="42">
        <f>IFERROR(IF(X343="",0,X343),"0")+IFERROR(IF(X344="",0,X344),"0")</f>
        <v>2.1749999999999998</v>
      </c>
      <c r="Y345" s="65"/>
      <c r="Z345" s="65"/>
    </row>
    <row r="346" spans="1:53" x14ac:dyDescent="0.2">
      <c r="A346" s="363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64"/>
      <c r="N346" s="360" t="s">
        <v>43</v>
      </c>
      <c r="O346" s="361"/>
      <c r="P346" s="361"/>
      <c r="Q346" s="361"/>
      <c r="R346" s="361"/>
      <c r="S346" s="361"/>
      <c r="T346" s="362"/>
      <c r="U346" s="41" t="s">
        <v>0</v>
      </c>
      <c r="V346" s="42">
        <f>IFERROR(SUM(V343:V344),"0")</f>
        <v>780</v>
      </c>
      <c r="W346" s="42">
        <f>IFERROR(SUM(W343:W344),"0")</f>
        <v>780</v>
      </c>
      <c r="X346" s="41"/>
      <c r="Y346" s="65"/>
      <c r="Z346" s="65"/>
    </row>
    <row r="347" spans="1:53" ht="14.25" hidden="1" customHeight="1" x14ac:dyDescent="0.25">
      <c r="A347" s="369" t="s">
        <v>213</v>
      </c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69"/>
      <c r="N347" s="369"/>
      <c r="O347" s="369"/>
      <c r="P347" s="369"/>
      <c r="Q347" s="369"/>
      <c r="R347" s="369"/>
      <c r="S347" s="369"/>
      <c r="T347" s="369"/>
      <c r="U347" s="369"/>
      <c r="V347" s="369"/>
      <c r="W347" s="369"/>
      <c r="X347" s="369"/>
      <c r="Y347" s="64"/>
      <c r="Z347" s="64"/>
    </row>
    <row r="348" spans="1:53" ht="16.5" hidden="1" customHeight="1" x14ac:dyDescent="0.25">
      <c r="A348" s="61" t="s">
        <v>502</v>
      </c>
      <c r="B348" s="61" t="s">
        <v>503</v>
      </c>
      <c r="C348" s="35">
        <v>4301060314</v>
      </c>
      <c r="D348" s="356">
        <v>4607091384673</v>
      </c>
      <c r="E348" s="356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hidden="1" x14ac:dyDescent="0.2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4"/>
      <c r="N349" s="360" t="s">
        <v>43</v>
      </c>
      <c r="O349" s="361"/>
      <c r="P349" s="361"/>
      <c r="Q349" s="361"/>
      <c r="R349" s="361"/>
      <c r="S349" s="361"/>
      <c r="T349" s="362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hidden="1" x14ac:dyDescent="0.2">
      <c r="A350" s="363"/>
      <c r="B350" s="363"/>
      <c r="C350" s="363"/>
      <c r="D350" s="363"/>
      <c r="E350" s="363"/>
      <c r="F350" s="363"/>
      <c r="G350" s="363"/>
      <c r="H350" s="363"/>
      <c r="I350" s="363"/>
      <c r="J350" s="363"/>
      <c r="K350" s="363"/>
      <c r="L350" s="363"/>
      <c r="M350" s="364"/>
      <c r="N350" s="360" t="s">
        <v>43</v>
      </c>
      <c r="O350" s="361"/>
      <c r="P350" s="361"/>
      <c r="Q350" s="361"/>
      <c r="R350" s="361"/>
      <c r="S350" s="361"/>
      <c r="T350" s="362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hidden="1" customHeight="1" x14ac:dyDescent="0.25">
      <c r="A351" s="384" t="s">
        <v>504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63"/>
      <c r="Z351" s="63"/>
    </row>
    <row r="352" spans="1:53" ht="14.25" hidden="1" customHeight="1" x14ac:dyDescent="0.25">
      <c r="A352" s="369" t="s">
        <v>117</v>
      </c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69"/>
      <c r="N352" s="369"/>
      <c r="O352" s="369"/>
      <c r="P352" s="369"/>
      <c r="Q352" s="369"/>
      <c r="R352" s="369"/>
      <c r="S352" s="369"/>
      <c r="T352" s="369"/>
      <c r="U352" s="369"/>
      <c r="V352" s="369"/>
      <c r="W352" s="369"/>
      <c r="X352" s="369"/>
      <c r="Y352" s="64"/>
      <c r="Z352" s="64"/>
    </row>
    <row r="353" spans="1:53" ht="37.5" hidden="1" customHeight="1" x14ac:dyDescent="0.25">
      <c r="A353" s="61" t="s">
        <v>505</v>
      </c>
      <c r="B353" s="61" t="s">
        <v>506</v>
      </c>
      <c r="C353" s="35">
        <v>4301011324</v>
      </c>
      <c r="D353" s="356">
        <v>4607091384185</v>
      </c>
      <c r="E353" s="356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hidden="1" customHeight="1" x14ac:dyDescent="0.25">
      <c r="A354" s="61" t="s">
        <v>507</v>
      </c>
      <c r="B354" s="61" t="s">
        <v>508</v>
      </c>
      <c r="C354" s="35">
        <v>4301011312</v>
      </c>
      <c r="D354" s="356">
        <v>4607091384192</v>
      </c>
      <c r="E354" s="356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4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hidden="1" customHeight="1" x14ac:dyDescent="0.25">
      <c r="A355" s="61" t="s">
        <v>509</v>
      </c>
      <c r="B355" s="61" t="s">
        <v>510</v>
      </c>
      <c r="C355" s="35">
        <v>4301011483</v>
      </c>
      <c r="D355" s="356">
        <v>4680115881907</v>
      </c>
      <c r="E355" s="356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4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hidden="1" customHeight="1" x14ac:dyDescent="0.25">
      <c r="A356" s="61" t="s">
        <v>511</v>
      </c>
      <c r="B356" s="61" t="s">
        <v>512</v>
      </c>
      <c r="C356" s="35">
        <v>4301011655</v>
      </c>
      <c r="D356" s="356">
        <v>4680115883925</v>
      </c>
      <c r="E356" s="356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hidden="1" customHeight="1" x14ac:dyDescent="0.25">
      <c r="A357" s="61" t="s">
        <v>513</v>
      </c>
      <c r="B357" s="61" t="s">
        <v>514</v>
      </c>
      <c r="C357" s="35">
        <v>4301011303</v>
      </c>
      <c r="D357" s="356">
        <v>4607091384680</v>
      </c>
      <c r="E357" s="356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hidden="1" x14ac:dyDescent="0.2">
      <c r="A358" s="363"/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4"/>
      <c r="N358" s="360" t="s">
        <v>43</v>
      </c>
      <c r="O358" s="361"/>
      <c r="P358" s="361"/>
      <c r="Q358" s="361"/>
      <c r="R358" s="361"/>
      <c r="S358" s="361"/>
      <c r="T358" s="362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hidden="1" x14ac:dyDescent="0.2">
      <c r="A359" s="363"/>
      <c r="B359" s="363"/>
      <c r="C359" s="363"/>
      <c r="D359" s="363"/>
      <c r="E359" s="363"/>
      <c r="F359" s="363"/>
      <c r="G359" s="363"/>
      <c r="H359" s="363"/>
      <c r="I359" s="363"/>
      <c r="J359" s="363"/>
      <c r="K359" s="363"/>
      <c r="L359" s="363"/>
      <c r="M359" s="364"/>
      <c r="N359" s="360" t="s">
        <v>43</v>
      </c>
      <c r="O359" s="361"/>
      <c r="P359" s="361"/>
      <c r="Q359" s="361"/>
      <c r="R359" s="361"/>
      <c r="S359" s="361"/>
      <c r="T359" s="362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hidden="1" customHeight="1" x14ac:dyDescent="0.25">
      <c r="A360" s="369" t="s">
        <v>75</v>
      </c>
      <c r="B360" s="369"/>
      <c r="C360" s="369"/>
      <c r="D360" s="369"/>
      <c r="E360" s="369"/>
      <c r="F360" s="369"/>
      <c r="G360" s="369"/>
      <c r="H360" s="369"/>
      <c r="I360" s="369"/>
      <c r="J360" s="369"/>
      <c r="K360" s="369"/>
      <c r="L360" s="369"/>
      <c r="M360" s="369"/>
      <c r="N360" s="369"/>
      <c r="O360" s="369"/>
      <c r="P360" s="369"/>
      <c r="Q360" s="369"/>
      <c r="R360" s="369"/>
      <c r="S360" s="369"/>
      <c r="T360" s="369"/>
      <c r="U360" s="369"/>
      <c r="V360" s="369"/>
      <c r="W360" s="369"/>
      <c r="X360" s="369"/>
      <c r="Y360" s="64"/>
      <c r="Z360" s="64"/>
    </row>
    <row r="361" spans="1:53" ht="27" hidden="1" customHeight="1" x14ac:dyDescent="0.25">
      <c r="A361" s="61" t="s">
        <v>515</v>
      </c>
      <c r="B361" s="61" t="s">
        <v>516</v>
      </c>
      <c r="C361" s="35">
        <v>4301031139</v>
      </c>
      <c r="D361" s="356">
        <v>4607091384802</v>
      </c>
      <c r="E361" s="356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hidden="1" customHeight="1" x14ac:dyDescent="0.25">
      <c r="A362" s="61" t="s">
        <v>517</v>
      </c>
      <c r="B362" s="61" t="s">
        <v>518</v>
      </c>
      <c r="C362" s="35">
        <v>4301031140</v>
      </c>
      <c r="D362" s="356">
        <v>4607091384826</v>
      </c>
      <c r="E362" s="356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4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hidden="1" x14ac:dyDescent="0.2">
      <c r="A363" s="363"/>
      <c r="B363" s="363"/>
      <c r="C363" s="363"/>
      <c r="D363" s="363"/>
      <c r="E363" s="363"/>
      <c r="F363" s="363"/>
      <c r="G363" s="363"/>
      <c r="H363" s="363"/>
      <c r="I363" s="363"/>
      <c r="J363" s="363"/>
      <c r="K363" s="363"/>
      <c r="L363" s="363"/>
      <c r="M363" s="364"/>
      <c r="N363" s="360" t="s">
        <v>43</v>
      </c>
      <c r="O363" s="361"/>
      <c r="P363" s="361"/>
      <c r="Q363" s="361"/>
      <c r="R363" s="361"/>
      <c r="S363" s="361"/>
      <c r="T363" s="362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hidden="1" x14ac:dyDescent="0.2">
      <c r="A364" s="363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64"/>
      <c r="N364" s="360" t="s">
        <v>43</v>
      </c>
      <c r="O364" s="361"/>
      <c r="P364" s="361"/>
      <c r="Q364" s="361"/>
      <c r="R364" s="361"/>
      <c r="S364" s="361"/>
      <c r="T364" s="362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hidden="1" customHeight="1" x14ac:dyDescent="0.25">
      <c r="A365" s="369" t="s">
        <v>80</v>
      </c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69"/>
      <c r="N365" s="369"/>
      <c r="O365" s="369"/>
      <c r="P365" s="369"/>
      <c r="Q365" s="369"/>
      <c r="R365" s="369"/>
      <c r="S365" s="369"/>
      <c r="T365" s="369"/>
      <c r="U365" s="369"/>
      <c r="V365" s="369"/>
      <c r="W365" s="369"/>
      <c r="X365" s="369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356">
        <v>4607091384246</v>
      </c>
      <c r="E366" s="356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4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8" t="s">
        <v>48</v>
      </c>
      <c r="T366" s="38" t="s">
        <v>48</v>
      </c>
      <c r="U366" s="39" t="s">
        <v>0</v>
      </c>
      <c r="V366" s="57">
        <v>39</v>
      </c>
      <c r="W366" s="54">
        <f>IFERROR(IF(V366="",0,CEILING((V366/$H366),1)*$H366),"")</f>
        <v>39</v>
      </c>
      <c r="X366" s="40">
        <f>IFERROR(IF(W366=0,"",ROUNDUP(W366/H366,0)*0.02175),"")</f>
        <v>0.10874999999999999</v>
      </c>
      <c r="Y366" s="66" t="s">
        <v>48</v>
      </c>
      <c r="Z366" s="67" t="s">
        <v>48</v>
      </c>
      <c r="AD366" s="68"/>
      <c r="BA366" s="271" t="s">
        <v>66</v>
      </c>
    </row>
    <row r="367" spans="1:53" ht="27" hidden="1" customHeight="1" x14ac:dyDescent="0.25">
      <c r="A367" s="61" t="s">
        <v>521</v>
      </c>
      <c r="B367" s="61" t="s">
        <v>522</v>
      </c>
      <c r="C367" s="35">
        <v>4301051445</v>
      </c>
      <c r="D367" s="356">
        <v>4680115881976</v>
      </c>
      <c r="E367" s="356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4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hidden="1" customHeight="1" x14ac:dyDescent="0.25">
      <c r="A368" s="61" t="s">
        <v>523</v>
      </c>
      <c r="B368" s="61" t="s">
        <v>524</v>
      </c>
      <c r="C368" s="35">
        <v>4301051297</v>
      </c>
      <c r="D368" s="356">
        <v>4607091384253</v>
      </c>
      <c r="E368" s="356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hidden="1" customHeight="1" x14ac:dyDescent="0.25">
      <c r="A369" s="61" t="s">
        <v>525</v>
      </c>
      <c r="B369" s="61" t="s">
        <v>526</v>
      </c>
      <c r="C369" s="35">
        <v>4301051444</v>
      </c>
      <c r="D369" s="356">
        <v>4680115881969</v>
      </c>
      <c r="E369" s="356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4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64"/>
      <c r="N370" s="360" t="s">
        <v>43</v>
      </c>
      <c r="O370" s="361"/>
      <c r="P370" s="361"/>
      <c r="Q370" s="361"/>
      <c r="R370" s="361"/>
      <c r="S370" s="361"/>
      <c r="T370" s="362"/>
      <c r="U370" s="41" t="s">
        <v>42</v>
      </c>
      <c r="V370" s="42">
        <f>IFERROR(V366/H366,"0")+IFERROR(V367/H367,"0")+IFERROR(V368/H368,"0")+IFERROR(V369/H369,"0")</f>
        <v>5</v>
      </c>
      <c r="W370" s="42">
        <f>IFERROR(W366/H366,"0")+IFERROR(W367/H367,"0")+IFERROR(W368/H368,"0")+IFERROR(W369/H369,"0")</f>
        <v>5</v>
      </c>
      <c r="X370" s="42">
        <f>IFERROR(IF(X366="",0,X366),"0")+IFERROR(IF(X367="",0,X367),"0")+IFERROR(IF(X368="",0,X368),"0")+IFERROR(IF(X369="",0,X369),"0")</f>
        <v>0.10874999999999999</v>
      </c>
      <c r="Y370" s="65"/>
      <c r="Z370" s="65"/>
    </row>
    <row r="371" spans="1:53" x14ac:dyDescent="0.2">
      <c r="A371" s="363"/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4"/>
      <c r="N371" s="360" t="s">
        <v>43</v>
      </c>
      <c r="O371" s="361"/>
      <c r="P371" s="361"/>
      <c r="Q371" s="361"/>
      <c r="R371" s="361"/>
      <c r="S371" s="361"/>
      <c r="T371" s="362"/>
      <c r="U371" s="41" t="s">
        <v>0</v>
      </c>
      <c r="V371" s="42">
        <f>IFERROR(SUM(V366:V369),"0")</f>
        <v>39</v>
      </c>
      <c r="W371" s="42">
        <f>IFERROR(SUM(W366:W369),"0")</f>
        <v>39</v>
      </c>
      <c r="X371" s="41"/>
      <c r="Y371" s="65"/>
      <c r="Z371" s="65"/>
    </row>
    <row r="372" spans="1:53" ht="14.25" hidden="1" customHeight="1" x14ac:dyDescent="0.25">
      <c r="A372" s="369" t="s">
        <v>213</v>
      </c>
      <c r="B372" s="369"/>
      <c r="C372" s="369"/>
      <c r="D372" s="369"/>
      <c r="E372" s="369"/>
      <c r="F372" s="369"/>
      <c r="G372" s="369"/>
      <c r="H372" s="369"/>
      <c r="I372" s="369"/>
      <c r="J372" s="369"/>
      <c r="K372" s="369"/>
      <c r="L372" s="369"/>
      <c r="M372" s="369"/>
      <c r="N372" s="369"/>
      <c r="O372" s="369"/>
      <c r="P372" s="369"/>
      <c r="Q372" s="369"/>
      <c r="R372" s="369"/>
      <c r="S372" s="369"/>
      <c r="T372" s="369"/>
      <c r="U372" s="369"/>
      <c r="V372" s="369"/>
      <c r="W372" s="369"/>
      <c r="X372" s="369"/>
      <c r="Y372" s="64"/>
      <c r="Z372" s="64"/>
    </row>
    <row r="373" spans="1:53" ht="27" hidden="1" customHeight="1" x14ac:dyDescent="0.25">
      <c r="A373" s="61" t="s">
        <v>527</v>
      </c>
      <c r="B373" s="61" t="s">
        <v>528</v>
      </c>
      <c r="C373" s="35">
        <v>4301060322</v>
      </c>
      <c r="D373" s="356">
        <v>4607091389357</v>
      </c>
      <c r="E373" s="356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4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hidden="1" x14ac:dyDescent="0.2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4"/>
      <c r="N374" s="360" t="s">
        <v>43</v>
      </c>
      <c r="O374" s="361"/>
      <c r="P374" s="361"/>
      <c r="Q374" s="361"/>
      <c r="R374" s="361"/>
      <c r="S374" s="361"/>
      <c r="T374" s="362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hidden="1" x14ac:dyDescent="0.2">
      <c r="A375" s="363"/>
      <c r="B375" s="363"/>
      <c r="C375" s="363"/>
      <c r="D375" s="363"/>
      <c r="E375" s="363"/>
      <c r="F375" s="363"/>
      <c r="G375" s="363"/>
      <c r="H375" s="363"/>
      <c r="I375" s="363"/>
      <c r="J375" s="363"/>
      <c r="K375" s="363"/>
      <c r="L375" s="363"/>
      <c r="M375" s="364"/>
      <c r="N375" s="360" t="s">
        <v>43</v>
      </c>
      <c r="O375" s="361"/>
      <c r="P375" s="361"/>
      <c r="Q375" s="361"/>
      <c r="R375" s="361"/>
      <c r="S375" s="361"/>
      <c r="T375" s="362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hidden="1" customHeight="1" x14ac:dyDescent="0.2">
      <c r="A376" s="383" t="s">
        <v>529</v>
      </c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383"/>
      <c r="O376" s="383"/>
      <c r="P376" s="383"/>
      <c r="Q376" s="383"/>
      <c r="R376" s="383"/>
      <c r="S376" s="383"/>
      <c r="T376" s="383"/>
      <c r="U376" s="383"/>
      <c r="V376" s="383"/>
      <c r="W376" s="383"/>
      <c r="X376" s="383"/>
      <c r="Y376" s="53"/>
      <c r="Z376" s="53"/>
    </row>
    <row r="377" spans="1:53" ht="16.5" hidden="1" customHeight="1" x14ac:dyDescent="0.25">
      <c r="A377" s="384" t="s">
        <v>530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63"/>
      <c r="Z377" s="63"/>
    </row>
    <row r="378" spans="1:53" ht="14.25" hidden="1" customHeight="1" x14ac:dyDescent="0.25">
      <c r="A378" s="369" t="s">
        <v>117</v>
      </c>
      <c r="B378" s="369"/>
      <c r="C378" s="369"/>
      <c r="D378" s="369"/>
      <c r="E378" s="369"/>
      <c r="F378" s="369"/>
      <c r="G378" s="369"/>
      <c r="H378" s="369"/>
      <c r="I378" s="369"/>
      <c r="J378" s="369"/>
      <c r="K378" s="369"/>
      <c r="L378" s="369"/>
      <c r="M378" s="369"/>
      <c r="N378" s="369"/>
      <c r="O378" s="369"/>
      <c r="P378" s="369"/>
      <c r="Q378" s="369"/>
      <c r="R378" s="369"/>
      <c r="S378" s="369"/>
      <c r="T378" s="369"/>
      <c r="U378" s="369"/>
      <c r="V378" s="369"/>
      <c r="W378" s="369"/>
      <c r="X378" s="369"/>
      <c r="Y378" s="64"/>
      <c r="Z378" s="64"/>
    </row>
    <row r="379" spans="1:53" ht="27" hidden="1" customHeight="1" x14ac:dyDescent="0.25">
      <c r="A379" s="61" t="s">
        <v>531</v>
      </c>
      <c r="B379" s="61" t="s">
        <v>532</v>
      </c>
      <c r="C379" s="35">
        <v>4301011428</v>
      </c>
      <c r="D379" s="356">
        <v>4607091389708</v>
      </c>
      <c r="E379" s="356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4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hidden="1" customHeight="1" x14ac:dyDescent="0.25">
      <c r="A380" s="61" t="s">
        <v>533</v>
      </c>
      <c r="B380" s="61" t="s">
        <v>534</v>
      </c>
      <c r="C380" s="35">
        <v>4301011427</v>
      </c>
      <c r="D380" s="356">
        <v>4607091389692</v>
      </c>
      <c r="E380" s="356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4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hidden="1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64"/>
      <c r="N381" s="360" t="s">
        <v>43</v>
      </c>
      <c r="O381" s="361"/>
      <c r="P381" s="361"/>
      <c r="Q381" s="361"/>
      <c r="R381" s="361"/>
      <c r="S381" s="361"/>
      <c r="T381" s="362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hidden="1" x14ac:dyDescent="0.2">
      <c r="A382" s="363"/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4"/>
      <c r="N382" s="360" t="s">
        <v>43</v>
      </c>
      <c r="O382" s="361"/>
      <c r="P382" s="361"/>
      <c r="Q382" s="361"/>
      <c r="R382" s="361"/>
      <c r="S382" s="361"/>
      <c r="T382" s="362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hidden="1" customHeight="1" x14ac:dyDescent="0.25">
      <c r="A383" s="369" t="s">
        <v>75</v>
      </c>
      <c r="B383" s="369"/>
      <c r="C383" s="369"/>
      <c r="D383" s="369"/>
      <c r="E383" s="369"/>
      <c r="F383" s="369"/>
      <c r="G383" s="369"/>
      <c r="H383" s="369"/>
      <c r="I383" s="369"/>
      <c r="J383" s="369"/>
      <c r="K383" s="369"/>
      <c r="L383" s="369"/>
      <c r="M383" s="369"/>
      <c r="N383" s="369"/>
      <c r="O383" s="369"/>
      <c r="P383" s="369"/>
      <c r="Q383" s="369"/>
      <c r="R383" s="369"/>
      <c r="S383" s="369"/>
      <c r="T383" s="369"/>
      <c r="U383" s="369"/>
      <c r="V383" s="369"/>
      <c r="W383" s="369"/>
      <c r="X383" s="369"/>
      <c r="Y383" s="64"/>
      <c r="Z383" s="64"/>
    </row>
    <row r="384" spans="1:53" ht="27" hidden="1" customHeight="1" x14ac:dyDescent="0.25">
      <c r="A384" s="61" t="s">
        <v>535</v>
      </c>
      <c r="B384" s="61" t="s">
        <v>536</v>
      </c>
      <c r="C384" s="35">
        <v>4301031177</v>
      </c>
      <c r="D384" s="356">
        <v>4607091389753</v>
      </c>
      <c r="E384" s="356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4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hidden="1" customHeight="1" x14ac:dyDescent="0.25">
      <c r="A385" s="61" t="s">
        <v>537</v>
      </c>
      <c r="B385" s="61" t="s">
        <v>538</v>
      </c>
      <c r="C385" s="35">
        <v>4301031174</v>
      </c>
      <c r="D385" s="356">
        <v>4607091389760</v>
      </c>
      <c r="E385" s="356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356">
        <v>4607091389746</v>
      </c>
      <c r="E386" s="356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8" t="s">
        <v>48</v>
      </c>
      <c r="T386" s="38" t="s">
        <v>48</v>
      </c>
      <c r="U386" s="39" t="s">
        <v>0</v>
      </c>
      <c r="V386" s="57">
        <v>100</v>
      </c>
      <c r="W386" s="54">
        <f t="shared" si="18"/>
        <v>100.80000000000001</v>
      </c>
      <c r="X386" s="40">
        <f>IFERROR(IF(W386=0,"",ROUNDUP(W386/H386,0)*0.00753),"")</f>
        <v>0.18071999999999999</v>
      </c>
      <c r="Y386" s="66" t="s">
        <v>48</v>
      </c>
      <c r="Z386" s="67" t="s">
        <v>48</v>
      </c>
      <c r="AD386" s="68"/>
      <c r="BA386" s="280" t="s">
        <v>66</v>
      </c>
    </row>
    <row r="387" spans="1:53" ht="37.5" hidden="1" customHeight="1" x14ac:dyDescent="0.25">
      <c r="A387" s="61" t="s">
        <v>541</v>
      </c>
      <c r="B387" s="61" t="s">
        <v>542</v>
      </c>
      <c r="C387" s="35">
        <v>4301031236</v>
      </c>
      <c r="D387" s="356">
        <v>4680115882928</v>
      </c>
      <c r="E387" s="356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hidden="1" customHeight="1" x14ac:dyDescent="0.25">
      <c r="A388" s="61" t="s">
        <v>543</v>
      </c>
      <c r="B388" s="61" t="s">
        <v>544</v>
      </c>
      <c r="C388" s="35">
        <v>4301031257</v>
      </c>
      <c r="D388" s="356">
        <v>4680115883147</v>
      </c>
      <c r="E388" s="356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hidden="1" customHeight="1" x14ac:dyDescent="0.25">
      <c r="A389" s="61" t="s">
        <v>545</v>
      </c>
      <c r="B389" s="61" t="s">
        <v>546</v>
      </c>
      <c r="C389" s="35">
        <v>4301031178</v>
      </c>
      <c r="D389" s="356">
        <v>4607091384338</v>
      </c>
      <c r="E389" s="356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hidden="1" customHeight="1" x14ac:dyDescent="0.25">
      <c r="A390" s="61" t="s">
        <v>547</v>
      </c>
      <c r="B390" s="61" t="s">
        <v>548</v>
      </c>
      <c r="C390" s="35">
        <v>4301031254</v>
      </c>
      <c r="D390" s="356">
        <v>4680115883154</v>
      </c>
      <c r="E390" s="356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4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hidden="1" customHeight="1" x14ac:dyDescent="0.25">
      <c r="A391" s="61" t="s">
        <v>549</v>
      </c>
      <c r="B391" s="61" t="s">
        <v>550</v>
      </c>
      <c r="C391" s="35">
        <v>4301031171</v>
      </c>
      <c r="D391" s="356">
        <v>4607091389524</v>
      </c>
      <c r="E391" s="356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4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hidden="1" customHeight="1" x14ac:dyDescent="0.25">
      <c r="A392" s="61" t="s">
        <v>551</v>
      </c>
      <c r="B392" s="61" t="s">
        <v>552</v>
      </c>
      <c r="C392" s="35">
        <v>4301031258</v>
      </c>
      <c r="D392" s="356">
        <v>4680115883161</v>
      </c>
      <c r="E392" s="356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4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hidden="1" customHeight="1" x14ac:dyDescent="0.25">
      <c r="A393" s="61" t="s">
        <v>553</v>
      </c>
      <c r="B393" s="61" t="s">
        <v>554</v>
      </c>
      <c r="C393" s="35">
        <v>4301031170</v>
      </c>
      <c r="D393" s="356">
        <v>4607091384345</v>
      </c>
      <c r="E393" s="356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4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hidden="1" customHeight="1" x14ac:dyDescent="0.25">
      <c r="A394" s="61" t="s">
        <v>555</v>
      </c>
      <c r="B394" s="61" t="s">
        <v>556</v>
      </c>
      <c r="C394" s="35">
        <v>4301031256</v>
      </c>
      <c r="D394" s="356">
        <v>4680115883178</v>
      </c>
      <c r="E394" s="356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4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hidden="1" customHeight="1" x14ac:dyDescent="0.25">
      <c r="A395" s="61" t="s">
        <v>557</v>
      </c>
      <c r="B395" s="61" t="s">
        <v>558</v>
      </c>
      <c r="C395" s="35">
        <v>4301031172</v>
      </c>
      <c r="D395" s="356">
        <v>4607091389531</v>
      </c>
      <c r="E395" s="356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hidden="1" customHeight="1" x14ac:dyDescent="0.25">
      <c r="A396" s="61" t="s">
        <v>559</v>
      </c>
      <c r="B396" s="61" t="s">
        <v>560</v>
      </c>
      <c r="C396" s="35">
        <v>4301031255</v>
      </c>
      <c r="D396" s="356">
        <v>4680115883185</v>
      </c>
      <c r="E396" s="356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363"/>
      <c r="B397" s="363"/>
      <c r="C397" s="363"/>
      <c r="D397" s="363"/>
      <c r="E397" s="363"/>
      <c r="F397" s="363"/>
      <c r="G397" s="363"/>
      <c r="H397" s="363"/>
      <c r="I397" s="363"/>
      <c r="J397" s="363"/>
      <c r="K397" s="363"/>
      <c r="L397" s="363"/>
      <c r="M397" s="364"/>
      <c r="N397" s="360" t="s">
        <v>43</v>
      </c>
      <c r="O397" s="361"/>
      <c r="P397" s="361"/>
      <c r="Q397" s="361"/>
      <c r="R397" s="361"/>
      <c r="S397" s="361"/>
      <c r="T397" s="362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23.80952380952381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24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0.18071999999999999</v>
      </c>
      <c r="Y397" s="65"/>
      <c r="Z397" s="65"/>
    </row>
    <row r="398" spans="1:53" x14ac:dyDescent="0.2">
      <c r="A398" s="363"/>
      <c r="B398" s="363"/>
      <c r="C398" s="363"/>
      <c r="D398" s="363"/>
      <c r="E398" s="363"/>
      <c r="F398" s="363"/>
      <c r="G398" s="363"/>
      <c r="H398" s="363"/>
      <c r="I398" s="363"/>
      <c r="J398" s="363"/>
      <c r="K398" s="363"/>
      <c r="L398" s="363"/>
      <c r="M398" s="364"/>
      <c r="N398" s="360" t="s">
        <v>43</v>
      </c>
      <c r="O398" s="361"/>
      <c r="P398" s="361"/>
      <c r="Q398" s="361"/>
      <c r="R398" s="361"/>
      <c r="S398" s="361"/>
      <c r="T398" s="362"/>
      <c r="U398" s="41" t="s">
        <v>0</v>
      </c>
      <c r="V398" s="42">
        <f>IFERROR(SUM(V384:V396),"0")</f>
        <v>100</v>
      </c>
      <c r="W398" s="42">
        <f>IFERROR(SUM(W384:W396),"0")</f>
        <v>100.80000000000001</v>
      </c>
      <c r="X398" s="41"/>
      <c r="Y398" s="65"/>
      <c r="Z398" s="65"/>
    </row>
    <row r="399" spans="1:53" ht="14.25" hidden="1" customHeight="1" x14ac:dyDescent="0.25">
      <c r="A399" s="369" t="s">
        <v>80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369"/>
      <c r="Y399" s="64"/>
      <c r="Z399" s="64"/>
    </row>
    <row r="400" spans="1:53" ht="27" hidden="1" customHeight="1" x14ac:dyDescent="0.25">
      <c r="A400" s="61" t="s">
        <v>561</v>
      </c>
      <c r="B400" s="61" t="s">
        <v>562</v>
      </c>
      <c r="C400" s="35">
        <v>4301051258</v>
      </c>
      <c r="D400" s="356">
        <v>4607091389685</v>
      </c>
      <c r="E400" s="356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4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hidden="1" customHeight="1" x14ac:dyDescent="0.25">
      <c r="A401" s="61" t="s">
        <v>563</v>
      </c>
      <c r="B401" s="61" t="s">
        <v>564</v>
      </c>
      <c r="C401" s="35">
        <v>4301051431</v>
      </c>
      <c r="D401" s="356">
        <v>4607091389654</v>
      </c>
      <c r="E401" s="356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hidden="1" customHeight="1" x14ac:dyDescent="0.25">
      <c r="A402" s="61" t="s">
        <v>565</v>
      </c>
      <c r="B402" s="61" t="s">
        <v>566</v>
      </c>
      <c r="C402" s="35">
        <v>4301051284</v>
      </c>
      <c r="D402" s="356">
        <v>4607091384352</v>
      </c>
      <c r="E402" s="356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4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hidden="1" customHeight="1" x14ac:dyDescent="0.25">
      <c r="A403" s="61" t="s">
        <v>567</v>
      </c>
      <c r="B403" s="61" t="s">
        <v>568</v>
      </c>
      <c r="C403" s="35">
        <v>4301051257</v>
      </c>
      <c r="D403" s="356">
        <v>4607091389661</v>
      </c>
      <c r="E403" s="356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4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hidden="1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64"/>
      <c r="N404" s="360" t="s">
        <v>43</v>
      </c>
      <c r="O404" s="361"/>
      <c r="P404" s="361"/>
      <c r="Q404" s="361"/>
      <c r="R404" s="361"/>
      <c r="S404" s="361"/>
      <c r="T404" s="362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hidden="1" x14ac:dyDescent="0.2">
      <c r="A405" s="363"/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4"/>
      <c r="N405" s="360" t="s">
        <v>43</v>
      </c>
      <c r="O405" s="361"/>
      <c r="P405" s="361"/>
      <c r="Q405" s="361"/>
      <c r="R405" s="361"/>
      <c r="S405" s="361"/>
      <c r="T405" s="362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hidden="1" customHeight="1" x14ac:dyDescent="0.25">
      <c r="A406" s="369" t="s">
        <v>213</v>
      </c>
      <c r="B406" s="369"/>
      <c r="C406" s="369"/>
      <c r="D406" s="369"/>
      <c r="E406" s="369"/>
      <c r="F406" s="369"/>
      <c r="G406" s="369"/>
      <c r="H406" s="369"/>
      <c r="I406" s="369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64"/>
      <c r="Z406" s="64"/>
    </row>
    <row r="407" spans="1:53" ht="27" hidden="1" customHeight="1" x14ac:dyDescent="0.25">
      <c r="A407" s="61" t="s">
        <v>569</v>
      </c>
      <c r="B407" s="61" t="s">
        <v>570</v>
      </c>
      <c r="C407" s="35">
        <v>4301060352</v>
      </c>
      <c r="D407" s="356">
        <v>4680115881648</v>
      </c>
      <c r="E407" s="356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42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hidden="1" x14ac:dyDescent="0.2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4"/>
      <c r="N408" s="360" t="s">
        <v>43</v>
      </c>
      <c r="O408" s="361"/>
      <c r="P408" s="361"/>
      <c r="Q408" s="361"/>
      <c r="R408" s="361"/>
      <c r="S408" s="361"/>
      <c r="T408" s="362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hidden="1" x14ac:dyDescent="0.2">
      <c r="A409" s="363"/>
      <c r="B409" s="363"/>
      <c r="C409" s="363"/>
      <c r="D409" s="363"/>
      <c r="E409" s="363"/>
      <c r="F409" s="363"/>
      <c r="G409" s="363"/>
      <c r="H409" s="363"/>
      <c r="I409" s="363"/>
      <c r="J409" s="363"/>
      <c r="K409" s="363"/>
      <c r="L409" s="363"/>
      <c r="M409" s="364"/>
      <c r="N409" s="360" t="s">
        <v>43</v>
      </c>
      <c r="O409" s="361"/>
      <c r="P409" s="361"/>
      <c r="Q409" s="361"/>
      <c r="R409" s="361"/>
      <c r="S409" s="361"/>
      <c r="T409" s="362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hidden="1" customHeight="1" x14ac:dyDescent="0.25">
      <c r="A410" s="369" t="s">
        <v>95</v>
      </c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64"/>
      <c r="Z410" s="64"/>
    </row>
    <row r="411" spans="1:53" ht="27" hidden="1" customHeight="1" x14ac:dyDescent="0.25">
      <c r="A411" s="61" t="s">
        <v>571</v>
      </c>
      <c r="B411" s="61" t="s">
        <v>572</v>
      </c>
      <c r="C411" s="35">
        <v>4301032045</v>
      </c>
      <c r="D411" s="356">
        <v>4680115884335</v>
      </c>
      <c r="E411" s="356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4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hidden="1" customHeight="1" x14ac:dyDescent="0.25">
      <c r="A412" s="61" t="s">
        <v>575</v>
      </c>
      <c r="B412" s="61" t="s">
        <v>576</v>
      </c>
      <c r="C412" s="35">
        <v>4301032047</v>
      </c>
      <c r="D412" s="356">
        <v>4680115884342</v>
      </c>
      <c r="E412" s="356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4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hidden="1" customHeight="1" x14ac:dyDescent="0.25">
      <c r="A413" s="61" t="s">
        <v>577</v>
      </c>
      <c r="B413" s="61" t="s">
        <v>578</v>
      </c>
      <c r="C413" s="35">
        <v>4301170011</v>
      </c>
      <c r="D413" s="356">
        <v>4680115884113</v>
      </c>
      <c r="E413" s="356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4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hidden="1" x14ac:dyDescent="0.2">
      <c r="A414" s="363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64"/>
      <c r="N414" s="360" t="s">
        <v>43</v>
      </c>
      <c r="O414" s="361"/>
      <c r="P414" s="361"/>
      <c r="Q414" s="361"/>
      <c r="R414" s="361"/>
      <c r="S414" s="361"/>
      <c r="T414" s="362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hidden="1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64"/>
      <c r="N415" s="360" t="s">
        <v>43</v>
      </c>
      <c r="O415" s="361"/>
      <c r="P415" s="361"/>
      <c r="Q415" s="361"/>
      <c r="R415" s="361"/>
      <c r="S415" s="361"/>
      <c r="T415" s="362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hidden="1" customHeight="1" x14ac:dyDescent="0.25">
      <c r="A416" s="384" t="s">
        <v>579</v>
      </c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84"/>
      <c r="O416" s="384"/>
      <c r="P416" s="384"/>
      <c r="Q416" s="384"/>
      <c r="R416" s="384"/>
      <c r="S416" s="384"/>
      <c r="T416" s="384"/>
      <c r="U416" s="384"/>
      <c r="V416" s="384"/>
      <c r="W416" s="384"/>
      <c r="X416" s="384"/>
      <c r="Y416" s="63"/>
      <c r="Z416" s="63"/>
    </row>
    <row r="417" spans="1:53" ht="14.25" hidden="1" customHeight="1" x14ac:dyDescent="0.25">
      <c r="A417" s="369" t="s">
        <v>109</v>
      </c>
      <c r="B417" s="369"/>
      <c r="C417" s="369"/>
      <c r="D417" s="369"/>
      <c r="E417" s="369"/>
      <c r="F417" s="369"/>
      <c r="G417" s="369"/>
      <c r="H417" s="369"/>
      <c r="I417" s="369"/>
      <c r="J417" s="369"/>
      <c r="K417" s="369"/>
      <c r="L417" s="369"/>
      <c r="M417" s="369"/>
      <c r="N417" s="369"/>
      <c r="O417" s="369"/>
      <c r="P417" s="369"/>
      <c r="Q417" s="369"/>
      <c r="R417" s="369"/>
      <c r="S417" s="369"/>
      <c r="T417" s="369"/>
      <c r="U417" s="369"/>
      <c r="V417" s="369"/>
      <c r="W417" s="369"/>
      <c r="X417" s="369"/>
      <c r="Y417" s="64"/>
      <c r="Z417" s="64"/>
    </row>
    <row r="418" spans="1:53" ht="27" hidden="1" customHeight="1" x14ac:dyDescent="0.25">
      <c r="A418" s="61" t="s">
        <v>580</v>
      </c>
      <c r="B418" s="61" t="s">
        <v>581</v>
      </c>
      <c r="C418" s="35">
        <v>4301020214</v>
      </c>
      <c r="D418" s="356">
        <v>4607091389388</v>
      </c>
      <c r="E418" s="356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42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hidden="1" customHeight="1" x14ac:dyDescent="0.25">
      <c r="A419" s="61" t="s">
        <v>582</v>
      </c>
      <c r="B419" s="61" t="s">
        <v>583</v>
      </c>
      <c r="C419" s="35">
        <v>4301020185</v>
      </c>
      <c r="D419" s="356">
        <v>4607091389364</v>
      </c>
      <c r="E419" s="356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42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hidden="1" x14ac:dyDescent="0.2">
      <c r="A420" s="363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64"/>
      <c r="N420" s="360" t="s">
        <v>43</v>
      </c>
      <c r="O420" s="361"/>
      <c r="P420" s="361"/>
      <c r="Q420" s="361"/>
      <c r="R420" s="361"/>
      <c r="S420" s="361"/>
      <c r="T420" s="362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hidden="1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64"/>
      <c r="N421" s="360" t="s">
        <v>43</v>
      </c>
      <c r="O421" s="361"/>
      <c r="P421" s="361"/>
      <c r="Q421" s="361"/>
      <c r="R421" s="361"/>
      <c r="S421" s="361"/>
      <c r="T421" s="362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hidden="1" customHeight="1" x14ac:dyDescent="0.25">
      <c r="A422" s="369" t="s">
        <v>75</v>
      </c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64"/>
      <c r="Z422" s="64"/>
    </row>
    <row r="423" spans="1:53" ht="27" hidden="1" customHeight="1" x14ac:dyDescent="0.25">
      <c r="A423" s="61" t="s">
        <v>584</v>
      </c>
      <c r="B423" s="61" t="s">
        <v>585</v>
      </c>
      <c r="C423" s="35">
        <v>4301031212</v>
      </c>
      <c r="D423" s="356">
        <v>4607091389739</v>
      </c>
      <c r="E423" s="35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4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hidden="1" customHeight="1" x14ac:dyDescent="0.25">
      <c r="A424" s="61" t="s">
        <v>586</v>
      </c>
      <c r="B424" s="61" t="s">
        <v>587</v>
      </c>
      <c r="C424" s="35">
        <v>4301031247</v>
      </c>
      <c r="D424" s="356">
        <v>4680115883048</v>
      </c>
      <c r="E424" s="356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4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hidden="1" customHeight="1" x14ac:dyDescent="0.25">
      <c r="A425" s="61" t="s">
        <v>588</v>
      </c>
      <c r="B425" s="61" t="s">
        <v>589</v>
      </c>
      <c r="C425" s="35">
        <v>4301031176</v>
      </c>
      <c r="D425" s="356">
        <v>4607091389425</v>
      </c>
      <c r="E425" s="356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4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hidden="1" customHeight="1" x14ac:dyDescent="0.25">
      <c r="A426" s="61" t="s">
        <v>590</v>
      </c>
      <c r="B426" s="61" t="s">
        <v>591</v>
      </c>
      <c r="C426" s="35">
        <v>4301031215</v>
      </c>
      <c r="D426" s="356">
        <v>4680115882911</v>
      </c>
      <c r="E426" s="356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4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hidden="1" customHeight="1" x14ac:dyDescent="0.25">
      <c r="A427" s="61" t="s">
        <v>592</v>
      </c>
      <c r="B427" s="61" t="s">
        <v>593</v>
      </c>
      <c r="C427" s="35">
        <v>4301031167</v>
      </c>
      <c r="D427" s="356">
        <v>4680115880771</v>
      </c>
      <c r="E427" s="356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4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hidden="1" customHeight="1" x14ac:dyDescent="0.25">
      <c r="A428" s="61" t="s">
        <v>594</v>
      </c>
      <c r="B428" s="61" t="s">
        <v>595</v>
      </c>
      <c r="C428" s="35">
        <v>4301031173</v>
      </c>
      <c r="D428" s="356">
        <v>4607091389500</v>
      </c>
      <c r="E428" s="356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hidden="1" customHeight="1" x14ac:dyDescent="0.25">
      <c r="A429" s="61" t="s">
        <v>596</v>
      </c>
      <c r="B429" s="61" t="s">
        <v>597</v>
      </c>
      <c r="C429" s="35">
        <v>4301031103</v>
      </c>
      <c r="D429" s="356">
        <v>4680115881983</v>
      </c>
      <c r="E429" s="356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idden="1" x14ac:dyDescent="0.2">
      <c r="A430" s="363"/>
      <c r="B430" s="363"/>
      <c r="C430" s="363"/>
      <c r="D430" s="363"/>
      <c r="E430" s="363"/>
      <c r="F430" s="363"/>
      <c r="G430" s="363"/>
      <c r="H430" s="363"/>
      <c r="I430" s="363"/>
      <c r="J430" s="363"/>
      <c r="K430" s="363"/>
      <c r="L430" s="363"/>
      <c r="M430" s="364"/>
      <c r="N430" s="360" t="s">
        <v>43</v>
      </c>
      <c r="O430" s="361"/>
      <c r="P430" s="361"/>
      <c r="Q430" s="361"/>
      <c r="R430" s="361"/>
      <c r="S430" s="361"/>
      <c r="T430" s="362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hidden="1" x14ac:dyDescent="0.2">
      <c r="A431" s="363"/>
      <c r="B431" s="363"/>
      <c r="C431" s="363"/>
      <c r="D431" s="363"/>
      <c r="E431" s="363"/>
      <c r="F431" s="363"/>
      <c r="G431" s="363"/>
      <c r="H431" s="363"/>
      <c r="I431" s="363"/>
      <c r="J431" s="363"/>
      <c r="K431" s="363"/>
      <c r="L431" s="363"/>
      <c r="M431" s="364"/>
      <c r="N431" s="360" t="s">
        <v>43</v>
      </c>
      <c r="O431" s="361"/>
      <c r="P431" s="361"/>
      <c r="Q431" s="361"/>
      <c r="R431" s="361"/>
      <c r="S431" s="361"/>
      <c r="T431" s="362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hidden="1" customHeight="1" x14ac:dyDescent="0.25">
      <c r="A432" s="369" t="s">
        <v>95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369"/>
      <c r="Y432" s="64"/>
      <c r="Z432" s="64"/>
    </row>
    <row r="433" spans="1:53" ht="27" hidden="1" customHeight="1" x14ac:dyDescent="0.25">
      <c r="A433" s="61" t="s">
        <v>598</v>
      </c>
      <c r="B433" s="61" t="s">
        <v>599</v>
      </c>
      <c r="C433" s="35">
        <v>4301032046</v>
      </c>
      <c r="D433" s="356">
        <v>4680115884359</v>
      </c>
      <c r="E433" s="356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4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hidden="1" customHeight="1" x14ac:dyDescent="0.25">
      <c r="A434" s="61" t="s">
        <v>600</v>
      </c>
      <c r="B434" s="61" t="s">
        <v>601</v>
      </c>
      <c r="C434" s="35">
        <v>4301040358</v>
      </c>
      <c r="D434" s="356">
        <v>4680115884571</v>
      </c>
      <c r="E434" s="356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hidden="1" x14ac:dyDescent="0.2">
      <c r="A435" s="363"/>
      <c r="B435" s="363"/>
      <c r="C435" s="363"/>
      <c r="D435" s="363"/>
      <c r="E435" s="363"/>
      <c r="F435" s="363"/>
      <c r="G435" s="363"/>
      <c r="H435" s="363"/>
      <c r="I435" s="363"/>
      <c r="J435" s="363"/>
      <c r="K435" s="363"/>
      <c r="L435" s="363"/>
      <c r="M435" s="364"/>
      <c r="N435" s="360" t="s">
        <v>43</v>
      </c>
      <c r="O435" s="361"/>
      <c r="P435" s="361"/>
      <c r="Q435" s="361"/>
      <c r="R435" s="361"/>
      <c r="S435" s="361"/>
      <c r="T435" s="362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hidden="1" x14ac:dyDescent="0.2">
      <c r="A436" s="363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64"/>
      <c r="N436" s="360" t="s">
        <v>43</v>
      </c>
      <c r="O436" s="361"/>
      <c r="P436" s="361"/>
      <c r="Q436" s="361"/>
      <c r="R436" s="361"/>
      <c r="S436" s="361"/>
      <c r="T436" s="362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hidden="1" customHeight="1" x14ac:dyDescent="0.25">
      <c r="A437" s="369" t="s">
        <v>104</v>
      </c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69"/>
      <c r="N437" s="369"/>
      <c r="O437" s="369"/>
      <c r="P437" s="369"/>
      <c r="Q437" s="369"/>
      <c r="R437" s="369"/>
      <c r="S437" s="369"/>
      <c r="T437" s="369"/>
      <c r="U437" s="369"/>
      <c r="V437" s="369"/>
      <c r="W437" s="369"/>
      <c r="X437" s="369"/>
      <c r="Y437" s="64"/>
      <c r="Z437" s="64"/>
    </row>
    <row r="438" spans="1:53" ht="27" hidden="1" customHeight="1" x14ac:dyDescent="0.25">
      <c r="A438" s="61" t="s">
        <v>602</v>
      </c>
      <c r="B438" s="61" t="s">
        <v>603</v>
      </c>
      <c r="C438" s="35">
        <v>4301170010</v>
      </c>
      <c r="D438" s="356">
        <v>4680115884090</v>
      </c>
      <c r="E438" s="356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hidden="1" x14ac:dyDescent="0.2">
      <c r="A439" s="363"/>
      <c r="B439" s="363"/>
      <c r="C439" s="363"/>
      <c r="D439" s="363"/>
      <c r="E439" s="363"/>
      <c r="F439" s="363"/>
      <c r="G439" s="363"/>
      <c r="H439" s="363"/>
      <c r="I439" s="363"/>
      <c r="J439" s="363"/>
      <c r="K439" s="363"/>
      <c r="L439" s="363"/>
      <c r="M439" s="364"/>
      <c r="N439" s="360" t="s">
        <v>43</v>
      </c>
      <c r="O439" s="361"/>
      <c r="P439" s="361"/>
      <c r="Q439" s="361"/>
      <c r="R439" s="361"/>
      <c r="S439" s="361"/>
      <c r="T439" s="362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hidden="1" x14ac:dyDescent="0.2">
      <c r="A440" s="363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4"/>
      <c r="N440" s="360" t="s">
        <v>43</v>
      </c>
      <c r="O440" s="361"/>
      <c r="P440" s="361"/>
      <c r="Q440" s="361"/>
      <c r="R440" s="361"/>
      <c r="S440" s="361"/>
      <c r="T440" s="362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hidden="1" customHeight="1" x14ac:dyDescent="0.25">
      <c r="A441" s="369" t="s">
        <v>604</v>
      </c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69"/>
      <c r="N441" s="369"/>
      <c r="O441" s="369"/>
      <c r="P441" s="369"/>
      <c r="Q441" s="369"/>
      <c r="R441" s="369"/>
      <c r="S441" s="369"/>
      <c r="T441" s="369"/>
      <c r="U441" s="369"/>
      <c r="V441" s="369"/>
      <c r="W441" s="369"/>
      <c r="X441" s="369"/>
      <c r="Y441" s="64"/>
      <c r="Z441" s="64"/>
    </row>
    <row r="442" spans="1:53" ht="27" hidden="1" customHeight="1" x14ac:dyDescent="0.25">
      <c r="A442" s="61" t="s">
        <v>605</v>
      </c>
      <c r="B442" s="61" t="s">
        <v>606</v>
      </c>
      <c r="C442" s="35">
        <v>4301040357</v>
      </c>
      <c r="D442" s="356">
        <v>4680115884564</v>
      </c>
      <c r="E442" s="356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4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hidden="1" x14ac:dyDescent="0.2">
      <c r="A443" s="363"/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4"/>
      <c r="N443" s="360" t="s">
        <v>43</v>
      </c>
      <c r="O443" s="361"/>
      <c r="P443" s="361"/>
      <c r="Q443" s="361"/>
      <c r="R443" s="361"/>
      <c r="S443" s="361"/>
      <c r="T443" s="362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hidden="1" x14ac:dyDescent="0.2">
      <c r="A444" s="363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64"/>
      <c r="N444" s="360" t="s">
        <v>43</v>
      </c>
      <c r="O444" s="361"/>
      <c r="P444" s="361"/>
      <c r="Q444" s="361"/>
      <c r="R444" s="361"/>
      <c r="S444" s="361"/>
      <c r="T444" s="362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hidden="1" customHeight="1" x14ac:dyDescent="0.2">
      <c r="A445" s="383" t="s">
        <v>607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53"/>
      <c r="Z445" s="53"/>
    </row>
    <row r="446" spans="1:53" ht="16.5" hidden="1" customHeight="1" x14ac:dyDescent="0.25">
      <c r="A446" s="384" t="s">
        <v>607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63"/>
      <c r="Z446" s="63"/>
    </row>
    <row r="447" spans="1:53" ht="14.25" hidden="1" customHeight="1" x14ac:dyDescent="0.25">
      <c r="A447" s="369" t="s">
        <v>117</v>
      </c>
      <c r="B447" s="369"/>
      <c r="C447" s="369"/>
      <c r="D447" s="369"/>
      <c r="E447" s="369"/>
      <c r="F447" s="369"/>
      <c r="G447" s="369"/>
      <c r="H447" s="369"/>
      <c r="I447" s="369"/>
      <c r="J447" s="369"/>
      <c r="K447" s="369"/>
      <c r="L447" s="369"/>
      <c r="M447" s="369"/>
      <c r="N447" s="369"/>
      <c r="O447" s="369"/>
      <c r="P447" s="369"/>
      <c r="Q447" s="369"/>
      <c r="R447" s="369"/>
      <c r="S447" s="369"/>
      <c r="T447" s="369"/>
      <c r="U447" s="369"/>
      <c r="V447" s="369"/>
      <c r="W447" s="369"/>
      <c r="X447" s="369"/>
      <c r="Y447" s="64"/>
      <c r="Z447" s="64"/>
    </row>
    <row r="448" spans="1:53" ht="27" hidden="1" customHeight="1" x14ac:dyDescent="0.25">
      <c r="A448" s="61" t="s">
        <v>608</v>
      </c>
      <c r="B448" s="61" t="s">
        <v>609</v>
      </c>
      <c r="C448" s="35">
        <v>4301011795</v>
      </c>
      <c r="D448" s="356">
        <v>4607091389067</v>
      </c>
      <c r="E448" s="356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408" t="s">
        <v>610</v>
      </c>
      <c r="O448" s="358"/>
      <c r="P448" s="358"/>
      <c r="Q448" s="358"/>
      <c r="R448" s="359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356">
        <v>4607091383522</v>
      </c>
      <c r="E449" s="356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409" t="s">
        <v>613</v>
      </c>
      <c r="O449" s="358"/>
      <c r="P449" s="358"/>
      <c r="Q449" s="358"/>
      <c r="R449" s="359"/>
      <c r="S449" s="38" t="s">
        <v>48</v>
      </c>
      <c r="T449" s="38" t="s">
        <v>48</v>
      </c>
      <c r="U449" s="39" t="s">
        <v>0</v>
      </c>
      <c r="V449" s="57">
        <v>1090</v>
      </c>
      <c r="W449" s="54">
        <f t="shared" si="21"/>
        <v>1092.96</v>
      </c>
      <c r="X449" s="40">
        <f t="shared" si="22"/>
        <v>2.4757199999999999</v>
      </c>
      <c r="Y449" s="66" t="s">
        <v>48</v>
      </c>
      <c r="Z449" s="67" t="s">
        <v>48</v>
      </c>
      <c r="AD449" s="68"/>
      <c r="BA449" s="313" t="s">
        <v>66</v>
      </c>
    </row>
    <row r="450" spans="1:53" ht="27" hidden="1" customHeight="1" x14ac:dyDescent="0.25">
      <c r="A450" s="61" t="s">
        <v>614</v>
      </c>
      <c r="B450" s="61" t="s">
        <v>615</v>
      </c>
      <c r="C450" s="35">
        <v>4301011785</v>
      </c>
      <c r="D450" s="356">
        <v>4607091384437</v>
      </c>
      <c r="E450" s="356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410" t="s">
        <v>616</v>
      </c>
      <c r="O450" s="358"/>
      <c r="P450" s="358"/>
      <c r="Q450" s="358"/>
      <c r="R450" s="359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hidden="1" customHeight="1" x14ac:dyDescent="0.25">
      <c r="A451" s="61" t="s">
        <v>617</v>
      </c>
      <c r="B451" s="61" t="s">
        <v>618</v>
      </c>
      <c r="C451" s="35">
        <v>4301011774</v>
      </c>
      <c r="D451" s="356">
        <v>4680115884502</v>
      </c>
      <c r="E451" s="356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403" t="s">
        <v>619</v>
      </c>
      <c r="O451" s="358"/>
      <c r="P451" s="358"/>
      <c r="Q451" s="358"/>
      <c r="R451" s="359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356">
        <v>4607091389104</v>
      </c>
      <c r="E452" s="356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404" t="s">
        <v>622</v>
      </c>
      <c r="O452" s="358"/>
      <c r="P452" s="358"/>
      <c r="Q452" s="358"/>
      <c r="R452" s="359"/>
      <c r="S452" s="38" t="s">
        <v>48</v>
      </c>
      <c r="T452" s="38" t="s">
        <v>48</v>
      </c>
      <c r="U452" s="39" t="s">
        <v>0</v>
      </c>
      <c r="V452" s="57">
        <v>550</v>
      </c>
      <c r="W452" s="54">
        <f t="shared" si="21"/>
        <v>554.4</v>
      </c>
      <c r="X452" s="40">
        <f t="shared" si="22"/>
        <v>1.2558</v>
      </c>
      <c r="Y452" s="66" t="s">
        <v>48</v>
      </c>
      <c r="Z452" s="67" t="s">
        <v>48</v>
      </c>
      <c r="AD452" s="68"/>
      <c r="BA452" s="316" t="s">
        <v>66</v>
      </c>
    </row>
    <row r="453" spans="1:53" ht="16.5" hidden="1" customHeight="1" x14ac:dyDescent="0.25">
      <c r="A453" s="61" t="s">
        <v>623</v>
      </c>
      <c r="B453" s="61" t="s">
        <v>624</v>
      </c>
      <c r="C453" s="35">
        <v>4301011799</v>
      </c>
      <c r="D453" s="356">
        <v>4680115884519</v>
      </c>
      <c r="E453" s="356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405" t="s">
        <v>625</v>
      </c>
      <c r="O453" s="358"/>
      <c r="P453" s="358"/>
      <c r="Q453" s="358"/>
      <c r="R453" s="359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hidden="1" customHeight="1" x14ac:dyDescent="0.25">
      <c r="A454" s="61" t="s">
        <v>626</v>
      </c>
      <c r="B454" s="61" t="s">
        <v>627</v>
      </c>
      <c r="C454" s="35">
        <v>4301011778</v>
      </c>
      <c r="D454" s="356">
        <v>4680115880603</v>
      </c>
      <c r="E454" s="356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406" t="s">
        <v>628</v>
      </c>
      <c r="O454" s="358"/>
      <c r="P454" s="358"/>
      <c r="Q454" s="358"/>
      <c r="R454" s="359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hidden="1" customHeight="1" x14ac:dyDescent="0.25">
      <c r="A455" s="61" t="s">
        <v>629</v>
      </c>
      <c r="B455" s="61" t="s">
        <v>630</v>
      </c>
      <c r="C455" s="35">
        <v>4301011775</v>
      </c>
      <c r="D455" s="356">
        <v>4607091389999</v>
      </c>
      <c r="E455" s="356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407" t="s">
        <v>631</v>
      </c>
      <c r="O455" s="358"/>
      <c r="P455" s="358"/>
      <c r="Q455" s="358"/>
      <c r="R455" s="359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hidden="1" customHeight="1" x14ac:dyDescent="0.25">
      <c r="A456" s="61" t="s">
        <v>632</v>
      </c>
      <c r="B456" s="61" t="s">
        <v>633</v>
      </c>
      <c r="C456" s="35">
        <v>4301011770</v>
      </c>
      <c r="D456" s="356">
        <v>4680115882782</v>
      </c>
      <c r="E456" s="356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400" t="s">
        <v>634</v>
      </c>
      <c r="O456" s="358"/>
      <c r="P456" s="358"/>
      <c r="Q456" s="358"/>
      <c r="R456" s="359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hidden="1" customHeight="1" x14ac:dyDescent="0.25">
      <c r="A457" s="61" t="s">
        <v>635</v>
      </c>
      <c r="B457" s="61" t="s">
        <v>636</v>
      </c>
      <c r="C457" s="35">
        <v>4301011190</v>
      </c>
      <c r="D457" s="356">
        <v>4607091389098</v>
      </c>
      <c r="E457" s="356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hidden="1" customHeight="1" x14ac:dyDescent="0.25">
      <c r="A458" s="61" t="s">
        <v>637</v>
      </c>
      <c r="B458" s="61" t="s">
        <v>638</v>
      </c>
      <c r="C458" s="35">
        <v>4301011784</v>
      </c>
      <c r="D458" s="356">
        <v>4607091389982</v>
      </c>
      <c r="E458" s="356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402" t="s">
        <v>639</v>
      </c>
      <c r="O458" s="358"/>
      <c r="P458" s="358"/>
      <c r="Q458" s="358"/>
      <c r="R458" s="359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4"/>
      <c r="N459" s="360" t="s">
        <v>43</v>
      </c>
      <c r="O459" s="361"/>
      <c r="P459" s="361"/>
      <c r="Q459" s="361"/>
      <c r="R459" s="361"/>
      <c r="S459" s="361"/>
      <c r="T459" s="362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310.60606060606062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312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3.7315199999999997</v>
      </c>
      <c r="Y459" s="65"/>
      <c r="Z459" s="65"/>
    </row>
    <row r="460" spans="1:53" x14ac:dyDescent="0.2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4"/>
      <c r="N460" s="360" t="s">
        <v>43</v>
      </c>
      <c r="O460" s="361"/>
      <c r="P460" s="361"/>
      <c r="Q460" s="361"/>
      <c r="R460" s="361"/>
      <c r="S460" s="361"/>
      <c r="T460" s="362"/>
      <c r="U460" s="41" t="s">
        <v>0</v>
      </c>
      <c r="V460" s="42">
        <f>IFERROR(SUM(V448:V458),"0")</f>
        <v>1640</v>
      </c>
      <c r="W460" s="42">
        <f>IFERROR(SUM(W448:W458),"0")</f>
        <v>1647.3600000000001</v>
      </c>
      <c r="X460" s="41"/>
      <c r="Y460" s="65"/>
      <c r="Z460" s="65"/>
    </row>
    <row r="461" spans="1:53" ht="14.25" hidden="1" customHeight="1" x14ac:dyDescent="0.25">
      <c r="A461" s="369" t="s">
        <v>109</v>
      </c>
      <c r="B461" s="369"/>
      <c r="C461" s="369"/>
      <c r="D461" s="369"/>
      <c r="E461" s="369"/>
      <c r="F461" s="369"/>
      <c r="G461" s="369"/>
      <c r="H461" s="369"/>
      <c r="I461" s="369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356">
        <v>4607091388930</v>
      </c>
      <c r="E462" s="356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8" t="s">
        <v>48</v>
      </c>
      <c r="T462" s="38" t="s">
        <v>48</v>
      </c>
      <c r="U462" s="39" t="s">
        <v>0</v>
      </c>
      <c r="V462" s="57">
        <v>1090</v>
      </c>
      <c r="W462" s="54">
        <f>IFERROR(IF(V462="",0,CEILING((V462/$H462),1)*$H462),"")</f>
        <v>1092.96</v>
      </c>
      <c r="X462" s="40">
        <f>IFERROR(IF(W462=0,"",ROUNDUP(W462/H462,0)*0.01196),"")</f>
        <v>2.4757199999999999</v>
      </c>
      <c r="Y462" s="66" t="s">
        <v>48</v>
      </c>
      <c r="Z462" s="67" t="s">
        <v>48</v>
      </c>
      <c r="AD462" s="68"/>
      <c r="BA462" s="323" t="s">
        <v>66</v>
      </c>
    </row>
    <row r="463" spans="1:53" ht="16.5" hidden="1" customHeight="1" x14ac:dyDescent="0.25">
      <c r="A463" s="61" t="s">
        <v>642</v>
      </c>
      <c r="B463" s="61" t="s">
        <v>643</v>
      </c>
      <c r="C463" s="35">
        <v>4301020206</v>
      </c>
      <c r="D463" s="356">
        <v>4680115880054</v>
      </c>
      <c r="E463" s="356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3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363"/>
      <c r="B464" s="363"/>
      <c r="C464" s="363"/>
      <c r="D464" s="363"/>
      <c r="E464" s="363"/>
      <c r="F464" s="363"/>
      <c r="G464" s="363"/>
      <c r="H464" s="363"/>
      <c r="I464" s="363"/>
      <c r="J464" s="363"/>
      <c r="K464" s="363"/>
      <c r="L464" s="363"/>
      <c r="M464" s="364"/>
      <c r="N464" s="360" t="s">
        <v>43</v>
      </c>
      <c r="O464" s="361"/>
      <c r="P464" s="361"/>
      <c r="Q464" s="361"/>
      <c r="R464" s="361"/>
      <c r="S464" s="361"/>
      <c r="T464" s="362"/>
      <c r="U464" s="41" t="s">
        <v>42</v>
      </c>
      <c r="V464" s="42">
        <f>IFERROR(V462/H462,"0")+IFERROR(V463/H463,"0")</f>
        <v>206.43939393939394</v>
      </c>
      <c r="W464" s="42">
        <f>IFERROR(W462/H462,"0")+IFERROR(W463/H463,"0")</f>
        <v>207</v>
      </c>
      <c r="X464" s="42">
        <f>IFERROR(IF(X462="",0,X462),"0")+IFERROR(IF(X463="",0,X463),"0")</f>
        <v>2.4757199999999999</v>
      </c>
      <c r="Y464" s="65"/>
      <c r="Z464" s="65"/>
    </row>
    <row r="465" spans="1:53" x14ac:dyDescent="0.2">
      <c r="A465" s="363"/>
      <c r="B465" s="363"/>
      <c r="C465" s="363"/>
      <c r="D465" s="363"/>
      <c r="E465" s="363"/>
      <c r="F465" s="363"/>
      <c r="G465" s="363"/>
      <c r="H465" s="363"/>
      <c r="I465" s="363"/>
      <c r="J465" s="363"/>
      <c r="K465" s="363"/>
      <c r="L465" s="363"/>
      <c r="M465" s="364"/>
      <c r="N465" s="360" t="s">
        <v>43</v>
      </c>
      <c r="O465" s="361"/>
      <c r="P465" s="361"/>
      <c r="Q465" s="361"/>
      <c r="R465" s="361"/>
      <c r="S465" s="361"/>
      <c r="T465" s="362"/>
      <c r="U465" s="41" t="s">
        <v>0</v>
      </c>
      <c r="V465" s="42">
        <f>IFERROR(SUM(V462:V463),"0")</f>
        <v>1090</v>
      </c>
      <c r="W465" s="42">
        <f>IFERROR(SUM(W462:W463),"0")</f>
        <v>1092.96</v>
      </c>
      <c r="X465" s="41"/>
      <c r="Y465" s="65"/>
      <c r="Z465" s="65"/>
    </row>
    <row r="466" spans="1:53" ht="14.25" hidden="1" customHeight="1" x14ac:dyDescent="0.25">
      <c r="A466" s="369" t="s">
        <v>75</v>
      </c>
      <c r="B466" s="369"/>
      <c r="C466" s="369"/>
      <c r="D466" s="369"/>
      <c r="E466" s="369"/>
      <c r="F466" s="369"/>
      <c r="G466" s="369"/>
      <c r="H466" s="369"/>
      <c r="I466" s="369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64"/>
      <c r="Z466" s="64"/>
    </row>
    <row r="467" spans="1:53" ht="27" hidden="1" customHeight="1" x14ac:dyDescent="0.25">
      <c r="A467" s="61" t="s">
        <v>644</v>
      </c>
      <c r="B467" s="61" t="s">
        <v>645</v>
      </c>
      <c r="C467" s="35">
        <v>4301031252</v>
      </c>
      <c r="D467" s="356">
        <v>4680115883116</v>
      </c>
      <c r="E467" s="356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3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hidden="1" customHeight="1" x14ac:dyDescent="0.25">
      <c r="A468" s="61" t="s">
        <v>646</v>
      </c>
      <c r="B468" s="61" t="s">
        <v>647</v>
      </c>
      <c r="C468" s="35">
        <v>4301031248</v>
      </c>
      <c r="D468" s="356">
        <v>4680115883093</v>
      </c>
      <c r="E468" s="356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3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hidden="1" customHeight="1" x14ac:dyDescent="0.25">
      <c r="A469" s="61" t="s">
        <v>648</v>
      </c>
      <c r="B469" s="61" t="s">
        <v>649</v>
      </c>
      <c r="C469" s="35">
        <v>4301031250</v>
      </c>
      <c r="D469" s="356">
        <v>4680115883109</v>
      </c>
      <c r="E469" s="356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3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hidden="1" customHeight="1" x14ac:dyDescent="0.25">
      <c r="A470" s="61" t="s">
        <v>650</v>
      </c>
      <c r="B470" s="61" t="s">
        <v>651</v>
      </c>
      <c r="C470" s="35">
        <v>4301031249</v>
      </c>
      <c r="D470" s="356">
        <v>4680115882072</v>
      </c>
      <c r="E470" s="356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3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hidden="1" customHeight="1" x14ac:dyDescent="0.25">
      <c r="A471" s="61" t="s">
        <v>652</v>
      </c>
      <c r="B471" s="61" t="s">
        <v>653</v>
      </c>
      <c r="C471" s="35">
        <v>4301031251</v>
      </c>
      <c r="D471" s="356">
        <v>4680115882102</v>
      </c>
      <c r="E471" s="356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3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hidden="1" customHeight="1" x14ac:dyDescent="0.25">
      <c r="A472" s="61" t="s">
        <v>654</v>
      </c>
      <c r="B472" s="61" t="s">
        <v>655</v>
      </c>
      <c r="C472" s="35">
        <v>4301031253</v>
      </c>
      <c r="D472" s="356">
        <v>4680115882096</v>
      </c>
      <c r="E472" s="356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hidden="1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64"/>
      <c r="N473" s="360" t="s">
        <v>43</v>
      </c>
      <c r="O473" s="361"/>
      <c r="P473" s="361"/>
      <c r="Q473" s="361"/>
      <c r="R473" s="361"/>
      <c r="S473" s="361"/>
      <c r="T473" s="362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hidden="1" x14ac:dyDescent="0.2">
      <c r="A474" s="363"/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4"/>
      <c r="N474" s="360" t="s">
        <v>43</v>
      </c>
      <c r="O474" s="361"/>
      <c r="P474" s="361"/>
      <c r="Q474" s="361"/>
      <c r="R474" s="361"/>
      <c r="S474" s="361"/>
      <c r="T474" s="362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hidden="1" customHeight="1" x14ac:dyDescent="0.25">
      <c r="A475" s="369" t="s">
        <v>80</v>
      </c>
      <c r="B475" s="369"/>
      <c r="C475" s="369"/>
      <c r="D475" s="369"/>
      <c r="E475" s="369"/>
      <c r="F475" s="369"/>
      <c r="G475" s="369"/>
      <c r="H475" s="369"/>
      <c r="I475" s="369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64"/>
      <c r="Z475" s="64"/>
    </row>
    <row r="476" spans="1:53" ht="16.5" hidden="1" customHeight="1" x14ac:dyDescent="0.25">
      <c r="A476" s="61" t="s">
        <v>656</v>
      </c>
      <c r="B476" s="61" t="s">
        <v>657</v>
      </c>
      <c r="C476" s="35">
        <v>4301051230</v>
      </c>
      <c r="D476" s="356">
        <v>4607091383409</v>
      </c>
      <c r="E476" s="356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hidden="1" customHeight="1" x14ac:dyDescent="0.25">
      <c r="A477" s="61" t="s">
        <v>658</v>
      </c>
      <c r="B477" s="61" t="s">
        <v>659</v>
      </c>
      <c r="C477" s="35">
        <v>4301051231</v>
      </c>
      <c r="D477" s="356">
        <v>4607091383416</v>
      </c>
      <c r="E477" s="356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3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hidden="1" customHeight="1" x14ac:dyDescent="0.25">
      <c r="A478" s="61" t="s">
        <v>660</v>
      </c>
      <c r="B478" s="61" t="s">
        <v>661</v>
      </c>
      <c r="C478" s="35">
        <v>4301051058</v>
      </c>
      <c r="D478" s="356">
        <v>4680115883536</v>
      </c>
      <c r="E478" s="356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hidden="1" x14ac:dyDescent="0.2">
      <c r="A479" s="363"/>
      <c r="B479" s="363"/>
      <c r="C479" s="363"/>
      <c r="D479" s="363"/>
      <c r="E479" s="363"/>
      <c r="F479" s="363"/>
      <c r="G479" s="363"/>
      <c r="H479" s="363"/>
      <c r="I479" s="363"/>
      <c r="J479" s="363"/>
      <c r="K479" s="363"/>
      <c r="L479" s="363"/>
      <c r="M479" s="364"/>
      <c r="N479" s="360" t="s">
        <v>43</v>
      </c>
      <c r="O479" s="361"/>
      <c r="P479" s="361"/>
      <c r="Q479" s="361"/>
      <c r="R479" s="361"/>
      <c r="S479" s="361"/>
      <c r="T479" s="362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hidden="1" x14ac:dyDescent="0.2">
      <c r="A480" s="363"/>
      <c r="B480" s="363"/>
      <c r="C480" s="363"/>
      <c r="D480" s="363"/>
      <c r="E480" s="363"/>
      <c r="F480" s="363"/>
      <c r="G480" s="363"/>
      <c r="H480" s="363"/>
      <c r="I480" s="363"/>
      <c r="J480" s="363"/>
      <c r="K480" s="363"/>
      <c r="L480" s="363"/>
      <c r="M480" s="364"/>
      <c r="N480" s="360" t="s">
        <v>43</v>
      </c>
      <c r="O480" s="361"/>
      <c r="P480" s="361"/>
      <c r="Q480" s="361"/>
      <c r="R480" s="361"/>
      <c r="S480" s="361"/>
      <c r="T480" s="362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hidden="1" customHeight="1" x14ac:dyDescent="0.25">
      <c r="A481" s="369" t="s">
        <v>213</v>
      </c>
      <c r="B481" s="369"/>
      <c r="C481" s="369"/>
      <c r="D481" s="369"/>
      <c r="E481" s="369"/>
      <c r="F481" s="369"/>
      <c r="G481" s="369"/>
      <c r="H481" s="369"/>
      <c r="I481" s="369"/>
      <c r="J481" s="369"/>
      <c r="K481" s="369"/>
      <c r="L481" s="369"/>
      <c r="M481" s="369"/>
      <c r="N481" s="369"/>
      <c r="O481" s="369"/>
      <c r="P481" s="369"/>
      <c r="Q481" s="369"/>
      <c r="R481" s="369"/>
      <c r="S481" s="369"/>
      <c r="T481" s="369"/>
      <c r="U481" s="369"/>
      <c r="V481" s="369"/>
      <c r="W481" s="369"/>
      <c r="X481" s="369"/>
      <c r="Y481" s="64"/>
      <c r="Z481" s="64"/>
    </row>
    <row r="482" spans="1:53" ht="16.5" hidden="1" customHeight="1" x14ac:dyDescent="0.25">
      <c r="A482" s="61" t="s">
        <v>662</v>
      </c>
      <c r="B482" s="61" t="s">
        <v>663</v>
      </c>
      <c r="C482" s="35">
        <v>4301060363</v>
      </c>
      <c r="D482" s="356">
        <v>4680115885035</v>
      </c>
      <c r="E482" s="356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389" t="s">
        <v>664</v>
      </c>
      <c r="O482" s="358"/>
      <c r="P482" s="358"/>
      <c r="Q482" s="358"/>
      <c r="R482" s="359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hidden="1" x14ac:dyDescent="0.2">
      <c r="A483" s="363"/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4"/>
      <c r="N483" s="360" t="s">
        <v>43</v>
      </c>
      <c r="O483" s="361"/>
      <c r="P483" s="361"/>
      <c r="Q483" s="361"/>
      <c r="R483" s="361"/>
      <c r="S483" s="361"/>
      <c r="T483" s="362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hidden="1" x14ac:dyDescent="0.2">
      <c r="A484" s="363"/>
      <c r="B484" s="363"/>
      <c r="C484" s="363"/>
      <c r="D484" s="363"/>
      <c r="E484" s="363"/>
      <c r="F484" s="363"/>
      <c r="G484" s="363"/>
      <c r="H484" s="363"/>
      <c r="I484" s="363"/>
      <c r="J484" s="363"/>
      <c r="K484" s="363"/>
      <c r="L484" s="363"/>
      <c r="M484" s="364"/>
      <c r="N484" s="360" t="s">
        <v>43</v>
      </c>
      <c r="O484" s="361"/>
      <c r="P484" s="361"/>
      <c r="Q484" s="361"/>
      <c r="R484" s="361"/>
      <c r="S484" s="361"/>
      <c r="T484" s="362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hidden="1" customHeight="1" x14ac:dyDescent="0.2">
      <c r="A485" s="383" t="s">
        <v>665</v>
      </c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383"/>
      <c r="O485" s="383"/>
      <c r="P485" s="383"/>
      <c r="Q485" s="383"/>
      <c r="R485" s="383"/>
      <c r="S485" s="383"/>
      <c r="T485" s="383"/>
      <c r="U485" s="383"/>
      <c r="V485" s="383"/>
      <c r="W485" s="383"/>
      <c r="X485" s="383"/>
      <c r="Y485" s="53"/>
      <c r="Z485" s="53"/>
    </row>
    <row r="486" spans="1:53" ht="16.5" hidden="1" customHeight="1" x14ac:dyDescent="0.25">
      <c r="A486" s="384" t="s">
        <v>666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63"/>
      <c r="Z486" s="63"/>
    </row>
    <row r="487" spans="1:53" ht="14.25" hidden="1" customHeight="1" x14ac:dyDescent="0.25">
      <c r="A487" s="369" t="s">
        <v>117</v>
      </c>
      <c r="B487" s="369"/>
      <c r="C487" s="369"/>
      <c r="D487" s="369"/>
      <c r="E487" s="369"/>
      <c r="F487" s="369"/>
      <c r="G487" s="369"/>
      <c r="H487" s="369"/>
      <c r="I487" s="369"/>
      <c r="J487" s="369"/>
      <c r="K487" s="369"/>
      <c r="L487" s="369"/>
      <c r="M487" s="369"/>
      <c r="N487" s="369"/>
      <c r="O487" s="369"/>
      <c r="P487" s="369"/>
      <c r="Q487" s="369"/>
      <c r="R487" s="369"/>
      <c r="S487" s="369"/>
      <c r="T487" s="369"/>
      <c r="U487" s="369"/>
      <c r="V487" s="369"/>
      <c r="W487" s="369"/>
      <c r="X487" s="369"/>
      <c r="Y487" s="64"/>
      <c r="Z487" s="64"/>
    </row>
    <row r="488" spans="1:53" ht="27" hidden="1" customHeight="1" x14ac:dyDescent="0.25">
      <c r="A488" s="61" t="s">
        <v>667</v>
      </c>
      <c r="B488" s="61" t="s">
        <v>668</v>
      </c>
      <c r="C488" s="35">
        <v>4301011763</v>
      </c>
      <c r="D488" s="356">
        <v>4640242181011</v>
      </c>
      <c r="E488" s="356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385" t="s">
        <v>669</v>
      </c>
      <c r="O488" s="358"/>
      <c r="P488" s="358"/>
      <c r="Q488" s="358"/>
      <c r="R488" s="359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hidden="1" customHeight="1" x14ac:dyDescent="0.25">
      <c r="A489" s="61" t="s">
        <v>670</v>
      </c>
      <c r="B489" s="61" t="s">
        <v>671</v>
      </c>
      <c r="C489" s="35">
        <v>4301011585</v>
      </c>
      <c r="D489" s="356">
        <v>4640242180441</v>
      </c>
      <c r="E489" s="356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386" t="s">
        <v>672</v>
      </c>
      <c r="O489" s="358"/>
      <c r="P489" s="358"/>
      <c r="Q489" s="358"/>
      <c r="R489" s="359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356">
        <v>4640242180564</v>
      </c>
      <c r="E490" s="356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387" t="s">
        <v>675</v>
      </c>
      <c r="O490" s="358"/>
      <c r="P490" s="358"/>
      <c r="Q490" s="358"/>
      <c r="R490" s="359"/>
      <c r="S490" s="38" t="s">
        <v>48</v>
      </c>
      <c r="T490" s="38" t="s">
        <v>48</v>
      </c>
      <c r="U490" s="39" t="s">
        <v>0</v>
      </c>
      <c r="V490" s="57">
        <v>120</v>
      </c>
      <c r="W490" s="54">
        <f>IFERROR(IF(V490="",0,CEILING((V490/$H490),1)*$H490),"")</f>
        <v>120</v>
      </c>
      <c r="X490" s="40">
        <f>IFERROR(IF(W490=0,"",ROUNDUP(W490/H490,0)*0.02175),"")</f>
        <v>0.21749999999999997</v>
      </c>
      <c r="Y490" s="66" t="s">
        <v>48</v>
      </c>
      <c r="Z490" s="67" t="s">
        <v>48</v>
      </c>
      <c r="AD490" s="68"/>
      <c r="BA490" s="337" t="s">
        <v>66</v>
      </c>
    </row>
    <row r="491" spans="1:53" ht="27" hidden="1" customHeight="1" x14ac:dyDescent="0.25">
      <c r="A491" s="61" t="s">
        <v>676</v>
      </c>
      <c r="B491" s="61" t="s">
        <v>677</v>
      </c>
      <c r="C491" s="35">
        <v>4301011762</v>
      </c>
      <c r="D491" s="356">
        <v>4640242180922</v>
      </c>
      <c r="E491" s="356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380" t="s">
        <v>678</v>
      </c>
      <c r="O491" s="358"/>
      <c r="P491" s="358"/>
      <c r="Q491" s="358"/>
      <c r="R491" s="359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hidden="1" customHeight="1" x14ac:dyDescent="0.25">
      <c r="A492" s="61" t="s">
        <v>679</v>
      </c>
      <c r="B492" s="61" t="s">
        <v>680</v>
      </c>
      <c r="C492" s="35">
        <v>4301011551</v>
      </c>
      <c r="D492" s="356">
        <v>4640242180038</v>
      </c>
      <c r="E492" s="356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381" t="s">
        <v>681</v>
      </c>
      <c r="O492" s="358"/>
      <c r="P492" s="358"/>
      <c r="Q492" s="358"/>
      <c r="R492" s="359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363"/>
      <c r="B493" s="363"/>
      <c r="C493" s="363"/>
      <c r="D493" s="363"/>
      <c r="E493" s="363"/>
      <c r="F493" s="363"/>
      <c r="G493" s="363"/>
      <c r="H493" s="363"/>
      <c r="I493" s="363"/>
      <c r="J493" s="363"/>
      <c r="K493" s="363"/>
      <c r="L493" s="363"/>
      <c r="M493" s="364"/>
      <c r="N493" s="360" t="s">
        <v>43</v>
      </c>
      <c r="O493" s="361"/>
      <c r="P493" s="361"/>
      <c r="Q493" s="361"/>
      <c r="R493" s="361"/>
      <c r="S493" s="361"/>
      <c r="T493" s="362"/>
      <c r="U493" s="41" t="s">
        <v>42</v>
      </c>
      <c r="V493" s="42">
        <f>IFERROR(V488/H488,"0")+IFERROR(V489/H489,"0")+IFERROR(V490/H490,"0")+IFERROR(V491/H491,"0")+IFERROR(V492/H492,"0")</f>
        <v>10</v>
      </c>
      <c r="W493" s="42">
        <f>IFERROR(W488/H488,"0")+IFERROR(W489/H489,"0")+IFERROR(W490/H490,"0")+IFERROR(W491/H491,"0")+IFERROR(W492/H492,"0")</f>
        <v>10</v>
      </c>
      <c r="X493" s="42">
        <f>IFERROR(IF(X488="",0,X488),"0")+IFERROR(IF(X489="",0,X489),"0")+IFERROR(IF(X490="",0,X490),"0")+IFERROR(IF(X491="",0,X491),"0")+IFERROR(IF(X492="",0,X492),"0")</f>
        <v>0.21749999999999997</v>
      </c>
      <c r="Y493" s="65"/>
      <c r="Z493" s="65"/>
    </row>
    <row r="494" spans="1:53" x14ac:dyDescent="0.2">
      <c r="A494" s="363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363"/>
      <c r="M494" s="364"/>
      <c r="N494" s="360" t="s">
        <v>43</v>
      </c>
      <c r="O494" s="361"/>
      <c r="P494" s="361"/>
      <c r="Q494" s="361"/>
      <c r="R494" s="361"/>
      <c r="S494" s="361"/>
      <c r="T494" s="362"/>
      <c r="U494" s="41" t="s">
        <v>0</v>
      </c>
      <c r="V494" s="42">
        <f>IFERROR(SUM(V488:V492),"0")</f>
        <v>120</v>
      </c>
      <c r="W494" s="42">
        <f>IFERROR(SUM(W488:W492),"0")</f>
        <v>120</v>
      </c>
      <c r="X494" s="41"/>
      <c r="Y494" s="65"/>
      <c r="Z494" s="65"/>
    </row>
    <row r="495" spans="1:53" ht="14.25" hidden="1" customHeight="1" x14ac:dyDescent="0.25">
      <c r="A495" s="369" t="s">
        <v>109</v>
      </c>
      <c r="B495" s="369"/>
      <c r="C495" s="369"/>
      <c r="D495" s="369"/>
      <c r="E495" s="369"/>
      <c r="F495" s="369"/>
      <c r="G495" s="369"/>
      <c r="H495" s="369"/>
      <c r="I495" s="369"/>
      <c r="J495" s="369"/>
      <c r="K495" s="369"/>
      <c r="L495" s="369"/>
      <c r="M495" s="369"/>
      <c r="N495" s="369"/>
      <c r="O495" s="369"/>
      <c r="P495" s="369"/>
      <c r="Q495" s="369"/>
      <c r="R495" s="369"/>
      <c r="S495" s="369"/>
      <c r="T495" s="369"/>
      <c r="U495" s="369"/>
      <c r="V495" s="369"/>
      <c r="W495" s="369"/>
      <c r="X495" s="369"/>
      <c r="Y495" s="64"/>
      <c r="Z495" s="64"/>
    </row>
    <row r="496" spans="1:53" ht="27" hidden="1" customHeight="1" x14ac:dyDescent="0.25">
      <c r="A496" s="61" t="s">
        <v>682</v>
      </c>
      <c r="B496" s="61" t="s">
        <v>683</v>
      </c>
      <c r="C496" s="35">
        <v>4301020260</v>
      </c>
      <c r="D496" s="356">
        <v>4640242180526</v>
      </c>
      <c r="E496" s="356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382" t="s">
        <v>684</v>
      </c>
      <c r="O496" s="358"/>
      <c r="P496" s="358"/>
      <c r="Q496" s="358"/>
      <c r="R496" s="359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hidden="1" customHeight="1" x14ac:dyDescent="0.25">
      <c r="A497" s="61" t="s">
        <v>685</v>
      </c>
      <c r="B497" s="61" t="s">
        <v>686</v>
      </c>
      <c r="C497" s="35">
        <v>4301020269</v>
      </c>
      <c r="D497" s="356">
        <v>4640242180519</v>
      </c>
      <c r="E497" s="356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377" t="s">
        <v>687</v>
      </c>
      <c r="O497" s="358"/>
      <c r="P497" s="358"/>
      <c r="Q497" s="358"/>
      <c r="R497" s="359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hidden="1" customHeight="1" x14ac:dyDescent="0.25">
      <c r="A498" s="61" t="s">
        <v>688</v>
      </c>
      <c r="B498" s="61" t="s">
        <v>689</v>
      </c>
      <c r="C498" s="35">
        <v>4301020309</v>
      </c>
      <c r="D498" s="356">
        <v>4640242180090</v>
      </c>
      <c r="E498" s="356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378" t="s">
        <v>690</v>
      </c>
      <c r="O498" s="358"/>
      <c r="P498" s="358"/>
      <c r="Q498" s="358"/>
      <c r="R498" s="359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hidden="1" x14ac:dyDescent="0.2">
      <c r="A499" s="363"/>
      <c r="B499" s="363"/>
      <c r="C499" s="363"/>
      <c r="D499" s="363"/>
      <c r="E499" s="363"/>
      <c r="F499" s="363"/>
      <c r="G499" s="363"/>
      <c r="H499" s="363"/>
      <c r="I499" s="363"/>
      <c r="J499" s="363"/>
      <c r="K499" s="363"/>
      <c r="L499" s="363"/>
      <c r="M499" s="364"/>
      <c r="N499" s="360" t="s">
        <v>43</v>
      </c>
      <c r="O499" s="361"/>
      <c r="P499" s="361"/>
      <c r="Q499" s="361"/>
      <c r="R499" s="361"/>
      <c r="S499" s="361"/>
      <c r="T499" s="362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hidden="1" x14ac:dyDescent="0.2">
      <c r="A500" s="363"/>
      <c r="B500" s="363"/>
      <c r="C500" s="363"/>
      <c r="D500" s="363"/>
      <c r="E500" s="363"/>
      <c r="F500" s="363"/>
      <c r="G500" s="363"/>
      <c r="H500" s="363"/>
      <c r="I500" s="363"/>
      <c r="J500" s="363"/>
      <c r="K500" s="363"/>
      <c r="L500" s="363"/>
      <c r="M500" s="364"/>
      <c r="N500" s="360" t="s">
        <v>43</v>
      </c>
      <c r="O500" s="361"/>
      <c r="P500" s="361"/>
      <c r="Q500" s="361"/>
      <c r="R500" s="361"/>
      <c r="S500" s="361"/>
      <c r="T500" s="362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hidden="1" customHeight="1" x14ac:dyDescent="0.25">
      <c r="A501" s="369" t="s">
        <v>75</v>
      </c>
      <c r="B501" s="369"/>
      <c r="C501" s="369"/>
      <c r="D501" s="369"/>
      <c r="E501" s="369"/>
      <c r="F501" s="369"/>
      <c r="G501" s="369"/>
      <c r="H501" s="369"/>
      <c r="I501" s="369"/>
      <c r="J501" s="369"/>
      <c r="K501" s="369"/>
      <c r="L501" s="369"/>
      <c r="M501" s="369"/>
      <c r="N501" s="369"/>
      <c r="O501" s="369"/>
      <c r="P501" s="369"/>
      <c r="Q501" s="369"/>
      <c r="R501" s="369"/>
      <c r="S501" s="369"/>
      <c r="T501" s="369"/>
      <c r="U501" s="369"/>
      <c r="V501" s="369"/>
      <c r="W501" s="369"/>
      <c r="X501" s="369"/>
      <c r="Y501" s="64"/>
      <c r="Z501" s="64"/>
    </row>
    <row r="502" spans="1:53" ht="27" hidden="1" customHeight="1" x14ac:dyDescent="0.25">
      <c r="A502" s="61" t="s">
        <v>691</v>
      </c>
      <c r="B502" s="61" t="s">
        <v>692</v>
      </c>
      <c r="C502" s="35">
        <v>4301031280</v>
      </c>
      <c r="D502" s="356">
        <v>4640242180816</v>
      </c>
      <c r="E502" s="356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379" t="s">
        <v>693</v>
      </c>
      <c r="O502" s="358"/>
      <c r="P502" s="358"/>
      <c r="Q502" s="358"/>
      <c r="R502" s="359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356">
        <v>4640242180595</v>
      </c>
      <c r="E503" s="356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374" t="s">
        <v>696</v>
      </c>
      <c r="O503" s="358"/>
      <c r="P503" s="358"/>
      <c r="Q503" s="358"/>
      <c r="R503" s="359"/>
      <c r="S503" s="38" t="s">
        <v>48</v>
      </c>
      <c r="T503" s="38" t="s">
        <v>48</v>
      </c>
      <c r="U503" s="39" t="s">
        <v>0</v>
      </c>
      <c r="V503" s="57">
        <v>700</v>
      </c>
      <c r="W503" s="54">
        <f>IFERROR(IF(V503="",0,CEILING((V503/$H503),1)*$H503),"")</f>
        <v>701.4</v>
      </c>
      <c r="X503" s="40">
        <f>IFERROR(IF(W503=0,"",ROUNDUP(W503/H503,0)*0.00753),"")</f>
        <v>1.2575100000000001</v>
      </c>
      <c r="Y503" s="66" t="s">
        <v>48</v>
      </c>
      <c r="Z503" s="67" t="s">
        <v>48</v>
      </c>
      <c r="AD503" s="68"/>
      <c r="BA503" s="344" t="s">
        <v>66</v>
      </c>
    </row>
    <row r="504" spans="1:53" ht="27" hidden="1" customHeight="1" x14ac:dyDescent="0.25">
      <c r="A504" s="61" t="s">
        <v>697</v>
      </c>
      <c r="B504" s="61" t="s">
        <v>698</v>
      </c>
      <c r="C504" s="35">
        <v>4301031203</v>
      </c>
      <c r="D504" s="356">
        <v>4640242180908</v>
      </c>
      <c r="E504" s="356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375" t="s">
        <v>699</v>
      </c>
      <c r="O504" s="358"/>
      <c r="P504" s="358"/>
      <c r="Q504" s="358"/>
      <c r="R504" s="359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hidden="1" customHeight="1" x14ac:dyDescent="0.25">
      <c r="A505" s="61" t="s">
        <v>700</v>
      </c>
      <c r="B505" s="61" t="s">
        <v>701</v>
      </c>
      <c r="C505" s="35">
        <v>4301031200</v>
      </c>
      <c r="D505" s="356">
        <v>4640242180489</v>
      </c>
      <c r="E505" s="356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376" t="s">
        <v>702</v>
      </c>
      <c r="O505" s="358"/>
      <c r="P505" s="358"/>
      <c r="Q505" s="358"/>
      <c r="R505" s="359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363"/>
      <c r="B506" s="363"/>
      <c r="C506" s="363"/>
      <c r="D506" s="363"/>
      <c r="E506" s="363"/>
      <c r="F506" s="363"/>
      <c r="G506" s="363"/>
      <c r="H506" s="363"/>
      <c r="I506" s="363"/>
      <c r="J506" s="363"/>
      <c r="K506" s="363"/>
      <c r="L506" s="363"/>
      <c r="M506" s="364"/>
      <c r="N506" s="360" t="s">
        <v>43</v>
      </c>
      <c r="O506" s="361"/>
      <c r="P506" s="361"/>
      <c r="Q506" s="361"/>
      <c r="R506" s="361"/>
      <c r="S506" s="361"/>
      <c r="T506" s="362"/>
      <c r="U506" s="41" t="s">
        <v>42</v>
      </c>
      <c r="V506" s="42">
        <f>IFERROR(V502/H502,"0")+IFERROR(V503/H503,"0")+IFERROR(V504/H504,"0")+IFERROR(V505/H505,"0")</f>
        <v>166.66666666666666</v>
      </c>
      <c r="W506" s="42">
        <f>IFERROR(W502/H502,"0")+IFERROR(W503/H503,"0")+IFERROR(W504/H504,"0")+IFERROR(W505/H505,"0")</f>
        <v>167</v>
      </c>
      <c r="X506" s="42">
        <f>IFERROR(IF(X502="",0,X502),"0")+IFERROR(IF(X503="",0,X503),"0")+IFERROR(IF(X504="",0,X504),"0")+IFERROR(IF(X505="",0,X505),"0")</f>
        <v>1.2575100000000001</v>
      </c>
      <c r="Y506" s="65"/>
      <c r="Z506" s="65"/>
    </row>
    <row r="507" spans="1:53" x14ac:dyDescent="0.2">
      <c r="A507" s="363"/>
      <c r="B507" s="363"/>
      <c r="C507" s="363"/>
      <c r="D507" s="363"/>
      <c r="E507" s="363"/>
      <c r="F507" s="363"/>
      <c r="G507" s="363"/>
      <c r="H507" s="363"/>
      <c r="I507" s="363"/>
      <c r="J507" s="363"/>
      <c r="K507" s="363"/>
      <c r="L507" s="363"/>
      <c r="M507" s="364"/>
      <c r="N507" s="360" t="s">
        <v>43</v>
      </c>
      <c r="O507" s="361"/>
      <c r="P507" s="361"/>
      <c r="Q507" s="361"/>
      <c r="R507" s="361"/>
      <c r="S507" s="361"/>
      <c r="T507" s="362"/>
      <c r="U507" s="41" t="s">
        <v>0</v>
      </c>
      <c r="V507" s="42">
        <f>IFERROR(SUM(V502:V505),"0")</f>
        <v>700</v>
      </c>
      <c r="W507" s="42">
        <f>IFERROR(SUM(W502:W505),"0")</f>
        <v>701.4</v>
      </c>
      <c r="X507" s="41"/>
      <c r="Y507" s="65"/>
      <c r="Z507" s="65"/>
    </row>
    <row r="508" spans="1:53" ht="14.25" hidden="1" customHeight="1" x14ac:dyDescent="0.25">
      <c r="A508" s="369" t="s">
        <v>80</v>
      </c>
      <c r="B508" s="369"/>
      <c r="C508" s="369"/>
      <c r="D508" s="369"/>
      <c r="E508" s="369"/>
      <c r="F508" s="369"/>
      <c r="G508" s="369"/>
      <c r="H508" s="369"/>
      <c r="I508" s="369"/>
      <c r="J508" s="369"/>
      <c r="K508" s="369"/>
      <c r="L508" s="369"/>
      <c r="M508" s="369"/>
      <c r="N508" s="369"/>
      <c r="O508" s="369"/>
      <c r="P508" s="369"/>
      <c r="Q508" s="369"/>
      <c r="R508" s="369"/>
      <c r="S508" s="369"/>
      <c r="T508" s="369"/>
      <c r="U508" s="369"/>
      <c r="V508" s="369"/>
      <c r="W508" s="369"/>
      <c r="X508" s="369"/>
      <c r="Y508" s="64"/>
      <c r="Z508" s="64"/>
    </row>
    <row r="509" spans="1:53" ht="27" hidden="1" customHeight="1" x14ac:dyDescent="0.25">
      <c r="A509" s="61" t="s">
        <v>703</v>
      </c>
      <c r="B509" s="61" t="s">
        <v>704</v>
      </c>
      <c r="C509" s="35">
        <v>4301051310</v>
      </c>
      <c r="D509" s="356">
        <v>4680115880870</v>
      </c>
      <c r="E509" s="356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3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hidden="1" customHeight="1" x14ac:dyDescent="0.25">
      <c r="A510" s="61" t="s">
        <v>705</v>
      </c>
      <c r="B510" s="61" t="s">
        <v>706</v>
      </c>
      <c r="C510" s="35">
        <v>4301051510</v>
      </c>
      <c r="D510" s="356">
        <v>4640242180540</v>
      </c>
      <c r="E510" s="356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371" t="s">
        <v>707</v>
      </c>
      <c r="O510" s="358"/>
      <c r="P510" s="358"/>
      <c r="Q510" s="358"/>
      <c r="R510" s="359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hidden="1" customHeight="1" x14ac:dyDescent="0.25">
      <c r="A511" s="61" t="s">
        <v>708</v>
      </c>
      <c r="B511" s="61" t="s">
        <v>709</v>
      </c>
      <c r="C511" s="35">
        <v>4301051390</v>
      </c>
      <c r="D511" s="356">
        <v>4640242181233</v>
      </c>
      <c r="E511" s="356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372" t="s">
        <v>710</v>
      </c>
      <c r="O511" s="358"/>
      <c r="P511" s="358"/>
      <c r="Q511" s="358"/>
      <c r="R511" s="359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hidden="1" customHeight="1" x14ac:dyDescent="0.25">
      <c r="A512" s="61" t="s">
        <v>711</v>
      </c>
      <c r="B512" s="61" t="s">
        <v>712</v>
      </c>
      <c r="C512" s="35">
        <v>4301051508</v>
      </c>
      <c r="D512" s="356">
        <v>4640242180557</v>
      </c>
      <c r="E512" s="356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373" t="s">
        <v>713</v>
      </c>
      <c r="O512" s="358"/>
      <c r="P512" s="358"/>
      <c r="Q512" s="358"/>
      <c r="R512" s="359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hidden="1" customHeight="1" x14ac:dyDescent="0.25">
      <c r="A513" s="61" t="s">
        <v>714</v>
      </c>
      <c r="B513" s="61" t="s">
        <v>715</v>
      </c>
      <c r="C513" s="35">
        <v>4301051448</v>
      </c>
      <c r="D513" s="356">
        <v>4640242181226</v>
      </c>
      <c r="E513" s="356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357" t="s">
        <v>716</v>
      </c>
      <c r="O513" s="358"/>
      <c r="P513" s="358"/>
      <c r="Q513" s="358"/>
      <c r="R513" s="359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idden="1" x14ac:dyDescent="0.2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4"/>
      <c r="N514" s="360" t="s">
        <v>43</v>
      </c>
      <c r="O514" s="361"/>
      <c r="P514" s="361"/>
      <c r="Q514" s="361"/>
      <c r="R514" s="361"/>
      <c r="S514" s="361"/>
      <c r="T514" s="362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hidden="1" x14ac:dyDescent="0.2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4"/>
      <c r="N515" s="360" t="s">
        <v>43</v>
      </c>
      <c r="O515" s="361"/>
      <c r="P515" s="361"/>
      <c r="Q515" s="361"/>
      <c r="R515" s="361"/>
      <c r="S515" s="361"/>
      <c r="T515" s="362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8"/>
      <c r="N516" s="365" t="s">
        <v>36</v>
      </c>
      <c r="O516" s="366"/>
      <c r="P516" s="366"/>
      <c r="Q516" s="366"/>
      <c r="R516" s="366"/>
      <c r="S516" s="366"/>
      <c r="T516" s="367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17882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17975.12</v>
      </c>
      <c r="X516" s="41"/>
      <c r="Y516" s="65"/>
      <c r="Z516" s="65"/>
    </row>
    <row r="517" spans="1:53" x14ac:dyDescent="0.2">
      <c r="A517" s="363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68"/>
      <c r="N517" s="365" t="s">
        <v>37</v>
      </c>
      <c r="O517" s="366"/>
      <c r="P517" s="366"/>
      <c r="Q517" s="366"/>
      <c r="R517" s="366"/>
      <c r="S517" s="366"/>
      <c r="T517" s="367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18874.093811743809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18972.253999999997</v>
      </c>
      <c r="X517" s="41"/>
      <c r="Y517" s="65"/>
      <c r="Z517" s="65"/>
    </row>
    <row r="518" spans="1:53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68"/>
      <c r="N518" s="365" t="s">
        <v>38</v>
      </c>
      <c r="O518" s="366"/>
      <c r="P518" s="366"/>
      <c r="Q518" s="366"/>
      <c r="R518" s="366"/>
      <c r="S518" s="366"/>
      <c r="T518" s="367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33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33</v>
      </c>
      <c r="X518" s="41"/>
      <c r="Y518" s="65"/>
      <c r="Z518" s="65"/>
    </row>
    <row r="519" spans="1:53" x14ac:dyDescent="0.2">
      <c r="A519" s="36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68"/>
      <c r="N519" s="365" t="s">
        <v>39</v>
      </c>
      <c r="O519" s="366"/>
      <c r="P519" s="366"/>
      <c r="Q519" s="366"/>
      <c r="R519" s="366"/>
      <c r="S519" s="366"/>
      <c r="T519" s="367"/>
      <c r="U519" s="41" t="s">
        <v>0</v>
      </c>
      <c r="V519" s="42">
        <f>GrossWeightTotal+PalletQtyTotal*25</f>
        <v>19699.093811743809</v>
      </c>
      <c r="W519" s="42">
        <f>GrossWeightTotalR+PalletQtyTotalR*25</f>
        <v>19797.253999999997</v>
      </c>
      <c r="X519" s="41"/>
      <c r="Y519" s="65"/>
      <c r="Z519" s="65"/>
    </row>
    <row r="520" spans="1:53" x14ac:dyDescent="0.2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68"/>
      <c r="N520" s="365" t="s">
        <v>40</v>
      </c>
      <c r="O520" s="366"/>
      <c r="P520" s="366"/>
      <c r="Q520" s="366"/>
      <c r="R520" s="366"/>
      <c r="S520" s="366"/>
      <c r="T520" s="367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2697.7281977281973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2710</v>
      </c>
      <c r="X520" s="41"/>
      <c r="Y520" s="65"/>
      <c r="Z520" s="65"/>
    </row>
    <row r="521" spans="1:53" ht="14.25" hidden="1" x14ac:dyDescent="0.2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68"/>
      <c r="N521" s="365" t="s">
        <v>41</v>
      </c>
      <c r="O521" s="366"/>
      <c r="P521" s="366"/>
      <c r="Q521" s="366"/>
      <c r="R521" s="366"/>
      <c r="S521" s="366"/>
      <c r="T521" s="367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38.506470000000007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352" t="s">
        <v>107</v>
      </c>
      <c r="D523" s="352" t="s">
        <v>107</v>
      </c>
      <c r="E523" s="352" t="s">
        <v>107</v>
      </c>
      <c r="F523" s="352" t="s">
        <v>107</v>
      </c>
      <c r="G523" s="352" t="s">
        <v>235</v>
      </c>
      <c r="H523" s="352" t="s">
        <v>235</v>
      </c>
      <c r="I523" s="352" t="s">
        <v>235</v>
      </c>
      <c r="J523" s="352" t="s">
        <v>235</v>
      </c>
      <c r="K523" s="353"/>
      <c r="L523" s="352" t="s">
        <v>235</v>
      </c>
      <c r="M523" s="352" t="s">
        <v>235</v>
      </c>
      <c r="N523" s="352" t="s">
        <v>235</v>
      </c>
      <c r="O523" s="352" t="s">
        <v>235</v>
      </c>
      <c r="P523" s="352" t="s">
        <v>476</v>
      </c>
      <c r="Q523" s="352" t="s">
        <v>476</v>
      </c>
      <c r="R523" s="352" t="s">
        <v>529</v>
      </c>
      <c r="S523" s="352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354" t="s">
        <v>10</v>
      </c>
      <c r="B524" s="352" t="s">
        <v>74</v>
      </c>
      <c r="C524" s="352" t="s">
        <v>108</v>
      </c>
      <c r="D524" s="352" t="s">
        <v>116</v>
      </c>
      <c r="E524" s="352" t="s">
        <v>107</v>
      </c>
      <c r="F524" s="352" t="s">
        <v>227</v>
      </c>
      <c r="G524" s="352" t="s">
        <v>236</v>
      </c>
      <c r="H524" s="352" t="s">
        <v>243</v>
      </c>
      <c r="I524" s="352" t="s">
        <v>262</v>
      </c>
      <c r="J524" s="352" t="s">
        <v>321</v>
      </c>
      <c r="K524" s="1"/>
      <c r="L524" s="352" t="s">
        <v>342</v>
      </c>
      <c r="M524" s="352" t="s">
        <v>361</v>
      </c>
      <c r="N524" s="352" t="s">
        <v>445</v>
      </c>
      <c r="O524" s="352" t="s">
        <v>463</v>
      </c>
      <c r="P524" s="352" t="s">
        <v>477</v>
      </c>
      <c r="Q524" s="352" t="s">
        <v>504</v>
      </c>
      <c r="R524" s="352" t="s">
        <v>530</v>
      </c>
      <c r="S524" s="352" t="s">
        <v>579</v>
      </c>
      <c r="T524" s="352" t="s">
        <v>607</v>
      </c>
      <c r="U524" s="352" t="s">
        <v>666</v>
      </c>
      <c r="Z524" s="9"/>
      <c r="AC524" s="1"/>
    </row>
    <row r="525" spans="1:53" ht="13.5" thickBot="1" x14ac:dyDescent="0.25">
      <c r="A525" s="355"/>
      <c r="B525" s="352"/>
      <c r="C525" s="352"/>
      <c r="D525" s="352"/>
      <c r="E525" s="352"/>
      <c r="F525" s="352"/>
      <c r="G525" s="352"/>
      <c r="H525" s="352"/>
      <c r="I525" s="352"/>
      <c r="J525" s="352"/>
      <c r="K525" s="1"/>
      <c r="L525" s="352"/>
      <c r="M525" s="352"/>
      <c r="N525" s="352"/>
      <c r="O525" s="352"/>
      <c r="P525" s="352"/>
      <c r="Q525" s="352"/>
      <c r="R525" s="352"/>
      <c r="S525" s="352"/>
      <c r="T525" s="352"/>
      <c r="U525" s="352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2192.4</v>
      </c>
      <c r="D526" s="51">
        <f>IFERROR(W55*1,"0")+IFERROR(W56*1,"0")+IFERROR(W57*1,"0")+IFERROR(W58*1,"0")</f>
        <v>1665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1561.8</v>
      </c>
      <c r="F526" s="51">
        <f>IFERROR(W130*1,"0")+IFERROR(W131*1,"0")+IFERROR(W132*1,"0")+IFERROR(W133*1,"0")</f>
        <v>591.29999999999995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410.40000000000003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5631.6</v>
      </c>
      <c r="N526" s="51">
        <f>IFERROR(W289*1,"0")+IFERROR(W290*1,"0")+IFERROR(W291*1,"0")+IFERROR(W292*1,"0")+IFERROR(W293*1,"0")+IFERROR(W294*1,"0")+IFERROR(W295*1,"0")+IFERROR(W296*1,"0")+IFERROR(W300*1,"0")+IFERROR(W301*1,"0")</f>
        <v>200</v>
      </c>
      <c r="O526" s="51">
        <f>IFERROR(W306*1,"0")+IFERROR(W310*1,"0")+IFERROR(W311*1,"0")+IFERROR(W312*1,"0")+IFERROR(W316*1,"0")+IFERROR(W320*1,"0")</f>
        <v>251.1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1770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39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100.80000000000001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2740.32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821.4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70,00"/>
        <filter val="1 090,00"/>
        <filter val="1 640,00"/>
        <filter val="1 660,00"/>
        <filter val="1 780,00"/>
        <filter val="10,00"/>
        <filter val="100,00"/>
        <filter val="120,00"/>
        <filter val="121,89"/>
        <filter val="125,00"/>
        <filter val="125,46"/>
        <filter val="140,00"/>
        <filter val="150,00"/>
        <filter val="160,00"/>
        <filter val="166,67"/>
        <filter val="17 882,00"/>
        <filter val="18 874,09"/>
        <filter val="19 699,09"/>
        <filter val="2 190,00"/>
        <filter val="2 380,00"/>
        <filter val="2 697,73"/>
        <filter val="200,00"/>
        <filter val="206,44"/>
        <filter val="22,22"/>
        <filter val="226,19"/>
        <filter val="23,81"/>
        <filter val="250,00"/>
        <filter val="288,00"/>
        <filter val="290,00"/>
        <filter val="292,41"/>
        <filter val="3 355,00"/>
        <filter val="30,86"/>
        <filter val="300,00"/>
        <filter val="310,61"/>
        <filter val="316,67"/>
        <filter val="33"/>
        <filter val="350,00"/>
        <filter val="350,93"/>
        <filter val="39,00"/>
        <filter val="390,00"/>
        <filter val="40,00"/>
        <filter val="400,00"/>
        <filter val="41,67"/>
        <filter val="410,00"/>
        <filter val="5,00"/>
        <filter val="50,00"/>
        <filter val="550,00"/>
        <filter val="590,00"/>
        <filter val="70,00"/>
        <filter val="700,00"/>
        <filter val="72,84"/>
        <filter val="74,07"/>
        <filter val="75,00"/>
        <filter val="750,00"/>
        <filter val="780,00"/>
        <filter val="80,00"/>
        <filter val="90,00"/>
        <filter val="950,00"/>
        <filter val="990,00"/>
      </filters>
    </filterColumn>
  </autoFilter>
  <dataConsolidate/>
  <mergeCells count="93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2024-04-02T10:54:46Z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