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903D2E-621E-4803-975F-02ACEB4FCF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G526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X105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X50" i="1"/>
  <c r="W50" i="1"/>
  <c r="N50" i="1"/>
  <c r="W49" i="1"/>
  <c r="C52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N27" i="1"/>
  <c r="W26" i="1"/>
  <c r="V24" i="1"/>
  <c r="V516" i="1" s="1"/>
  <c r="V23" i="1"/>
  <c r="W22" i="1"/>
  <c r="W23" i="1" s="1"/>
  <c r="N22" i="1"/>
  <c r="H10" i="1"/>
  <c r="A9" i="1"/>
  <c r="A10" i="1" s="1"/>
  <c r="D7" i="1"/>
  <c r="O6" i="1"/>
  <c r="N2" i="1"/>
  <c r="X59" i="1" l="1"/>
  <c r="W127" i="1"/>
  <c r="W200" i="1"/>
  <c r="X407" i="1"/>
  <c r="X408" i="1" s="1"/>
  <c r="W408" i="1"/>
  <c r="X358" i="1"/>
  <c r="X91" i="1"/>
  <c r="X116" i="1"/>
  <c r="X193" i="1"/>
  <c r="X340" i="1"/>
  <c r="W479" i="1"/>
  <c r="X22" i="1"/>
  <c r="X23" i="1" s="1"/>
  <c r="W32" i="1"/>
  <c r="W91" i="1"/>
  <c r="W103" i="1"/>
  <c r="W116" i="1"/>
  <c r="H526" i="1"/>
  <c r="I526" i="1"/>
  <c r="X164" i="1"/>
  <c r="X166" i="1" s="1"/>
  <c r="W174" i="1"/>
  <c r="W194" i="1"/>
  <c r="X196" i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X84" i="1"/>
  <c r="X134" i="1"/>
  <c r="X200" i="1"/>
  <c r="F9" i="1"/>
  <c r="J9" i="1"/>
  <c r="F10" i="1"/>
  <c r="W33" i="1"/>
  <c r="W37" i="1"/>
  <c r="W41" i="1"/>
  <c r="W45" i="1"/>
  <c r="W51" i="1"/>
  <c r="W59" i="1"/>
  <c r="W84" i="1"/>
  <c r="W92" i="1"/>
  <c r="W102" i="1"/>
  <c r="W117" i="1"/>
  <c r="W126" i="1"/>
  <c r="W135" i="1"/>
  <c r="W143" i="1"/>
  <c r="W156" i="1"/>
  <c r="W161" i="1"/>
  <c r="W167" i="1"/>
  <c r="W173" i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P526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H9" i="1"/>
  <c r="B526" i="1"/>
  <c r="W518" i="1"/>
  <c r="W517" i="1"/>
  <c r="V520" i="1"/>
  <c r="W24" i="1"/>
  <c r="X26" i="1"/>
  <c r="X32" i="1" s="1"/>
  <c r="X35" i="1"/>
  <c r="X36" i="1" s="1"/>
  <c r="X39" i="1"/>
  <c r="X40" i="1" s="1"/>
  <c r="X43" i="1"/>
  <c r="X44" i="1" s="1"/>
  <c r="X49" i="1"/>
  <c r="X51" i="1" s="1"/>
  <c r="W52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W142" i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T526" i="1"/>
  <c r="W420" i="1"/>
  <c r="W494" i="1"/>
  <c r="X521" i="1" l="1"/>
  <c r="W520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<sst xmlns="http://schemas.openxmlformats.org/spreadsheetml/2006/main" count="2229" uniqueCount="752">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</sst>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45388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717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Суббота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1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0.33333333333333331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80</v>
      </c>
      <c r="W49" s="349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7.4074074074074066</v>
      </c>
      <c r="W51" s="350">
        <f>IFERROR(W49/H49,"0")+IFERROR(W50/H50,"0")</f>
        <v>8</v>
      </c>
      <c r="X51" s="350">
        <f>IFERROR(IF(X49="",0,X49),"0")+IFERROR(IF(X50="",0,X50),"0")</f>
        <v>0.17399999999999999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80</v>
      </c>
      <c r="W52" s="350">
        <f>IFERROR(SUM(W49:W50),"0")</f>
        <v>86.4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hidden="1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80</v>
      </c>
      <c r="W67" s="349">
        <f t="shared" si="2"/>
        <v>86.4</v>
      </c>
      <c r="X67" s="36">
        <f t="shared" si="3"/>
        <v>0.17399999999999999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7.4074074074074066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8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0.17399999999999999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80</v>
      </c>
      <c r="W85" s="350">
        <f>IFERROR(SUM(W63:W83),"0")</f>
        <v>86.4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100</v>
      </c>
      <c r="W105" s="349">
        <f t="shared" ref="W105:W115" si="6">IFERROR(IF(V105="",0,CEILING((V105/$H105),1)*$H105),"")</f>
        <v>100.80000000000001</v>
      </c>
      <c r="X105" s="36">
        <f>IFERROR(IF(W105=0,"",ROUNDUP(W105/H105,0)*0.02175),"")</f>
        <v>0.26100000000000001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11.904761904761905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12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0.26100000000000001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100</v>
      </c>
      <c r="W117" s="350">
        <f>IFERROR(SUM(W105:W115),"0")</f>
        <v>100.80000000000001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hidden="1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250</v>
      </c>
      <c r="W169" s="349">
        <f>IFERROR(IF(V169="",0,CEILING((V169/$H169),1)*$H169),"")</f>
        <v>253.8</v>
      </c>
      <c r="X169" s="36">
        <f>IFERROR(IF(W169=0,"",ROUNDUP(W169/H169,0)*0.00937),"")</f>
        <v>0.44039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100</v>
      </c>
      <c r="W170" s="349">
        <f>IFERROR(IF(V170="",0,CEILING((V170/$H170),1)*$H170),"")</f>
        <v>102.60000000000001</v>
      </c>
      <c r="X170" s="36">
        <f>IFERROR(IF(W170=0,"",ROUNDUP(W170/H170,0)*0.00937),"")</f>
        <v>0.17802999999999999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80</v>
      </c>
      <c r="W172" s="349">
        <f>IFERROR(IF(V172="",0,CEILING((V172/$H172),1)*$H172),"")</f>
        <v>81</v>
      </c>
      <c r="X172" s="36">
        <f>IFERROR(IF(W172=0,"",ROUNDUP(W172/H172,0)*0.00937),"")</f>
        <v>0.14055000000000001</v>
      </c>
      <c r="Y172" s="56"/>
      <c r="Z172" s="57"/>
      <c r="AD172" s="58"/>
      <c r="BA172" s="149" t="s">
        <v>1</v>
      </c>
    </row>
    <row r="173" spans="1:53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79.629629629629619</v>
      </c>
      <c r="W173" s="350">
        <f>IFERROR(W169/H169,"0")+IFERROR(W170/H170,"0")+IFERROR(W171/H171,"0")+IFERROR(W172/H172,"0")</f>
        <v>81</v>
      </c>
      <c r="X173" s="350">
        <f>IFERROR(IF(X169="",0,X169),"0")+IFERROR(IF(X170="",0,X170),"0")+IFERROR(IF(X171="",0,X171),"0")+IFERROR(IF(X172="",0,X172),"0")</f>
        <v>0.75896999999999992</v>
      </c>
      <c r="Y173" s="351"/>
      <c r="Z173" s="351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430</v>
      </c>
      <c r="W174" s="350">
        <f>IFERROR(SUM(W169:W172),"0")</f>
        <v>437.40000000000003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hidden="1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250</v>
      </c>
      <c r="W251" s="349">
        <f>IFERROR(IF(V251="",0,CEILING((V251/$H251),1)*$H251),"")</f>
        <v>252</v>
      </c>
      <c r="X251" s="36">
        <f>IFERROR(IF(W251=0,"",ROUNDUP(W251/H251,0)*0.00753),"")</f>
        <v>0.45180000000000003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59.523809523809518</v>
      </c>
      <c r="W255" s="350">
        <f>IFERROR(W251/H251,"0")+IFERROR(W252/H252,"0")+IFERROR(W253/H253,"0")+IFERROR(W254/H254,"0")</f>
        <v>60</v>
      </c>
      <c r="X255" s="350">
        <f>IFERROR(IF(X251="",0,X251),"0")+IFERROR(IF(X252="",0,X252),"0")+IFERROR(IF(X253="",0,X253),"0")+IFERROR(IF(X254="",0,X254),"0")</f>
        <v>0.45180000000000003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250</v>
      </c>
      <c r="W256" s="350">
        <f>IFERROR(SUM(W251:W254),"0")</f>
        <v>252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idden="1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hidden="1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hidden="1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idden="1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hidden="1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87.5</v>
      </c>
      <c r="W311" s="349">
        <f>IFERROR(IF(V311="",0,CEILING((V311/$H311),1)*$H311),"")</f>
        <v>88.2</v>
      </c>
      <c r="X311" s="36">
        <f>IFERROR(IF(W311=0,"",ROUNDUP(W311/H311,0)*0.00753),"")</f>
        <v>0.31625999999999999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52.5</v>
      </c>
      <c r="W312" s="349">
        <f>IFERROR(IF(V312="",0,CEILING((V312/$H312),1)*$H312),"")</f>
        <v>52.5</v>
      </c>
      <c r="X312" s="36">
        <f>IFERROR(IF(W312=0,"",ROUNDUP(W312/H312,0)*0.00753),"")</f>
        <v>0.18825</v>
      </c>
      <c r="Y312" s="56"/>
      <c r="Z312" s="57"/>
      <c r="AD312" s="58"/>
      <c r="BA312" s="236" t="s">
        <v>1</v>
      </c>
    </row>
    <row r="313" spans="1:53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66.666666666666657</v>
      </c>
      <c r="W313" s="350">
        <f>IFERROR(W310/H310,"0")+IFERROR(W311/H311,"0")+IFERROR(W312/H312,"0")</f>
        <v>67</v>
      </c>
      <c r="X313" s="350">
        <f>IFERROR(IF(X310="",0,X310),"0")+IFERROR(IF(X311="",0,X311),"0")+IFERROR(IF(X312="",0,X312),"0")</f>
        <v>0.50451000000000001</v>
      </c>
      <c r="Y313" s="351"/>
      <c r="Z313" s="351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140</v>
      </c>
      <c r="W314" s="350">
        <f>IFERROR(SUM(W310:W312),"0")</f>
        <v>140.69999999999999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0</v>
      </c>
      <c r="W327" s="349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1000</v>
      </c>
      <c r="W328" s="349">
        <f t="shared" si="17"/>
        <v>1005</v>
      </c>
      <c r="X328" s="36">
        <f>IFERROR(IF(W328=0,"",ROUNDUP(W328/H328,0)*0.02175),"")</f>
        <v>1.4572499999999999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66.666666666666671</v>
      </c>
      <c r="W334" s="350">
        <f>IFERROR(W326/H326,"0")+IFERROR(W327/H327,"0")+IFERROR(W328/H328,"0")+IFERROR(W329/H329,"0")+IFERROR(W330/H330,"0")+IFERROR(W331/H331,"0")+IFERROR(W332/H332,"0")+IFERROR(W333/H333,"0")</f>
        <v>67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1.4572499999999999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1000</v>
      </c>
      <c r="W335" s="350">
        <f>IFERROR(SUM(W326:W333),"0")</f>
        <v>1005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hidden="1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0</v>
      </c>
      <c r="W337" s="349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hidden="1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0</v>
      </c>
      <c r="W340" s="350">
        <f>IFERROR(W337/H337,"0")+IFERROR(W338/H338,"0")+IFERROR(W339/H339,"0")</f>
        <v>0</v>
      </c>
      <c r="X340" s="350">
        <f>IFERROR(IF(X337="",0,X337),"0")+IFERROR(IF(X338="",0,X338),"0")+IFERROR(IF(X339="",0,X339),"0")</f>
        <v>0</v>
      </c>
      <c r="Y340" s="351"/>
      <c r="Z340" s="351"/>
    </row>
    <row r="341" spans="1:53" hidden="1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0</v>
      </c>
      <c r="W341" s="350">
        <f>IFERROR(SUM(W337:W339),"0")</f>
        <v>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50</v>
      </c>
      <c r="W348" s="349">
        <f>IFERROR(IF(V348="",0,CEILING((V348/$H348),1)*$H348),"")</f>
        <v>54.6</v>
      </c>
      <c r="X348" s="36">
        <f>IFERROR(IF(W348=0,"",ROUNDUP(W348/H348,0)*0.02175),"")</f>
        <v>0.15225</v>
      </c>
      <c r="Y348" s="56"/>
      <c r="Z348" s="57"/>
      <c r="AD348" s="58"/>
      <c r="BA348" s="252" t="s">
        <v>1</v>
      </c>
    </row>
    <row r="349" spans="1:53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6.4102564102564106</v>
      </c>
      <c r="W349" s="350">
        <f>IFERROR(W348/H348,"0")</f>
        <v>7</v>
      </c>
      <c r="X349" s="350">
        <f>IFERROR(IF(X348="",0,X348),"0")</f>
        <v>0.15225</v>
      </c>
      <c r="Y349" s="351"/>
      <c r="Z349" s="351"/>
    </row>
    <row r="350" spans="1:53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50</v>
      </c>
      <c r="W350" s="350">
        <f>IFERROR(SUM(W348:W348),"0")</f>
        <v>54.6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100</v>
      </c>
      <c r="W353" s="349">
        <f>IFERROR(IF(V353="",0,CEILING((V353/$H353),1)*$H353),"")</f>
        <v>108</v>
      </c>
      <c r="X353" s="36">
        <f>IFERROR(IF(W353=0,"",ROUNDUP(W353/H353,0)*0.02175),"")</f>
        <v>0.19574999999999998</v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8.3333333333333339</v>
      </c>
      <c r="W358" s="350">
        <f>IFERROR(W353/H353,"0")+IFERROR(W354/H354,"0")+IFERROR(W355/H355,"0")+IFERROR(W356/H356,"0")+IFERROR(W357/H357,"0")</f>
        <v>9</v>
      </c>
      <c r="X358" s="350">
        <f>IFERROR(IF(X353="",0,X353),"0")+IFERROR(IF(X354="",0,X354),"0")+IFERROR(IF(X355="",0,X355),"0")+IFERROR(IF(X356="",0,X356),"0")+IFERROR(IF(X357="",0,X357),"0")</f>
        <v>0.19574999999999998</v>
      </c>
      <c r="Y358" s="351"/>
      <c r="Z358" s="351"/>
    </row>
    <row r="359" spans="1:53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100</v>
      </c>
      <c r="W359" s="350">
        <f>IFERROR(SUM(W353:W357),"0")</f>
        <v>108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hidden="1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hidden="1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idden="1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hidden="1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idden="1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hidden="1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hidden="1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idden="1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1"/>
      <c r="Z459" s="351"/>
    </row>
    <row r="460" spans="1:53" hidden="1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0</v>
      </c>
      <c r="W460" s="350">
        <f>IFERROR(SUM(W448:W458),"0")</f>
        <v>0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250</v>
      </c>
      <c r="W462" s="349">
        <f>IFERROR(IF(V462="",0,CEILING((V462/$H462),1)*$H462),"")</f>
        <v>253.44</v>
      </c>
      <c r="X462" s="36">
        <f>IFERROR(IF(W462=0,"",ROUNDUP(W462/H462,0)*0.01196),"")</f>
        <v>0.57408000000000003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47.348484848484844</v>
      </c>
      <c r="W464" s="350">
        <f>IFERROR(W462/H462,"0")+IFERROR(W463/H463,"0")</f>
        <v>48</v>
      </c>
      <c r="X464" s="350">
        <f>IFERROR(IF(X462="",0,X462),"0")+IFERROR(IF(X463="",0,X463),"0")</f>
        <v>0.57408000000000003</v>
      </c>
      <c r="Y464" s="351"/>
      <c r="Z464" s="351"/>
    </row>
    <row r="465" spans="1:53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250</v>
      </c>
      <c r="W465" s="350">
        <f>IFERROR(SUM(W462:W463),"0")</f>
        <v>253.44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150</v>
      </c>
      <c r="W469" s="349">
        <f t="shared" si="23"/>
        <v>153.12</v>
      </c>
      <c r="X469" s="36">
        <f>IFERROR(IF(W469=0,"",ROUNDUP(W469/H469,0)*0.01196),"")</f>
        <v>0.34683999999999998</v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28.409090909090907</v>
      </c>
      <c r="W473" s="350">
        <f>IFERROR(W467/H467,"0")+IFERROR(W468/H468,"0")+IFERROR(W469/H469,"0")+IFERROR(W470/H470,"0")+IFERROR(W471/H471,"0")+IFERROR(W472/H472,"0")</f>
        <v>29</v>
      </c>
      <c r="X473" s="350">
        <f>IFERROR(IF(X467="",0,X467),"0")+IFERROR(IF(X468="",0,X468),"0")+IFERROR(IF(X469="",0,X469),"0")+IFERROR(IF(X470="",0,X470),"0")+IFERROR(IF(X471="",0,X471),"0")+IFERROR(IF(X472="",0,X472),"0")</f>
        <v>0.34683999999999998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150</v>
      </c>
      <c r="W474" s="350">
        <f>IFERROR(SUM(W467:W472),"0")</f>
        <v>153.12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hidden="1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hidden="1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hidden="1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2630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2677.8599999999997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2760.7452547452549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2810.9900000000002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5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5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2885.7452547452549</v>
      </c>
      <c r="W519" s="350">
        <f>GrossWeightTotalR+PalletQtyTotalR*25</f>
        <v>2935.9900000000002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389.70751470751463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396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5.0504500000000005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86.4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187.20000000000002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437.40000000000003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252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140.69999999999999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1059.5999999999999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108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406.56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00,00"/>
        <filter val="11,90"/>
        <filter val="140,00"/>
        <filter val="150,00"/>
        <filter val="2 630,00"/>
        <filter val="2 760,75"/>
        <filter val="2 885,75"/>
        <filter val="250,00"/>
        <filter val="28,41"/>
        <filter val="389,71"/>
        <filter val="430,00"/>
        <filter val="47,35"/>
        <filter val="5"/>
        <filter val="50,00"/>
        <filter val="52,50"/>
        <filter val="59,52"/>
        <filter val="6,41"/>
        <filter val="66,67"/>
        <filter val="7,41"/>
        <filter val="79,63"/>
        <filter val="8,33"/>
        <filter val="80,00"/>
        <filter val="87,5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2024-04-04T09:17:44Z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