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F4B9D0-F21A-405F-ACC5-2F0B3A5DF1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X127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X86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90" i="1" l="1"/>
  <c r="X131" i="1"/>
  <c r="X32" i="1"/>
  <c r="W197" i="1"/>
  <c r="X404" i="1"/>
  <c r="X405" i="1" s="1"/>
  <c r="W405" i="1"/>
  <c r="X355" i="1"/>
  <c r="X113" i="1"/>
  <c r="X337" i="1"/>
  <c r="W476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3" i="1" l="1"/>
  <c r="W517" i="1"/>
  <c r="X518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<sst xmlns="http://schemas.openxmlformats.org/spreadsheetml/2006/main" count="2206" uniqueCount="743">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</sst>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72" sqref="Z7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45388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Суббота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0.45833333333333331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2</v>
      </c>
      <c r="W72" s="346">
        <f t="shared" si="2"/>
        <v>3.7</v>
      </c>
      <c r="X72" s="36">
        <f t="shared" si="4"/>
        <v>9.3699999999999999E-3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0.54054054054054046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9.3699999999999999E-3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2</v>
      </c>
      <c r="W84" s="347">
        <f>IFERROR(SUM(W63:W82),"0")</f>
        <v>3.7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6</v>
      </c>
      <c r="W89" s="346">
        <f>IFERROR(IF(V89="",0,CEILING((V89/$H89),1)*$H89),"")</f>
        <v>7.1999999999999993</v>
      </c>
      <c r="X89" s="36">
        <f>IFERROR(IF(W89=0,"",ROUNDUP(W89/H89,0)*0.00753),"")</f>
        <v>2.2589999999999999E-2</v>
      </c>
      <c r="Y89" s="56"/>
      <c r="Z89" s="57"/>
      <c r="AD89" s="58"/>
      <c r="BA89" s="98" t="s">
        <v>1</v>
      </c>
    </row>
    <row r="90" spans="1:53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2.5</v>
      </c>
      <c r="W90" s="347">
        <f>IFERROR(W86/H86,"0")+IFERROR(W87/H87,"0")+IFERROR(W88/H88,"0")+IFERROR(W89/H89,"0")</f>
        <v>3</v>
      </c>
      <c r="X90" s="347">
        <f>IFERROR(IF(X86="",0,X86),"0")+IFERROR(IF(X87="",0,X87),"0")+IFERROR(IF(X88="",0,X88),"0")+IFERROR(IF(X89="",0,X89),"0")</f>
        <v>2.2589999999999999E-2</v>
      </c>
      <c r="Y90" s="348"/>
      <c r="Z90" s="348"/>
    </row>
    <row r="91" spans="1:53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6</v>
      </c>
      <c r="W91" s="347">
        <f>IFERROR(SUM(W86:W89),"0")</f>
        <v>7.1999999999999993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34</v>
      </c>
      <c r="W106" s="346">
        <f t="shared" si="6"/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4.0476190476190474</v>
      </c>
      <c r="W113" s="347">
        <f>IFERROR(W104/H104,"0")+IFERROR(W105/H105,"0")+IFERROR(W106/H106,"0")+IFERROR(W107/H107,"0")+IFERROR(W108/H108,"0")+IFERROR(W109/H109,"0")+IFERROR(W110/H110,"0")+IFERROR(W111/H111,"0")+IFERROR(W112/H112,"0")</f>
        <v>5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0.10874999999999999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34</v>
      </c>
      <c r="W114" s="347">
        <f>IFERROR(SUM(W104:W112),"0")</f>
        <v>42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hidden="1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23</v>
      </c>
      <c r="W130" s="346">
        <f>IFERROR(IF(V130="",0,CEILING((V130/$H130),1)*$H130),"")</f>
        <v>24.3</v>
      </c>
      <c r="X130" s="36">
        <f>IFERROR(IF(W130=0,"",ROUNDUP(W130/H130,0)*0.00753),"")</f>
        <v>6.7769999999999997E-2</v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8.5185185185185173</v>
      </c>
      <c r="W131" s="347">
        <f>IFERROR(W127/H127,"0")+IFERROR(W128/H128,"0")+IFERROR(W129/H129,"0")+IFERROR(W130/H130,"0")</f>
        <v>9</v>
      </c>
      <c r="X131" s="347">
        <f>IFERROR(IF(X127="",0,X127),"0")+IFERROR(IF(X128="",0,X128),"0")+IFERROR(IF(X129="",0,X129),"0")+IFERROR(IF(X130="",0,X130),"0")</f>
        <v>6.7769999999999997E-2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23</v>
      </c>
      <c r="W132" s="347">
        <f>IFERROR(SUM(W127:W130),"0")</f>
        <v>24.3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13</v>
      </c>
      <c r="W143" s="346">
        <f t="shared" ref="W143:W151" si="8">IFERROR(IF(V143="",0,CEILING((V143/$H143),1)*$H143),"")</f>
        <v>16.8</v>
      </c>
      <c r="X143" s="36">
        <f>IFERROR(IF(W143=0,"",ROUNDUP(W143/H143,0)*0.00753),"")</f>
        <v>3.0120000000000001E-2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61</v>
      </c>
      <c r="W145" s="346">
        <f t="shared" si="8"/>
        <v>63</v>
      </c>
      <c r="X145" s="36">
        <f>IFERROR(IF(W145=0,"",ROUNDUP(W145/H145,0)*0.00753),"")</f>
        <v>0.11295000000000001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21</v>
      </c>
      <c r="W146" s="346">
        <f t="shared" si="8"/>
        <v>21</v>
      </c>
      <c r="X146" s="36">
        <f>IFERROR(IF(W146=0,"",ROUNDUP(W146/H146,0)*0.00502),"")</f>
        <v>5.0200000000000002E-2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12</v>
      </c>
      <c r="W149" s="346">
        <f t="shared" si="8"/>
        <v>12.600000000000001</v>
      </c>
      <c r="X149" s="36">
        <f>IFERROR(IF(W149=0,"",ROUNDUP(W149/H149,0)*0.00502),"")</f>
        <v>3.0120000000000001E-2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33.333333333333336</v>
      </c>
      <c r="W152" s="347">
        <f>IFERROR(W143/H143,"0")+IFERROR(W144/H144,"0")+IFERROR(W145/H145,"0")+IFERROR(W146/H146,"0")+IFERROR(W147/H147,"0")+IFERROR(W148/H148,"0")+IFERROR(W149/H149,"0")+IFERROR(W150/H150,"0")+IFERROR(W151/H151,"0")</f>
        <v>35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0.22339000000000001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107</v>
      </c>
      <c r="W153" s="347">
        <f>IFERROR(SUM(W143:W151),"0")</f>
        <v>113.4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10</v>
      </c>
      <c r="W174" s="346">
        <f t="shared" si="9"/>
        <v>17.399999999999999</v>
      </c>
      <c r="X174" s="36">
        <f>IFERROR(IF(W174=0,"",ROUNDUP(W174/H174,0)*0.02175),"")</f>
        <v>4.3499999999999997E-2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33</v>
      </c>
      <c r="W179" s="346">
        <f t="shared" si="9"/>
        <v>33.6</v>
      </c>
      <c r="X179" s="36">
        <f>IFERROR(IF(W179=0,"",ROUNDUP(W179/H179,0)*0.00753),"")</f>
        <v>0.10542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30</v>
      </c>
      <c r="W181" s="346">
        <f t="shared" si="9"/>
        <v>31.2</v>
      </c>
      <c r="X181" s="36">
        <f>IFERROR(IF(W181=0,"",ROUNDUP(W181/H181,0)*0.00753),"")</f>
        <v>9.7890000000000005E-2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198</v>
      </c>
      <c r="W183" s="346">
        <f t="shared" si="9"/>
        <v>199.2</v>
      </c>
      <c r="X183" s="36">
        <f t="shared" ref="X183:X189" si="10">IFERROR(IF(W183=0,"",ROUNDUP(W183/H183,0)*0.00753),"")</f>
        <v>0.62499000000000005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217</v>
      </c>
      <c r="W185" s="346">
        <f t="shared" si="9"/>
        <v>218.4</v>
      </c>
      <c r="X185" s="36">
        <f t="shared" si="10"/>
        <v>0.68523000000000001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118</v>
      </c>
      <c r="W186" s="346">
        <f t="shared" si="9"/>
        <v>120</v>
      </c>
      <c r="X186" s="36">
        <f t="shared" si="10"/>
        <v>0.3765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100</v>
      </c>
      <c r="W188" s="346">
        <f t="shared" si="9"/>
        <v>100.8</v>
      </c>
      <c r="X188" s="36">
        <f t="shared" si="10"/>
        <v>0.31625999999999999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170</v>
      </c>
      <c r="W189" s="346">
        <f t="shared" si="9"/>
        <v>170.4</v>
      </c>
      <c r="X189" s="36">
        <f t="shared" si="10"/>
        <v>0.53463000000000005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361.98275862068965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366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2.7844199999999999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876</v>
      </c>
      <c r="W191" s="347">
        <f>IFERROR(SUM(W173:W189),"0")</f>
        <v>890.99999999999989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31</v>
      </c>
      <c r="W203" s="346">
        <f t="shared" si="11"/>
        <v>34.799999999999997</v>
      </c>
      <c r="X203" s="36">
        <f>IFERROR(IF(W203=0,"",ROUNDUP(W203/H203,0)*0.02175),"")</f>
        <v>6.5250000000000002E-2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11</v>
      </c>
      <c r="W206" s="346">
        <f t="shared" si="11"/>
        <v>12</v>
      </c>
      <c r="X206" s="36">
        <f>IFERROR(IF(W206=0,"",ROUNDUP(W206/H206,0)*0.00937),"")</f>
        <v>2.811E-2</v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5.4224137931034484</v>
      </c>
      <c r="W207" s="347">
        <f>IFERROR(W201/H201,"0")+IFERROR(W202/H202,"0")+IFERROR(W203/H203,"0")+IFERROR(W204/H204,"0")+IFERROR(W205/H205,"0")+IFERROR(W206/H206,"0")</f>
        <v>6</v>
      </c>
      <c r="X207" s="347">
        <f>IFERROR(IF(X201="",0,X201),"0")+IFERROR(IF(X202="",0,X202),"0")+IFERROR(IF(X203="",0,X203),"0")+IFERROR(IF(X204="",0,X204),"0")+IFERROR(IF(X205="",0,X205),"0")+IFERROR(IF(X206="",0,X206),"0")</f>
        <v>9.3359999999999999E-2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42</v>
      </c>
      <c r="W208" s="347">
        <f>IFERROR(SUM(W201:W206),"0")</f>
        <v>46.8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40</v>
      </c>
      <c r="W215" s="346">
        <f t="shared" ref="W215:W220" si="12">IFERROR(IF(V215="",0,CEILING((V215/$H215),1)*$H215),"")</f>
        <v>46.4</v>
      </c>
      <c r="X215" s="36">
        <f>IFERROR(IF(W215=0,"",ROUNDUP(W215/H215,0)*0.02175),"")</f>
        <v>8.6999999999999994E-2</v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3.4482758620689657</v>
      </c>
      <c r="W221" s="347">
        <f>IFERROR(W215/H215,"0")+IFERROR(W216/H216,"0")+IFERROR(W217/H217,"0")+IFERROR(W218/H218,"0")+IFERROR(W219/H219,"0")+IFERROR(W220/H220,"0")</f>
        <v>4</v>
      </c>
      <c r="X221" s="347">
        <f>IFERROR(IF(X215="",0,X215),"0")+IFERROR(IF(X216="",0,X216),"0")+IFERROR(IF(X217="",0,X217),"0")+IFERROR(IF(X218="",0,X218),"0")+IFERROR(IF(X219="",0,X219),"0")+IFERROR(IF(X220="",0,X220),"0")</f>
        <v>8.6999999999999994E-2</v>
      </c>
      <c r="Y221" s="348"/>
      <c r="Z221" s="348"/>
    </row>
    <row r="222" spans="1:53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40</v>
      </c>
      <c r="W222" s="347">
        <f>IFERROR(SUM(W215:W220),"0")</f>
        <v>46.4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23</v>
      </c>
      <c r="W248" s="346">
        <f>IFERROR(IF(V248="",0,CEILING((V248/$H248),1)*$H248),"")</f>
        <v>25.200000000000003</v>
      </c>
      <c r="X248" s="36">
        <f>IFERROR(IF(W248=0,"",ROUNDUP(W248/H248,0)*0.00753),"")</f>
        <v>4.5179999999999998E-2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5.4761904761904763</v>
      </c>
      <c r="W252" s="347">
        <f>IFERROR(W248/H248,"0")+IFERROR(W249/H249,"0")+IFERROR(W250/H250,"0")+IFERROR(W251/H251,"0")</f>
        <v>6</v>
      </c>
      <c r="X252" s="347">
        <f>IFERROR(IF(X248="",0,X248),"0")+IFERROR(IF(X249="",0,X249),"0")+IFERROR(IF(X250="",0,X250),"0")+IFERROR(IF(X251="",0,X251),"0")</f>
        <v>4.5179999999999998E-2</v>
      </c>
      <c r="Y252" s="348"/>
      <c r="Z252" s="348"/>
    </row>
    <row r="253" spans="1:53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23</v>
      </c>
      <c r="W253" s="347">
        <f>IFERROR(SUM(W248:W251),"0")</f>
        <v>25.200000000000003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86</v>
      </c>
      <c r="W268" s="346">
        <f>IFERROR(IF(V268="",0,CEILING((V268/$H268),1)*$H268),"")</f>
        <v>93.6</v>
      </c>
      <c r="X268" s="36">
        <f>IFERROR(IF(W268=0,"",ROUNDUP(W268/H268,0)*0.02175),"")</f>
        <v>0.26100000000000001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42</v>
      </c>
      <c r="W269" s="346">
        <f>IFERROR(IF(V269="",0,CEILING((V269/$H269),1)*$H269),"")</f>
        <v>42</v>
      </c>
      <c r="X269" s="36">
        <f>IFERROR(IF(W269=0,"",ROUNDUP(W269/H269,0)*0.02175),"")</f>
        <v>0.10874999999999999</v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16.025641025641026</v>
      </c>
      <c r="W270" s="347">
        <f>IFERROR(W267/H267,"0")+IFERROR(W268/H268,"0")+IFERROR(W269/H269,"0")</f>
        <v>17</v>
      </c>
      <c r="X270" s="347">
        <f>IFERROR(IF(X267="",0,X267),"0")+IFERROR(IF(X268="",0,X268),"0")+IFERROR(IF(X269="",0,X269),"0")</f>
        <v>0.36975000000000002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128</v>
      </c>
      <c r="W271" s="347">
        <f>IFERROR(SUM(W267:W269),"0")</f>
        <v>135.6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1003</v>
      </c>
      <c r="W324" s="346">
        <f t="shared" si="17"/>
        <v>1005</v>
      </c>
      <c r="X324" s="36">
        <f>IFERROR(IF(W324=0,"",ROUNDUP(W324/H324,0)*0.02175),"")</f>
        <v>1.4572499999999999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456</v>
      </c>
      <c r="W325" s="346">
        <f t="shared" si="17"/>
        <v>465</v>
      </c>
      <c r="X325" s="36">
        <f>IFERROR(IF(W325=0,"",ROUNDUP(W325/H325,0)*0.02175),"")</f>
        <v>0.6742499999999999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651</v>
      </c>
      <c r="W327" s="346">
        <f t="shared" si="17"/>
        <v>660</v>
      </c>
      <c r="X327" s="36">
        <f>IFERROR(IF(W327=0,"",ROUNDUP(W327/H327,0)*0.02175),"")</f>
        <v>0.95699999999999996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140.66666666666666</v>
      </c>
      <c r="W331" s="347">
        <f>IFERROR(W323/H323,"0")+IFERROR(W324/H324,"0")+IFERROR(W325/H325,"0")+IFERROR(W326/H326,"0")+IFERROR(W327/H327,"0")+IFERROR(W328/H328,"0")+IFERROR(W329/H329,"0")+IFERROR(W330/H330,"0")</f>
        <v>142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3.0884999999999998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2110</v>
      </c>
      <c r="W332" s="347">
        <f>IFERROR(SUM(W323:W330),"0")</f>
        <v>2130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303</v>
      </c>
      <c r="W334" s="346">
        <f>IFERROR(IF(V334="",0,CEILING((V334/$H334),1)*$H334),"")</f>
        <v>315</v>
      </c>
      <c r="X334" s="36">
        <f>IFERROR(IF(W334=0,"",ROUNDUP(W334/H334,0)*0.02175),"")</f>
        <v>0.45674999999999999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20.2</v>
      </c>
      <c r="W337" s="347">
        <f>IFERROR(W334/H334,"0")+IFERROR(W335/H335,"0")+IFERROR(W336/H336,"0")</f>
        <v>21</v>
      </c>
      <c r="X337" s="347">
        <f>IFERROR(IF(X334="",0,X334),"0")+IFERROR(IF(X335="",0,X335),"0")+IFERROR(IF(X336="",0,X336),"0")</f>
        <v>0.45674999999999999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303</v>
      </c>
      <c r="W338" s="347">
        <f>IFERROR(SUM(W334:W336),"0")</f>
        <v>315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81</v>
      </c>
      <c r="W345" s="346">
        <f>IFERROR(IF(V345="",0,CEILING((V345/$H345),1)*$H345),"")</f>
        <v>85.8</v>
      </c>
      <c r="X345" s="36">
        <f>IFERROR(IF(W345=0,"",ROUNDUP(W345/H345,0)*0.02175),"")</f>
        <v>0.23924999999999999</v>
      </c>
      <c r="Y345" s="56"/>
      <c r="Z345" s="57"/>
      <c r="AD345" s="58"/>
      <c r="BA345" s="249" t="s">
        <v>1</v>
      </c>
    </row>
    <row r="346" spans="1:53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10.384615384615385</v>
      </c>
      <c r="W346" s="347">
        <f>IFERROR(W345/H345,"0")</f>
        <v>11</v>
      </c>
      <c r="X346" s="347">
        <f>IFERROR(IF(X345="",0,X345),"0")</f>
        <v>0.23924999999999999</v>
      </c>
      <c r="Y346" s="348"/>
      <c r="Z346" s="348"/>
    </row>
    <row r="347" spans="1:53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81</v>
      </c>
      <c r="W347" s="347">
        <f>IFERROR(SUM(W345:W345),"0")</f>
        <v>85.8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147</v>
      </c>
      <c r="W363" s="346">
        <f>IFERROR(IF(V363="",0,CEILING((V363/$H363),1)*$H363),"")</f>
        <v>148.19999999999999</v>
      </c>
      <c r="X363" s="36">
        <f>IFERROR(IF(W363=0,"",ROUNDUP(W363/H363,0)*0.02175),"")</f>
        <v>0.41324999999999995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18.846153846153847</v>
      </c>
      <c r="W367" s="347">
        <f>IFERROR(W363/H363,"0")+IFERROR(W364/H364,"0")+IFERROR(W365/H365,"0")+IFERROR(W366/H366,"0")</f>
        <v>19</v>
      </c>
      <c r="X367" s="347">
        <f>IFERROR(IF(X363="",0,X363),"0")+IFERROR(IF(X364="",0,X364),"0")+IFERROR(IF(X365="",0,X365),"0")+IFERROR(IF(X366="",0,X366),"0")</f>
        <v>0.41324999999999995</v>
      </c>
      <c r="Y367" s="348"/>
      <c r="Z367" s="348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147</v>
      </c>
      <c r="W368" s="347">
        <f>IFERROR(SUM(W363:W366),"0")</f>
        <v>148.19999999999999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10</v>
      </c>
      <c r="W377" s="346">
        <f>IFERROR(IF(V377="",0,CEILING((V377/$H377),1)*$H377),"")</f>
        <v>10.8</v>
      </c>
      <c r="X377" s="36">
        <f>IFERROR(IF(W377=0,"",ROUNDUP(W377/H377,0)*0.00753),"")</f>
        <v>3.0120000000000001E-2</v>
      </c>
      <c r="Y377" s="56"/>
      <c r="Z377" s="57"/>
      <c r="AD377" s="58"/>
      <c r="BA377" s="263" t="s">
        <v>1</v>
      </c>
    </row>
    <row r="378" spans="1:53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3.7037037037037033</v>
      </c>
      <c r="W378" s="347">
        <f>IFERROR(W376/H376,"0")+IFERROR(W377/H377,"0")</f>
        <v>4</v>
      </c>
      <c r="X378" s="347">
        <f>IFERROR(IF(X376="",0,X376),"0")+IFERROR(IF(X377="",0,X377),"0")</f>
        <v>3.0120000000000001E-2</v>
      </c>
      <c r="Y378" s="348"/>
      <c r="Z378" s="348"/>
    </row>
    <row r="379" spans="1:53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10</v>
      </c>
      <c r="W379" s="347">
        <f>IFERROR(SUM(W376:W377),"0")</f>
        <v>10.8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12</v>
      </c>
      <c r="W381" s="346">
        <f t="shared" ref="W381:W393" si="18">IFERROR(IF(V381="",0,CEILING((V381/$H381),1)*$H381),"")</f>
        <v>12.600000000000001</v>
      </c>
      <c r="X381" s="36">
        <f>IFERROR(IF(W381=0,"",ROUNDUP(W381/H381,0)*0.00753),"")</f>
        <v>2.2589999999999999E-2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135</v>
      </c>
      <c r="W383" s="346">
        <f t="shared" si="18"/>
        <v>138.6</v>
      </c>
      <c r="X383" s="36">
        <f>IFERROR(IF(W383=0,"",ROUNDUP(W383/H383,0)*0.00753),"")</f>
        <v>0.24849000000000002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17</v>
      </c>
      <c r="W388" s="346">
        <f t="shared" si="18"/>
        <v>18.900000000000002</v>
      </c>
      <c r="X388" s="36">
        <f t="shared" si="19"/>
        <v>4.5179999999999998E-2</v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12</v>
      </c>
      <c r="W392" s="346">
        <f t="shared" si="18"/>
        <v>12.600000000000001</v>
      </c>
      <c r="X392" s="36">
        <f t="shared" si="19"/>
        <v>3.0120000000000001E-2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48.809523809523803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51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0.34637999999999997</v>
      </c>
      <c r="Y394" s="348"/>
      <c r="Z394" s="348"/>
    </row>
    <row r="395" spans="1:53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176</v>
      </c>
      <c r="W395" s="347">
        <f>IFERROR(SUM(W381:W393),"0")</f>
        <v>182.7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88</v>
      </c>
      <c r="W446" s="346">
        <f t="shared" si="21"/>
        <v>89.76</v>
      </c>
      <c r="X446" s="36">
        <f t="shared" si="22"/>
        <v>0.20332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50</v>
      </c>
      <c r="W447" s="346">
        <f t="shared" si="21"/>
        <v>52.800000000000004</v>
      </c>
      <c r="X447" s="36">
        <f t="shared" si="22"/>
        <v>0.1196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77</v>
      </c>
      <c r="W449" s="346">
        <f t="shared" si="21"/>
        <v>79.2</v>
      </c>
      <c r="X449" s="36">
        <f t="shared" si="22"/>
        <v>0.1794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40.719696969696969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42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0.50231999999999999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215</v>
      </c>
      <c r="W457" s="347">
        <f>IFERROR(SUM(W445:W455),"0")</f>
        <v>221.76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136</v>
      </c>
      <c r="W459" s="346">
        <f>IFERROR(IF(V459="",0,CEILING((V459/$H459),1)*$H459),"")</f>
        <v>137.28</v>
      </c>
      <c r="X459" s="36">
        <f>IFERROR(IF(W459=0,"",ROUNDUP(W459/H459,0)*0.01196),"")</f>
        <v>0.31096000000000001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25.757575757575758</v>
      </c>
      <c r="W461" s="347">
        <f>IFERROR(W459/H459,"0")+IFERROR(W460/H460,"0")</f>
        <v>26</v>
      </c>
      <c r="X461" s="347">
        <f>IFERROR(IF(X459="",0,X459),"0")+IFERROR(IF(X460="",0,X460),"0")</f>
        <v>0.31096000000000001</v>
      </c>
      <c r="Y461" s="348"/>
      <c r="Z461" s="348"/>
    </row>
    <row r="462" spans="1:53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136</v>
      </c>
      <c r="W462" s="347">
        <f>IFERROR(SUM(W459:W460),"0")</f>
        <v>137.28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33</v>
      </c>
      <c r="W464" s="346">
        <f t="shared" ref="W464:W469" si="23">IFERROR(IF(V464="",0,CEILING((V464/$H464),1)*$H464),"")</f>
        <v>36.96</v>
      </c>
      <c r="X464" s="36">
        <f>IFERROR(IF(W464=0,"",ROUNDUP(W464/H464,0)*0.01196),"")</f>
        <v>8.3720000000000003E-2</v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6.25</v>
      </c>
      <c r="W470" s="347">
        <f>IFERROR(W464/H464,"0")+IFERROR(W465/H465,"0")+IFERROR(W466/H466,"0")+IFERROR(W467/H467,"0")+IFERROR(W468/H468,"0")+IFERROR(W469/H469,"0")</f>
        <v>7</v>
      </c>
      <c r="X470" s="347">
        <f>IFERROR(IF(X464="",0,X464),"0")+IFERROR(IF(X465="",0,X465),"0")+IFERROR(IF(X466="",0,X466),"0")+IFERROR(IF(X467="",0,X467),"0")+IFERROR(IF(X468="",0,X468),"0")+IFERROR(IF(X469="",0,X469),"0")</f>
        <v>8.3720000000000003E-2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33</v>
      </c>
      <c r="W471" s="347">
        <f>IFERROR(SUM(W464:W469),"0")</f>
        <v>36.96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18</v>
      </c>
      <c r="W473" s="346">
        <f>IFERROR(IF(V473="",0,CEILING((V473/$H473),1)*$H473),"")</f>
        <v>23.4</v>
      </c>
      <c r="X473" s="36">
        <f>IFERROR(IF(W473=0,"",ROUNDUP(W473/H473,0)*0.02175),"")</f>
        <v>6.5250000000000002E-2</v>
      </c>
      <c r="Y473" s="56"/>
      <c r="Z473" s="57"/>
      <c r="AD473" s="58"/>
      <c r="BA473" s="317" t="s">
        <v>1</v>
      </c>
    </row>
    <row r="474" spans="1:53" ht="16.5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71</v>
      </c>
      <c r="W474" s="346">
        <f>IFERROR(IF(V474="",0,CEILING((V474/$H474),1)*$H474),"")</f>
        <v>78</v>
      </c>
      <c r="X474" s="36">
        <f>IFERROR(IF(W474=0,"",ROUNDUP(W474/H474,0)*0.02175),"")</f>
        <v>0.21749999999999997</v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11.410256410256411</v>
      </c>
      <c r="W476" s="347">
        <f>IFERROR(W473/H473,"0")+IFERROR(W474/H474,"0")+IFERROR(W475/H475,"0")</f>
        <v>13</v>
      </c>
      <c r="X476" s="347">
        <f>IFERROR(IF(X473="",0,X473),"0")+IFERROR(IF(X474="",0,X474),"0")+IFERROR(IF(X475="",0,X475),"0")</f>
        <v>0.28274999999999995</v>
      </c>
      <c r="Y476" s="348"/>
      <c r="Z476" s="348"/>
    </row>
    <row r="477" spans="1:53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89</v>
      </c>
      <c r="W477" s="347">
        <f>IFERROR(SUM(W473:W475),"0")</f>
        <v>101.4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11</v>
      </c>
      <c r="W499" s="346">
        <f>IFERROR(IF(V499="",0,CEILING((V499/$H499),1)*$H499),"")</f>
        <v>12.600000000000001</v>
      </c>
      <c r="X499" s="36">
        <f>IFERROR(IF(W499=0,"",ROUNDUP(W499/H499,0)*0.00753),"")</f>
        <v>2.2589999999999999E-2</v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2.6190476190476191</v>
      </c>
      <c r="W503" s="347">
        <f>IFERROR(W499/H499,"0")+IFERROR(W500/H500,"0")+IFERROR(W501/H501,"0")+IFERROR(W502/H502,"0")</f>
        <v>3</v>
      </c>
      <c r="X503" s="347">
        <f>IFERROR(IF(X499="",0,X499),"0")+IFERROR(IF(X500="",0,X500),"0")+IFERROR(IF(X501="",0,X501),"0")+IFERROR(IF(X502="",0,X502),"0")</f>
        <v>2.2589999999999999E-2</v>
      </c>
      <c r="Y503" s="348"/>
      <c r="Z503" s="348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11</v>
      </c>
      <c r="W504" s="347">
        <f>IFERROR(SUM(W499:W502),"0")</f>
        <v>12.600000000000001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253</v>
      </c>
      <c r="W506" s="346">
        <f>IFERROR(IF(V506="",0,CEILING((V506/$H506),1)*$H506),"")</f>
        <v>257.39999999999998</v>
      </c>
      <c r="X506" s="36">
        <f>IFERROR(IF(W506=0,"",ROUNDUP(W506/H506,0)*0.02175),"")</f>
        <v>0.71775</v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32.435897435897438</v>
      </c>
      <c r="W511" s="347">
        <f>IFERROR(W506/H506,"0")+IFERROR(W507/H507,"0")+IFERROR(W508/H508,"0")+IFERROR(W509/H509,"0")+IFERROR(W510/H510,"0")</f>
        <v>33</v>
      </c>
      <c r="X511" s="347">
        <f>IFERROR(IF(X506="",0,X506),"0")+IFERROR(IF(X507="",0,X507),"0")+IFERROR(IF(X508="",0,X508),"0")+IFERROR(IF(X509="",0,X509),"0")+IFERROR(IF(X510="",0,X510),"0")</f>
        <v>0.71775</v>
      </c>
      <c r="Y511" s="348"/>
      <c r="Z511" s="348"/>
    </row>
    <row r="512" spans="1:53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253</v>
      </c>
      <c r="W512" s="347">
        <f>IFERROR(SUM(W506:W510),"0")</f>
        <v>257.39999999999998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4845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4975.5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5125.3504703148155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5263.5759999999991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9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10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5350.3504703148155</v>
      </c>
      <c r="W516" s="347">
        <f>GrossWeightTotalR+PalletQtyTotalR*25</f>
        <v>5513.5759999999991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803.09842882084274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824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10.305919999999999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52.9</v>
      </c>
      <c r="F523" s="46">
        <f>IFERROR(W127*1,"0")+IFERROR(W128*1,"0")+IFERROR(W129*1,"0")+IFERROR(W130*1,"0")</f>
        <v>24.3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113.4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890.99999999999989</v>
      </c>
      <c r="J523" s="46">
        <f>IFERROR(W201*1,"0")+IFERROR(W202*1,"0")+IFERROR(W203*1,"0")+IFERROR(W204*1,"0")+IFERROR(W205*1,"0")+IFERROR(W206*1,"0")+IFERROR(W210*1,"0")</f>
        <v>46.8</v>
      </c>
      <c r="K523" s="343"/>
      <c r="L523" s="46">
        <f>IFERROR(W215*1,"0")+IFERROR(W216*1,"0")+IFERROR(W217*1,"0")+IFERROR(W218*1,"0")+IFERROR(W219*1,"0")+IFERROR(W220*1,"0")</f>
        <v>46.4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160.80000000000001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2530.8000000000002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148.19999999999999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193.5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497.39999999999992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270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54"/>
        <filter val="1 003,00"/>
        <filter val="10,00"/>
        <filter val="10,38"/>
        <filter val="100,00"/>
        <filter val="107,00"/>
        <filter val="11,00"/>
        <filter val="11,41"/>
        <filter val="118,00"/>
        <filter val="12,00"/>
        <filter val="128,00"/>
        <filter val="13,00"/>
        <filter val="135,00"/>
        <filter val="136,00"/>
        <filter val="140,67"/>
        <filter val="147,00"/>
        <filter val="16,03"/>
        <filter val="17,00"/>
        <filter val="170,00"/>
        <filter val="176,00"/>
        <filter val="18,00"/>
        <filter val="18,85"/>
        <filter val="198,00"/>
        <filter val="2 110,00"/>
        <filter val="2,00"/>
        <filter val="2,50"/>
        <filter val="2,62"/>
        <filter val="20,20"/>
        <filter val="21,00"/>
        <filter val="215,00"/>
        <filter val="217,00"/>
        <filter val="23,00"/>
        <filter val="25,76"/>
        <filter val="253,00"/>
        <filter val="3,45"/>
        <filter val="3,70"/>
        <filter val="30,00"/>
        <filter val="303,00"/>
        <filter val="31,00"/>
        <filter val="32,44"/>
        <filter val="33,00"/>
        <filter val="33,33"/>
        <filter val="34,00"/>
        <filter val="361,98"/>
        <filter val="4 845,00"/>
        <filter val="4,05"/>
        <filter val="40,00"/>
        <filter val="40,72"/>
        <filter val="42,00"/>
        <filter val="456,00"/>
        <filter val="48,81"/>
        <filter val="5 125,35"/>
        <filter val="5 350,35"/>
        <filter val="5,42"/>
        <filter val="5,48"/>
        <filter val="50,00"/>
        <filter val="6,00"/>
        <filter val="6,25"/>
        <filter val="61,00"/>
        <filter val="651,00"/>
        <filter val="71,00"/>
        <filter val="77,00"/>
        <filter val="8,52"/>
        <filter val="803,10"/>
        <filter val="81,00"/>
        <filter val="86,00"/>
        <filter val="876,00"/>
        <filter val="88,00"/>
        <filter val="89,00"/>
        <filter val="9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2024-04-04T10:03:27Z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