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5753A0-F7A4-4EB3-A22F-E259E71963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V476" i="1"/>
  <c r="W475" i="1"/>
  <c r="X475" i="1" s="1"/>
  <c r="N475" i="1"/>
  <c r="W474" i="1"/>
  <c r="X474" i="1" s="1"/>
  <c r="N474" i="1"/>
  <c r="W473" i="1"/>
  <c r="W477" i="1" s="1"/>
  <c r="N473" i="1"/>
  <c r="V471" i="1"/>
  <c r="V470" i="1"/>
  <c r="W469" i="1"/>
  <c r="X469" i="1" s="1"/>
  <c r="N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X459" i="1" s="1"/>
  <c r="X461" i="1" s="1"/>
  <c r="N459" i="1"/>
  <c r="V457" i="1"/>
  <c r="V456" i="1"/>
  <c r="W455" i="1"/>
  <c r="X455" i="1" s="1"/>
  <c r="W454" i="1"/>
  <c r="X454" i="1" s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V440" i="1"/>
  <c r="W439" i="1"/>
  <c r="W441" i="1" s="1"/>
  <c r="N439" i="1"/>
  <c r="V437" i="1"/>
  <c r="V436" i="1"/>
  <c r="W435" i="1"/>
  <c r="W437" i="1" s="1"/>
  <c r="N435" i="1"/>
  <c r="V433" i="1"/>
  <c r="V432" i="1"/>
  <c r="W431" i="1"/>
  <c r="X431" i="1" s="1"/>
  <c r="N431" i="1"/>
  <c r="W430" i="1"/>
  <c r="N430" i="1"/>
  <c r="V428" i="1"/>
  <c r="V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N420" i="1"/>
  <c r="V418" i="1"/>
  <c r="V417" i="1"/>
  <c r="W416" i="1"/>
  <c r="X416" i="1" s="1"/>
  <c r="N416" i="1"/>
  <c r="W415" i="1"/>
  <c r="X415" i="1" s="1"/>
  <c r="X417" i="1" s="1"/>
  <c r="N415" i="1"/>
  <c r="V412" i="1"/>
  <c r="V411" i="1"/>
  <c r="W410" i="1"/>
  <c r="X410" i="1" s="1"/>
  <c r="N410" i="1"/>
  <c r="W409" i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V372" i="1"/>
  <c r="V371" i="1"/>
  <c r="W370" i="1"/>
  <c r="W372" i="1" s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X360" i="1" s="1"/>
  <c r="N358" i="1"/>
  <c r="V356" i="1"/>
  <c r="V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W334" i="1"/>
  <c r="X334" i="1" s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N308" i="1"/>
  <c r="W307" i="1"/>
  <c r="W311" i="1" s="1"/>
  <c r="N307" i="1"/>
  <c r="V305" i="1"/>
  <c r="V304" i="1"/>
  <c r="W303" i="1"/>
  <c r="N303" i="1"/>
  <c r="V300" i="1"/>
  <c r="V299" i="1"/>
  <c r="W298" i="1"/>
  <c r="X298" i="1" s="1"/>
  <c r="N298" i="1"/>
  <c r="W297" i="1"/>
  <c r="X297" i="1" s="1"/>
  <c r="X299" i="1" s="1"/>
  <c r="N297" i="1"/>
  <c r="V295" i="1"/>
  <c r="V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N279" i="1"/>
  <c r="V277" i="1"/>
  <c r="V276" i="1"/>
  <c r="W275" i="1"/>
  <c r="X275" i="1" s="1"/>
  <c r="N275" i="1"/>
  <c r="W274" i="1"/>
  <c r="X274" i="1" s="1"/>
  <c r="W273" i="1"/>
  <c r="X273" i="1" s="1"/>
  <c r="V271" i="1"/>
  <c r="V270" i="1"/>
  <c r="W269" i="1"/>
  <c r="X269" i="1" s="1"/>
  <c r="N269" i="1"/>
  <c r="W268" i="1"/>
  <c r="X268" i="1" s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V253" i="1"/>
  <c r="V252" i="1"/>
  <c r="W251" i="1"/>
  <c r="X251" i="1" s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V212" i="1"/>
  <c r="V211" i="1"/>
  <c r="W210" i="1"/>
  <c r="W212" i="1" s="1"/>
  <c r="N210" i="1"/>
  <c r="V208" i="1"/>
  <c r="V207" i="1"/>
  <c r="W206" i="1"/>
  <c r="X206" i="1" s="1"/>
  <c r="W205" i="1"/>
  <c r="X205" i="1" s="1"/>
  <c r="W204" i="1"/>
  <c r="X204" i="1" s="1"/>
  <c r="W203" i="1"/>
  <c r="X203" i="1" s="1"/>
  <c r="W202" i="1"/>
  <c r="X202" i="1" s="1"/>
  <c r="W201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W197" i="1" s="1"/>
  <c r="N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W191" i="1" s="1"/>
  <c r="N173" i="1"/>
  <c r="V171" i="1"/>
  <c r="V170" i="1"/>
  <c r="W169" i="1"/>
  <c r="X169" i="1" s="1"/>
  <c r="N169" i="1"/>
  <c r="X168" i="1"/>
  <c r="W168" i="1"/>
  <c r="N168" i="1"/>
  <c r="W167" i="1"/>
  <c r="N167" i="1"/>
  <c r="W166" i="1"/>
  <c r="N166" i="1"/>
  <c r="V164" i="1"/>
  <c r="V163" i="1"/>
  <c r="W162" i="1"/>
  <c r="X162" i="1" s="1"/>
  <c r="N162" i="1"/>
  <c r="W161" i="1"/>
  <c r="W163" i="1" s="1"/>
  <c r="N161" i="1"/>
  <c r="V159" i="1"/>
  <c r="V158" i="1"/>
  <c r="W157" i="1"/>
  <c r="N157" i="1"/>
  <c r="W156" i="1"/>
  <c r="X156" i="1" s="1"/>
  <c r="N156" i="1"/>
  <c r="V153" i="1"/>
  <c r="V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V140" i="1"/>
  <c r="V139" i="1"/>
  <c r="W138" i="1"/>
  <c r="X138" i="1" s="1"/>
  <c r="N138" i="1"/>
  <c r="W137" i="1"/>
  <c r="N137" i="1"/>
  <c r="W136" i="1"/>
  <c r="X136" i="1" s="1"/>
  <c r="N136" i="1"/>
  <c r="V132" i="1"/>
  <c r="V131" i="1"/>
  <c r="W130" i="1"/>
  <c r="X130" i="1" s="1"/>
  <c r="N130" i="1"/>
  <c r="W129" i="1"/>
  <c r="X129" i="1" s="1"/>
  <c r="N129" i="1"/>
  <c r="W128" i="1"/>
  <c r="X128" i="1" s="1"/>
  <c r="N128" i="1"/>
  <c r="W127" i="1"/>
  <c r="N127" i="1"/>
  <c r="V124" i="1"/>
  <c r="V123" i="1"/>
  <c r="W122" i="1"/>
  <c r="X122" i="1" s="1"/>
  <c r="N122" i="1"/>
  <c r="W121" i="1"/>
  <c r="X121" i="1" s="1"/>
  <c r="N121" i="1"/>
  <c r="W120" i="1"/>
  <c r="X120" i="1" s="1"/>
  <c r="N120" i="1"/>
  <c r="W119" i="1"/>
  <c r="X119" i="1" s="1"/>
  <c r="N119" i="1"/>
  <c r="W118" i="1"/>
  <c r="N118" i="1"/>
  <c r="W117" i="1"/>
  <c r="X117" i="1" s="1"/>
  <c r="W116" i="1"/>
  <c r="N116" i="1"/>
  <c r="V114" i="1"/>
  <c r="V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W106" i="1"/>
  <c r="X106" i="1" s="1"/>
  <c r="N106" i="1"/>
  <c r="W105" i="1"/>
  <c r="X105" i="1" s="1"/>
  <c r="N105" i="1"/>
  <c r="W104" i="1"/>
  <c r="N104" i="1"/>
  <c r="V102" i="1"/>
  <c r="V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2" i="1" s="1"/>
  <c r="N94" i="1"/>
  <c r="X93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N87" i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N56" i="1"/>
  <c r="W55" i="1"/>
  <c r="X55" i="1" s="1"/>
  <c r="N55" i="1"/>
  <c r="V52" i="1"/>
  <c r="V51" i="1"/>
  <c r="W50" i="1"/>
  <c r="X50" i="1" s="1"/>
  <c r="N50" i="1"/>
  <c r="W49" i="1"/>
  <c r="C523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F10" i="1" s="1"/>
  <c r="D7" i="1"/>
  <c r="O6" i="1"/>
  <c r="N2" i="1"/>
  <c r="X22" i="1" l="1"/>
  <c r="X23" i="1" s="1"/>
  <c r="W33" i="1"/>
  <c r="W59" i="1"/>
  <c r="L523" i="1"/>
  <c r="X241" i="1"/>
  <c r="W123" i="1"/>
  <c r="W139" i="1"/>
  <c r="W170" i="1"/>
  <c r="X215" i="1"/>
  <c r="X221" i="1" s="1"/>
  <c r="X404" i="1"/>
  <c r="X405" i="1" s="1"/>
  <c r="W405" i="1"/>
  <c r="W476" i="1"/>
  <c r="X276" i="1"/>
  <c r="V517" i="1"/>
  <c r="V513" i="1"/>
  <c r="W90" i="1"/>
  <c r="W101" i="1"/>
  <c r="W113" i="1"/>
  <c r="X116" i="1"/>
  <c r="W124" i="1"/>
  <c r="F523" i="1"/>
  <c r="G523" i="1"/>
  <c r="W159" i="1"/>
  <c r="X166" i="1"/>
  <c r="W171" i="1"/>
  <c r="J523" i="1"/>
  <c r="W271" i="1"/>
  <c r="W276" i="1"/>
  <c r="W338" i="1"/>
  <c r="W337" i="1"/>
  <c r="X345" i="1"/>
  <c r="X346" i="1" s="1"/>
  <c r="W346" i="1"/>
  <c r="W360" i="1"/>
  <c r="X370" i="1"/>
  <c r="X371" i="1" s="1"/>
  <c r="W371" i="1"/>
  <c r="S523" i="1"/>
  <c r="X435" i="1"/>
  <c r="X436" i="1" s="1"/>
  <c r="W436" i="1"/>
  <c r="X439" i="1"/>
  <c r="X440" i="1" s="1"/>
  <c r="W440" i="1"/>
  <c r="X473" i="1"/>
  <c r="X476" i="1" s="1"/>
  <c r="X83" i="1"/>
  <c r="X152" i="1"/>
  <c r="H9" i="1"/>
  <c r="A10" i="1"/>
  <c r="B523" i="1"/>
  <c r="W515" i="1"/>
  <c r="W514" i="1"/>
  <c r="W24" i="1"/>
  <c r="X26" i="1"/>
  <c r="X32" i="1" s="1"/>
  <c r="W32" i="1"/>
  <c r="X35" i="1"/>
  <c r="X36" i="1" s="1"/>
  <c r="W36" i="1"/>
  <c r="X39" i="1"/>
  <c r="X40" i="1" s="1"/>
  <c r="W40" i="1"/>
  <c r="X43" i="1"/>
  <c r="X44" i="1" s="1"/>
  <c r="W44" i="1"/>
  <c r="X49" i="1"/>
  <c r="X51" i="1" s="1"/>
  <c r="W52" i="1"/>
  <c r="D523" i="1"/>
  <c r="X56" i="1"/>
  <c r="X59" i="1" s="1"/>
  <c r="W60" i="1"/>
  <c r="E523" i="1"/>
  <c r="W83" i="1"/>
  <c r="X86" i="1"/>
  <c r="X90" i="1" s="1"/>
  <c r="W91" i="1"/>
  <c r="X94" i="1"/>
  <c r="X101" i="1" s="1"/>
  <c r="X104" i="1"/>
  <c r="X113" i="1" s="1"/>
  <c r="W114" i="1"/>
  <c r="X118" i="1"/>
  <c r="X127" i="1"/>
  <c r="X131" i="1" s="1"/>
  <c r="W132" i="1"/>
  <c r="X137" i="1"/>
  <c r="X139" i="1" s="1"/>
  <c r="W140" i="1"/>
  <c r="H523" i="1"/>
  <c r="W153" i="1"/>
  <c r="I523" i="1"/>
  <c r="X157" i="1"/>
  <c r="X158" i="1" s="1"/>
  <c r="W158" i="1"/>
  <c r="X161" i="1"/>
  <c r="X163" i="1" s="1"/>
  <c r="W164" i="1"/>
  <c r="X167" i="1"/>
  <c r="X170" i="1" s="1"/>
  <c r="X173" i="1"/>
  <c r="X190" i="1" s="1"/>
  <c r="W190" i="1"/>
  <c r="X193" i="1"/>
  <c r="X197" i="1" s="1"/>
  <c r="W198" i="1"/>
  <c r="X201" i="1"/>
  <c r="X207" i="1" s="1"/>
  <c r="W207" i="1"/>
  <c r="X210" i="1"/>
  <c r="X211" i="1" s="1"/>
  <c r="W211" i="1"/>
  <c r="W222" i="1"/>
  <c r="M523" i="1"/>
  <c r="W241" i="1"/>
  <c r="W277" i="1"/>
  <c r="W282" i="1"/>
  <c r="X279" i="1"/>
  <c r="X282" i="1" s="1"/>
  <c r="W299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X337" i="1"/>
  <c r="X355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09" i="1"/>
  <c r="X411" i="1" s="1"/>
  <c r="W411" i="1"/>
  <c r="W456" i="1"/>
  <c r="W462" i="1"/>
  <c r="W471" i="1"/>
  <c r="X464" i="1"/>
  <c r="X470" i="1" s="1"/>
  <c r="W470" i="1"/>
  <c r="V516" i="1"/>
  <c r="P523" i="1"/>
  <c r="F9" i="1"/>
  <c r="J9" i="1"/>
  <c r="W51" i="1"/>
  <c r="W84" i="1"/>
  <c r="W131" i="1"/>
  <c r="W152" i="1"/>
  <c r="W208" i="1"/>
  <c r="W221" i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43" i="1"/>
  <c r="X340" i="1"/>
  <c r="X342" i="1" s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U523" i="1"/>
  <c r="W417" i="1"/>
  <c r="W491" i="1"/>
  <c r="W517" i="1" l="1"/>
  <c r="X123" i="1"/>
  <c r="X518" i="1" s="1"/>
  <c r="W513" i="1"/>
  <c r="W516" i="1"/>
</calcChain>
</file>

<file path=xl/sharedStrings.xml><?xml version="1.0" encoding="utf-8"?>
<sst xmlns="http://schemas.openxmlformats.org/spreadsheetml/2006/main" count="2206" uniqueCount="743">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</sst>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3" t="s">
        <v>0</v>
      </c>
      <c r="E1" s="464"/>
      <c r="F1" s="464"/>
      <c r="G1" s="12" t="s">
        <v>1</v>
      </c>
      <c r="H1" s="463" t="s">
        <v>2</v>
      </c>
      <c r="I1" s="464"/>
      <c r="J1" s="464"/>
      <c r="K1" s="464"/>
      <c r="L1" s="464"/>
      <c r="M1" s="464"/>
      <c r="N1" s="464"/>
      <c r="O1" s="464"/>
      <c r="P1" s="710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74" t="s">
        <v>7</v>
      </c>
      <c r="B5" s="431"/>
      <c r="C5" s="432"/>
      <c r="D5" s="387"/>
      <c r="E5" s="389"/>
      <c r="F5" s="668" t="s">
        <v>8</v>
      </c>
      <c r="G5" s="432"/>
      <c r="H5" s="387" t="s">
        <v>742</v>
      </c>
      <c r="I5" s="388"/>
      <c r="J5" s="388"/>
      <c r="K5" s="388"/>
      <c r="L5" s="389"/>
      <c r="N5" s="24" t="s">
        <v>9</v>
      </c>
      <c r="O5" s="487">
        <v>45388</v>
      </c>
      <c r="P5" s="449"/>
      <c r="R5" s="714" t="s">
        <v>10</v>
      </c>
      <c r="S5" s="425"/>
      <c r="T5" s="476" t="s">
        <v>11</v>
      </c>
      <c r="U5" s="449"/>
      <c r="Z5" s="51"/>
      <c r="AA5" s="51"/>
      <c r="AB5" s="51"/>
    </row>
    <row r="6" spans="1:29" s="338" customFormat="1" ht="24" customHeight="1" x14ac:dyDescent="0.2">
      <c r="A6" s="474" t="s">
        <v>12</v>
      </c>
      <c r="B6" s="431"/>
      <c r="C6" s="432"/>
      <c r="D6" s="645" t="s">
        <v>13</v>
      </c>
      <c r="E6" s="646"/>
      <c r="F6" s="646"/>
      <c r="G6" s="646"/>
      <c r="H6" s="646"/>
      <c r="I6" s="646"/>
      <c r="J6" s="646"/>
      <c r="K6" s="646"/>
      <c r="L6" s="449"/>
      <c r="N6" s="24" t="s">
        <v>14</v>
      </c>
      <c r="O6" s="490" t="str">
        <f>IF(O5=0," ",CHOOSE(WEEKDAY(O5,2),"Понедельник","Вторник","Среда","Четверг","Пятница","Суббота","Воскресенье"))</f>
        <v>Суббота</v>
      </c>
      <c r="P6" s="352"/>
      <c r="R6" s="424" t="s">
        <v>15</v>
      </c>
      <c r="S6" s="425"/>
      <c r="T6" s="477" t="s">
        <v>16</v>
      </c>
      <c r="U6" s="409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482" t="str">
        <f>IFERROR(VLOOKUP(DeliveryAddress,Table,3,0),1)</f>
        <v>1</v>
      </c>
      <c r="E7" s="483"/>
      <c r="F7" s="483"/>
      <c r="G7" s="483"/>
      <c r="H7" s="483"/>
      <c r="I7" s="483"/>
      <c r="J7" s="483"/>
      <c r="K7" s="483"/>
      <c r="L7" s="484"/>
      <c r="N7" s="24"/>
      <c r="O7" s="42"/>
      <c r="P7" s="42"/>
      <c r="R7" s="350"/>
      <c r="S7" s="425"/>
      <c r="T7" s="478"/>
      <c r="U7" s="479"/>
      <c r="Z7" s="51"/>
      <c r="AA7" s="51"/>
      <c r="AB7" s="51"/>
    </row>
    <row r="8" spans="1:29" s="338" customFormat="1" ht="25.5" customHeight="1" x14ac:dyDescent="0.2">
      <c r="A8" s="713" t="s">
        <v>17</v>
      </c>
      <c r="B8" s="354"/>
      <c r="C8" s="355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8">
        <v>0.375</v>
      </c>
      <c r="P8" s="449"/>
      <c r="R8" s="350"/>
      <c r="S8" s="425"/>
      <c r="T8" s="478"/>
      <c r="U8" s="479"/>
      <c r="Z8" s="51"/>
      <c r="AA8" s="51"/>
      <c r="AB8" s="51"/>
    </row>
    <row r="9" spans="1:29" s="338" customFormat="1" ht="39.950000000000003" customHeight="1" x14ac:dyDescent="0.2">
      <c r="A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521"/>
      <c r="E9" s="364"/>
      <c r="F9" s="5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19</v>
      </c>
      <c r="O9" s="487"/>
      <c r="P9" s="449"/>
      <c r="R9" s="350"/>
      <c r="S9" s="425"/>
      <c r="T9" s="480"/>
      <c r="U9" s="481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521"/>
      <c r="E10" s="364"/>
      <c r="F10" s="5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622" t="str">
        <f>IFERROR(VLOOKUP($D$10,Proxy,2,FALSE),"")</f>
        <v/>
      </c>
      <c r="I10" s="350"/>
      <c r="J10" s="350"/>
      <c r="K10" s="350"/>
      <c r="L10" s="350"/>
      <c r="N10" s="26" t="s">
        <v>20</v>
      </c>
      <c r="O10" s="448"/>
      <c r="P10" s="449"/>
      <c r="S10" s="24" t="s">
        <v>21</v>
      </c>
      <c r="T10" s="408" t="s">
        <v>22</v>
      </c>
      <c r="U10" s="409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8"/>
      <c r="P11" s="449"/>
      <c r="S11" s="24" t="s">
        <v>25</v>
      </c>
      <c r="T11" s="647" t="s">
        <v>26</v>
      </c>
      <c r="U11" s="648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33" t="s">
        <v>27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2"/>
      <c r="N12" s="24" t="s">
        <v>28</v>
      </c>
      <c r="O12" s="639"/>
      <c r="P12" s="484"/>
      <c r="Q12" s="23"/>
      <c r="S12" s="24"/>
      <c r="T12" s="464"/>
      <c r="U12" s="350"/>
      <c r="Z12" s="51"/>
      <c r="AA12" s="51"/>
      <c r="AB12" s="51"/>
    </row>
    <row r="13" spans="1:29" s="338" customFormat="1" ht="23.25" customHeight="1" x14ac:dyDescent="0.2">
      <c r="A13" s="633" t="s">
        <v>29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2"/>
      <c r="M13" s="26"/>
      <c r="N13" s="26" t="s">
        <v>30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33" t="s">
        <v>31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2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716" t="s">
        <v>32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2"/>
      <c r="N15" s="524" t="s">
        <v>33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5"/>
      <c r="O16" s="525"/>
      <c r="P16" s="525"/>
      <c r="Q16" s="525"/>
      <c r="R16" s="52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34</v>
      </c>
      <c r="B17" s="395" t="s">
        <v>35</v>
      </c>
      <c r="C17" s="508" t="s">
        <v>36</v>
      </c>
      <c r="D17" s="395" t="s">
        <v>37</v>
      </c>
      <c r="E17" s="470"/>
      <c r="F17" s="395" t="s">
        <v>38</v>
      </c>
      <c r="G17" s="395" t="s">
        <v>39</v>
      </c>
      <c r="H17" s="395" t="s">
        <v>40</v>
      </c>
      <c r="I17" s="395" t="s">
        <v>41</v>
      </c>
      <c r="J17" s="395" t="s">
        <v>42</v>
      </c>
      <c r="K17" s="395" t="s">
        <v>43</v>
      </c>
      <c r="L17" s="395" t="s">
        <v>44</v>
      </c>
      <c r="M17" s="395" t="s">
        <v>45</v>
      </c>
      <c r="N17" s="395" t="s">
        <v>46</v>
      </c>
      <c r="O17" s="469"/>
      <c r="P17" s="469"/>
      <c r="Q17" s="469"/>
      <c r="R17" s="470"/>
      <c r="S17" s="715" t="s">
        <v>47</v>
      </c>
      <c r="T17" s="432"/>
      <c r="U17" s="395" t="s">
        <v>48</v>
      </c>
      <c r="V17" s="395" t="s">
        <v>49</v>
      </c>
      <c r="W17" s="529" t="s">
        <v>50</v>
      </c>
      <c r="X17" s="395" t="s">
        <v>51</v>
      </c>
      <c r="Y17" s="440" t="s">
        <v>52</v>
      </c>
      <c r="Z17" s="440" t="s">
        <v>53</v>
      </c>
      <c r="AA17" s="440" t="s">
        <v>54</v>
      </c>
      <c r="AB17" s="441"/>
      <c r="AC17" s="442"/>
      <c r="AD17" s="503"/>
      <c r="BA17" s="435" t="s">
        <v>55</v>
      </c>
    </row>
    <row r="18" spans="1:53" ht="14.25" customHeight="1" x14ac:dyDescent="0.2">
      <c r="A18" s="396"/>
      <c r="B18" s="396"/>
      <c r="C18" s="396"/>
      <c r="D18" s="471"/>
      <c r="E18" s="473"/>
      <c r="F18" s="396"/>
      <c r="G18" s="396"/>
      <c r="H18" s="396"/>
      <c r="I18" s="396"/>
      <c r="J18" s="396"/>
      <c r="K18" s="396"/>
      <c r="L18" s="396"/>
      <c r="M18" s="396"/>
      <c r="N18" s="471"/>
      <c r="O18" s="472"/>
      <c r="P18" s="472"/>
      <c r="Q18" s="472"/>
      <c r="R18" s="473"/>
      <c r="S18" s="339" t="s">
        <v>56</v>
      </c>
      <c r="T18" s="339" t="s">
        <v>57</v>
      </c>
      <c r="U18" s="396"/>
      <c r="V18" s="396"/>
      <c r="W18" s="530"/>
      <c r="X18" s="396"/>
      <c r="Y18" s="608"/>
      <c r="Z18" s="608"/>
      <c r="AA18" s="443"/>
      <c r="AB18" s="444"/>
      <c r="AC18" s="445"/>
      <c r="AD18" s="504"/>
      <c r="BA18" s="350"/>
    </row>
    <row r="19" spans="1:53" ht="27.75" hidden="1" customHeight="1" x14ac:dyDescent="0.2">
      <c r="A19" s="402" t="s">
        <v>58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58" t="s">
        <v>58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40"/>
      <c r="Z20" s="340"/>
    </row>
    <row r="21" spans="1:53" ht="14.25" hidden="1" customHeight="1" x14ac:dyDescent="0.25">
      <c r="A21" s="349" t="s">
        <v>59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41"/>
      <c r="Z21" s="34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1">
        <v>4607091389258</v>
      </c>
      <c r="E22" s="352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2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68"/>
      <c r="N23" s="353" t="s">
        <v>65</v>
      </c>
      <c r="O23" s="354"/>
      <c r="P23" s="354"/>
      <c r="Q23" s="354"/>
      <c r="R23" s="354"/>
      <c r="S23" s="354"/>
      <c r="T23" s="355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68"/>
      <c r="N24" s="353" t="s">
        <v>65</v>
      </c>
      <c r="O24" s="354"/>
      <c r="P24" s="354"/>
      <c r="Q24" s="354"/>
      <c r="R24" s="354"/>
      <c r="S24" s="354"/>
      <c r="T24" s="355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49" t="s">
        <v>67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41"/>
      <c r="Z25" s="341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1">
        <v>4607091383881</v>
      </c>
      <c r="E26" s="352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54" t="s">
        <v>70</v>
      </c>
      <c r="O26" s="357"/>
      <c r="P26" s="357"/>
      <c r="Q26" s="357"/>
      <c r="R26" s="352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2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2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2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1">
        <v>4607091383911</v>
      </c>
      <c r="E30" s="352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72" t="s">
        <v>79</v>
      </c>
      <c r="O30" s="357"/>
      <c r="P30" s="357"/>
      <c r="Q30" s="357"/>
      <c r="R30" s="352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1">
        <v>4607091388244</v>
      </c>
      <c r="E31" s="352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7"/>
      <c r="P31" s="357"/>
      <c r="Q31" s="357"/>
      <c r="R31" s="352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67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68"/>
      <c r="N32" s="353" t="s">
        <v>65</v>
      </c>
      <c r="O32" s="354"/>
      <c r="P32" s="354"/>
      <c r="Q32" s="354"/>
      <c r="R32" s="354"/>
      <c r="S32" s="354"/>
      <c r="T32" s="355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68"/>
      <c r="N33" s="353" t="s">
        <v>65</v>
      </c>
      <c r="O33" s="354"/>
      <c r="P33" s="354"/>
      <c r="Q33" s="354"/>
      <c r="R33" s="354"/>
      <c r="S33" s="354"/>
      <c r="T33" s="355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hidden="1" customHeight="1" x14ac:dyDescent="0.25">
      <c r="A34" s="349" t="s">
        <v>82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41"/>
      <c r="Z34" s="341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1">
        <v>4607091388503</v>
      </c>
      <c r="E35" s="352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7"/>
      <c r="P35" s="357"/>
      <c r="Q35" s="357"/>
      <c r="R35" s="352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67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68"/>
      <c r="N36" s="353" t="s">
        <v>65</v>
      </c>
      <c r="O36" s="354"/>
      <c r="P36" s="354"/>
      <c r="Q36" s="354"/>
      <c r="R36" s="354"/>
      <c r="S36" s="354"/>
      <c r="T36" s="355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68"/>
      <c r="N37" s="353" t="s">
        <v>65</v>
      </c>
      <c r="O37" s="354"/>
      <c r="P37" s="354"/>
      <c r="Q37" s="354"/>
      <c r="R37" s="354"/>
      <c r="S37" s="354"/>
      <c r="T37" s="355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hidden="1" customHeight="1" x14ac:dyDescent="0.25">
      <c r="A38" s="349" t="s">
        <v>87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41"/>
      <c r="Z38" s="341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1">
        <v>4607091388282</v>
      </c>
      <c r="E39" s="352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7"/>
      <c r="P39" s="357"/>
      <c r="Q39" s="357"/>
      <c r="R39" s="352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67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68"/>
      <c r="N40" s="353" t="s">
        <v>65</v>
      </c>
      <c r="O40" s="354"/>
      <c r="P40" s="354"/>
      <c r="Q40" s="354"/>
      <c r="R40" s="354"/>
      <c r="S40" s="354"/>
      <c r="T40" s="355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68"/>
      <c r="N41" s="353" t="s">
        <v>65</v>
      </c>
      <c r="O41" s="354"/>
      <c r="P41" s="354"/>
      <c r="Q41" s="354"/>
      <c r="R41" s="354"/>
      <c r="S41" s="354"/>
      <c r="T41" s="355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hidden="1" customHeight="1" x14ac:dyDescent="0.25">
      <c r="A42" s="349" t="s">
        <v>91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41"/>
      <c r="Z42" s="341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1">
        <v>4607091389111</v>
      </c>
      <c r="E43" s="352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7"/>
      <c r="P43" s="357"/>
      <c r="Q43" s="357"/>
      <c r="R43" s="352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67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68"/>
      <c r="N44" s="353" t="s">
        <v>65</v>
      </c>
      <c r="O44" s="354"/>
      <c r="P44" s="354"/>
      <c r="Q44" s="354"/>
      <c r="R44" s="354"/>
      <c r="S44" s="354"/>
      <c r="T44" s="355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68"/>
      <c r="N45" s="353" t="s">
        <v>65</v>
      </c>
      <c r="O45" s="354"/>
      <c r="P45" s="354"/>
      <c r="Q45" s="354"/>
      <c r="R45" s="354"/>
      <c r="S45" s="354"/>
      <c r="T45" s="355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hidden="1" customHeight="1" x14ac:dyDescent="0.2">
      <c r="A46" s="402" t="s">
        <v>94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58" t="s">
        <v>95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40"/>
      <c r="Z47" s="340"/>
    </row>
    <row r="48" spans="1:53" ht="14.25" hidden="1" customHeight="1" x14ac:dyDescent="0.25">
      <c r="A48" s="349" t="s">
        <v>96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41"/>
      <c r="Z48" s="341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1">
        <v>4680115881440</v>
      </c>
      <c r="E49" s="352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7"/>
      <c r="P49" s="357"/>
      <c r="Q49" s="357"/>
      <c r="R49" s="352"/>
      <c r="S49" s="34"/>
      <c r="T49" s="34"/>
      <c r="U49" s="35" t="s">
        <v>64</v>
      </c>
      <c r="V49" s="345">
        <v>10</v>
      </c>
      <c r="W49" s="346">
        <f>IFERROR(IF(V49="",0,CEILING((V49/$H49),1)*$H49),"")</f>
        <v>10.8</v>
      </c>
      <c r="X49" s="36">
        <f>IFERROR(IF(W49=0,"",ROUNDUP(W49/H49,0)*0.02175),"")</f>
        <v>2.1749999999999999E-2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1">
        <v>4680115881433</v>
      </c>
      <c r="E50" s="352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7"/>
      <c r="P50" s="357"/>
      <c r="Q50" s="357"/>
      <c r="R50" s="352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67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68"/>
      <c r="N51" s="353" t="s">
        <v>65</v>
      </c>
      <c r="O51" s="354"/>
      <c r="P51" s="354"/>
      <c r="Q51" s="354"/>
      <c r="R51" s="354"/>
      <c r="S51" s="354"/>
      <c r="T51" s="355"/>
      <c r="U51" s="37" t="s">
        <v>66</v>
      </c>
      <c r="V51" s="347">
        <f>IFERROR(V49/H49,"0")+IFERROR(V50/H50,"0")</f>
        <v>0.92592592592592582</v>
      </c>
      <c r="W51" s="347">
        <f>IFERROR(W49/H49,"0")+IFERROR(W50/H50,"0")</f>
        <v>1</v>
      </c>
      <c r="X51" s="347">
        <f>IFERROR(IF(X49="",0,X49),"0")+IFERROR(IF(X50="",0,X50),"0")</f>
        <v>2.1749999999999999E-2</v>
      </c>
      <c r="Y51" s="348"/>
      <c r="Z51" s="348"/>
    </row>
    <row r="52" spans="1:53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68"/>
      <c r="N52" s="353" t="s">
        <v>65</v>
      </c>
      <c r="O52" s="354"/>
      <c r="P52" s="354"/>
      <c r="Q52" s="354"/>
      <c r="R52" s="354"/>
      <c r="S52" s="354"/>
      <c r="T52" s="355"/>
      <c r="U52" s="37" t="s">
        <v>64</v>
      </c>
      <c r="V52" s="347">
        <f>IFERROR(SUM(V49:V50),"0")</f>
        <v>10</v>
      </c>
      <c r="W52" s="347">
        <f>IFERROR(SUM(W49:W50),"0")</f>
        <v>10.8</v>
      </c>
      <c r="X52" s="37"/>
      <c r="Y52" s="348"/>
      <c r="Z52" s="348"/>
    </row>
    <row r="53" spans="1:53" ht="16.5" hidden="1" customHeight="1" x14ac:dyDescent="0.25">
      <c r="A53" s="358" t="s">
        <v>103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40"/>
      <c r="Z53" s="340"/>
    </row>
    <row r="54" spans="1:53" ht="14.25" hidden="1" customHeight="1" x14ac:dyDescent="0.25">
      <c r="A54" s="349" t="s">
        <v>104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41"/>
      <c r="Z54" s="341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1">
        <v>4680115881426</v>
      </c>
      <c r="E55" s="352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7"/>
      <c r="P55" s="357"/>
      <c r="Q55" s="357"/>
      <c r="R55" s="352"/>
      <c r="S55" s="34"/>
      <c r="T55" s="34"/>
      <c r="U55" s="35" t="s">
        <v>64</v>
      </c>
      <c r="V55" s="345">
        <v>120</v>
      </c>
      <c r="W55" s="346">
        <f>IFERROR(IF(V55="",0,CEILING((V55/$H55),1)*$H55),"")</f>
        <v>129.60000000000002</v>
      </c>
      <c r="X55" s="36">
        <f>IFERROR(IF(W55=0,"",ROUNDUP(W55/H55,0)*0.02175),"")</f>
        <v>0.26100000000000001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1">
        <v>4680115881426</v>
      </c>
      <c r="E56" s="352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7"/>
      <c r="P56" s="357"/>
      <c r="Q56" s="357"/>
      <c r="R56" s="352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1">
        <v>4680115881419</v>
      </c>
      <c r="E57" s="352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7"/>
      <c r="P57" s="357"/>
      <c r="Q57" s="357"/>
      <c r="R57" s="352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1">
        <v>4680115881525</v>
      </c>
      <c r="E58" s="352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13" t="s">
        <v>113</v>
      </c>
      <c r="O58" s="357"/>
      <c r="P58" s="357"/>
      <c r="Q58" s="357"/>
      <c r="R58" s="352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67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68"/>
      <c r="N59" s="353" t="s">
        <v>65</v>
      </c>
      <c r="O59" s="354"/>
      <c r="P59" s="354"/>
      <c r="Q59" s="354"/>
      <c r="R59" s="354"/>
      <c r="S59" s="354"/>
      <c r="T59" s="355"/>
      <c r="U59" s="37" t="s">
        <v>66</v>
      </c>
      <c r="V59" s="347">
        <f>IFERROR(V55/H55,"0")+IFERROR(V56/H56,"0")+IFERROR(V57/H57,"0")+IFERROR(V58/H58,"0")</f>
        <v>11.111111111111111</v>
      </c>
      <c r="W59" s="347">
        <f>IFERROR(W55/H55,"0")+IFERROR(W56/H56,"0")+IFERROR(W57/H57,"0")+IFERROR(W58/H58,"0")</f>
        <v>12.000000000000002</v>
      </c>
      <c r="X59" s="347">
        <f>IFERROR(IF(X55="",0,X55),"0")+IFERROR(IF(X56="",0,X56),"0")+IFERROR(IF(X57="",0,X57),"0")+IFERROR(IF(X58="",0,X58),"0")</f>
        <v>0.26100000000000001</v>
      </c>
      <c r="Y59" s="348"/>
      <c r="Z59" s="348"/>
    </row>
    <row r="60" spans="1:53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68"/>
      <c r="N60" s="353" t="s">
        <v>65</v>
      </c>
      <c r="O60" s="354"/>
      <c r="P60" s="354"/>
      <c r="Q60" s="354"/>
      <c r="R60" s="354"/>
      <c r="S60" s="354"/>
      <c r="T60" s="355"/>
      <c r="U60" s="37" t="s">
        <v>64</v>
      </c>
      <c r="V60" s="347">
        <f>IFERROR(SUM(V55:V58),"0")</f>
        <v>120</v>
      </c>
      <c r="W60" s="347">
        <f>IFERROR(SUM(W55:W58),"0")</f>
        <v>129.60000000000002</v>
      </c>
      <c r="X60" s="37"/>
      <c r="Y60" s="348"/>
      <c r="Z60" s="348"/>
    </row>
    <row r="61" spans="1:53" ht="16.5" hidden="1" customHeight="1" x14ac:dyDescent="0.25">
      <c r="A61" s="358" t="s">
        <v>94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40"/>
      <c r="Z61" s="340"/>
    </row>
    <row r="62" spans="1:53" ht="14.25" hidden="1" customHeight="1" x14ac:dyDescent="0.25">
      <c r="A62" s="349" t="s">
        <v>104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41"/>
      <c r="Z62" s="341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1">
        <v>4607091382945</v>
      </c>
      <c r="E63" s="352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7"/>
      <c r="P63" s="357"/>
      <c r="Q63" s="357"/>
      <c r="R63" s="352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1">
        <v>4607091385670</v>
      </c>
      <c r="E64" s="352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7"/>
      <c r="P64" s="357"/>
      <c r="Q64" s="357"/>
      <c r="R64" s="352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1">
        <v>4607091385670</v>
      </c>
      <c r="E65" s="352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7"/>
      <c r="P65" s="357"/>
      <c r="Q65" s="357"/>
      <c r="R65" s="352"/>
      <c r="S65" s="34"/>
      <c r="T65" s="34"/>
      <c r="U65" s="35" t="s">
        <v>64</v>
      </c>
      <c r="V65" s="345">
        <v>78</v>
      </c>
      <c r="W65" s="346">
        <f t="shared" si="2"/>
        <v>78.399999999999991</v>
      </c>
      <c r="X65" s="36">
        <f t="shared" si="3"/>
        <v>0.15225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1">
        <v>4680115883956</v>
      </c>
      <c r="E66" s="352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7"/>
      <c r="P66" s="357"/>
      <c r="Q66" s="357"/>
      <c r="R66" s="352"/>
      <c r="S66" s="34"/>
      <c r="T66" s="34"/>
      <c r="U66" s="35" t="s">
        <v>64</v>
      </c>
      <c r="V66" s="345">
        <v>18</v>
      </c>
      <c r="W66" s="346">
        <f t="shared" si="2"/>
        <v>22.4</v>
      </c>
      <c r="X66" s="36">
        <f t="shared" si="3"/>
        <v>4.3499999999999997E-2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1">
        <v>4680115881327</v>
      </c>
      <c r="E67" s="352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7"/>
      <c r="P67" s="357"/>
      <c r="Q67" s="357"/>
      <c r="R67" s="352"/>
      <c r="S67" s="34"/>
      <c r="T67" s="34"/>
      <c r="U67" s="35" t="s">
        <v>64</v>
      </c>
      <c r="V67" s="345">
        <v>64</v>
      </c>
      <c r="W67" s="346">
        <f t="shared" si="2"/>
        <v>64.800000000000011</v>
      </c>
      <c r="X67" s="36">
        <f t="shared" si="3"/>
        <v>0.1305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4301011514</v>
      </c>
      <c r="D68" s="351">
        <v>4680115882133</v>
      </c>
      <c r="E68" s="352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7"/>
      <c r="P68" s="357"/>
      <c r="Q68" s="357"/>
      <c r="R68" s="352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4301011703</v>
      </c>
      <c r="D69" s="351">
        <v>4680115882133</v>
      </c>
      <c r="E69" s="352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7"/>
      <c r="P69" s="357"/>
      <c r="Q69" s="357"/>
      <c r="R69" s="352"/>
      <c r="S69" s="34"/>
      <c r="T69" s="34"/>
      <c r="U69" s="35" t="s">
        <v>64</v>
      </c>
      <c r="V69" s="345">
        <v>45</v>
      </c>
      <c r="W69" s="346">
        <f t="shared" si="2"/>
        <v>56</v>
      </c>
      <c r="X69" s="36">
        <f t="shared" si="3"/>
        <v>0.10874999999999999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1">
        <v>4607091382952</v>
      </c>
      <c r="E70" s="352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7"/>
      <c r="P70" s="357"/>
      <c r="Q70" s="357"/>
      <c r="R70" s="352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1">
        <v>4607091385687</v>
      </c>
      <c r="E71" s="352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7"/>
      <c r="P71" s="357"/>
      <c r="Q71" s="357"/>
      <c r="R71" s="352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1">
        <v>4680115882539</v>
      </c>
      <c r="E72" s="352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7"/>
      <c r="P72" s="357"/>
      <c r="Q72" s="357"/>
      <c r="R72" s="352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1">
        <v>4607091384604</v>
      </c>
      <c r="E73" s="352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7"/>
      <c r="P73" s="357"/>
      <c r="Q73" s="357"/>
      <c r="R73" s="352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1">
        <v>4680115880283</v>
      </c>
      <c r="E74" s="352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7"/>
      <c r="P74" s="357"/>
      <c r="Q74" s="357"/>
      <c r="R74" s="352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1">
        <v>4680115883949</v>
      </c>
      <c r="E75" s="352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7"/>
      <c r="P75" s="357"/>
      <c r="Q75" s="357"/>
      <c r="R75" s="352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4301011443</v>
      </c>
      <c r="D76" s="351">
        <v>4680115881303</v>
      </c>
      <c r="E76" s="352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7"/>
      <c r="P76" s="357"/>
      <c r="Q76" s="357"/>
      <c r="R76" s="352"/>
      <c r="S76" s="34"/>
      <c r="T76" s="34"/>
      <c r="U76" s="35" t="s">
        <v>64</v>
      </c>
      <c r="V76" s="345">
        <v>33</v>
      </c>
      <c r="W76" s="346">
        <f t="shared" si="2"/>
        <v>36</v>
      </c>
      <c r="X76" s="36">
        <f t="shared" si="4"/>
        <v>7.4959999999999999E-2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4301011562</v>
      </c>
      <c r="D77" s="351">
        <v>4680115882577</v>
      </c>
      <c r="E77" s="352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7"/>
      <c r="P77" s="357"/>
      <c r="Q77" s="357"/>
      <c r="R77" s="352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144</v>
      </c>
      <c r="C78" s="31">
        <v>4301011564</v>
      </c>
      <c r="D78" s="351">
        <v>4680115882577</v>
      </c>
      <c r="E78" s="352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5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7"/>
      <c r="P78" s="357"/>
      <c r="Q78" s="357"/>
      <c r="R78" s="352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4301011432</v>
      </c>
      <c r="D79" s="351">
        <v>4680115882720</v>
      </c>
      <c r="E79" s="352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7"/>
      <c r="P79" s="357"/>
      <c r="Q79" s="357"/>
      <c r="R79" s="352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4301011417</v>
      </c>
      <c r="D80" s="351">
        <v>4680115880269</v>
      </c>
      <c r="E80" s="352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5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7"/>
      <c r="P80" s="357"/>
      <c r="Q80" s="357"/>
      <c r="R80" s="352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149</v>
      </c>
      <c r="B81" s="54" t="s">
        <v>150</v>
      </c>
      <c r="C81" s="31">
        <v>4301011415</v>
      </c>
      <c r="D81" s="351">
        <v>4680115880429</v>
      </c>
      <c r="E81" s="352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4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7"/>
      <c r="P81" s="357"/>
      <c r="Q81" s="357"/>
      <c r="R81" s="352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4301011462</v>
      </c>
      <c r="D82" s="351">
        <v>4680115881457</v>
      </c>
      <c r="E82" s="352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7"/>
      <c r="P82" s="357"/>
      <c r="Q82" s="357"/>
      <c r="R82" s="352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67"/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68"/>
      <c r="N83" s="353" t="s">
        <v>65</v>
      </c>
      <c r="O83" s="354"/>
      <c r="P83" s="354"/>
      <c r="Q83" s="354"/>
      <c r="R83" s="354"/>
      <c r="S83" s="354"/>
      <c r="T83" s="355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25.848544973544971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28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0.50995999999999997</v>
      </c>
      <c r="Y83" s="348"/>
      <c r="Z83" s="348"/>
    </row>
    <row r="84" spans="1:53" x14ac:dyDescent="0.2">
      <c r="A84" s="350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68"/>
      <c r="N84" s="353" t="s">
        <v>65</v>
      </c>
      <c r="O84" s="354"/>
      <c r="P84" s="354"/>
      <c r="Q84" s="354"/>
      <c r="R84" s="354"/>
      <c r="S84" s="354"/>
      <c r="T84" s="355"/>
      <c r="U84" s="37" t="s">
        <v>64</v>
      </c>
      <c r="V84" s="347">
        <f>IFERROR(SUM(V63:V82),"0")</f>
        <v>238</v>
      </c>
      <c r="W84" s="347">
        <f>IFERROR(SUM(W63:W82),"0")</f>
        <v>257.60000000000002</v>
      </c>
      <c r="X84" s="37"/>
      <c r="Y84" s="348"/>
      <c r="Z84" s="348"/>
    </row>
    <row r="85" spans="1:53" ht="14.25" hidden="1" customHeight="1" x14ac:dyDescent="0.25">
      <c r="A85" s="349" t="s">
        <v>96</v>
      </c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41"/>
      <c r="Z85" s="341"/>
    </row>
    <row r="86" spans="1:53" ht="16.5" hidden="1" customHeight="1" x14ac:dyDescent="0.25">
      <c r="A86" s="54" t="s">
        <v>153</v>
      </c>
      <c r="B86" s="54" t="s">
        <v>154</v>
      </c>
      <c r="C86" s="31">
        <v>4301020235</v>
      </c>
      <c r="D86" s="351">
        <v>4680115881488</v>
      </c>
      <c r="E86" s="352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7"/>
      <c r="P86" s="357"/>
      <c r="Q86" s="357"/>
      <c r="R86" s="352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155</v>
      </c>
      <c r="B87" s="54" t="s">
        <v>156</v>
      </c>
      <c r="C87" s="31">
        <v>4301020228</v>
      </c>
      <c r="D87" s="351">
        <v>4680115882751</v>
      </c>
      <c r="E87" s="352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7"/>
      <c r="P87" s="357"/>
      <c r="Q87" s="357"/>
      <c r="R87" s="352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4301020258</v>
      </c>
      <c r="D88" s="351">
        <v>4680115882775</v>
      </c>
      <c r="E88" s="352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6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7"/>
      <c r="P88" s="357"/>
      <c r="Q88" s="357"/>
      <c r="R88" s="352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160</v>
      </c>
      <c r="B89" s="54" t="s">
        <v>161</v>
      </c>
      <c r="C89" s="31">
        <v>4301020217</v>
      </c>
      <c r="D89" s="351">
        <v>4680115880658</v>
      </c>
      <c r="E89" s="352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7"/>
      <c r="P89" s="357"/>
      <c r="Q89" s="357"/>
      <c r="R89" s="352"/>
      <c r="S89" s="34"/>
      <c r="T89" s="34"/>
      <c r="U89" s="35" t="s">
        <v>64</v>
      </c>
      <c r="V89" s="345">
        <v>13</v>
      </c>
      <c r="W89" s="346">
        <f>IFERROR(IF(V89="",0,CEILING((V89/$H89),1)*$H89),"")</f>
        <v>14.399999999999999</v>
      </c>
      <c r="X89" s="36">
        <f>IFERROR(IF(W89=0,"",ROUNDUP(W89/H89,0)*0.00753),"")</f>
        <v>4.5179999999999998E-2</v>
      </c>
      <c r="Y89" s="56"/>
      <c r="Z89" s="57"/>
      <c r="AD89" s="58"/>
      <c r="BA89" s="98" t="s">
        <v>1</v>
      </c>
    </row>
    <row r="90" spans="1:53" x14ac:dyDescent="0.2">
      <c r="A90" s="367"/>
      <c r="B90" s="350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68"/>
      <c r="N90" s="353" t="s">
        <v>65</v>
      </c>
      <c r="O90" s="354"/>
      <c r="P90" s="354"/>
      <c r="Q90" s="354"/>
      <c r="R90" s="354"/>
      <c r="S90" s="354"/>
      <c r="T90" s="355"/>
      <c r="U90" s="37" t="s">
        <v>66</v>
      </c>
      <c r="V90" s="347">
        <f>IFERROR(V86/H86,"0")+IFERROR(V87/H87,"0")+IFERROR(V88/H88,"0")+IFERROR(V89/H89,"0")</f>
        <v>5.416666666666667</v>
      </c>
      <c r="W90" s="347">
        <f>IFERROR(W86/H86,"0")+IFERROR(W87/H87,"0")+IFERROR(W88/H88,"0")+IFERROR(W89/H89,"0")</f>
        <v>6</v>
      </c>
      <c r="X90" s="347">
        <f>IFERROR(IF(X86="",0,X86),"0")+IFERROR(IF(X87="",0,X87),"0")+IFERROR(IF(X88="",0,X88),"0")+IFERROR(IF(X89="",0,X89),"0")</f>
        <v>4.5179999999999998E-2</v>
      </c>
      <c r="Y90" s="348"/>
      <c r="Z90" s="348"/>
    </row>
    <row r="91" spans="1:53" x14ac:dyDescent="0.2">
      <c r="A91" s="350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68"/>
      <c r="N91" s="353" t="s">
        <v>65</v>
      </c>
      <c r="O91" s="354"/>
      <c r="P91" s="354"/>
      <c r="Q91" s="354"/>
      <c r="R91" s="354"/>
      <c r="S91" s="354"/>
      <c r="T91" s="355"/>
      <c r="U91" s="37" t="s">
        <v>64</v>
      </c>
      <c r="V91" s="347">
        <f>IFERROR(SUM(V86:V89),"0")</f>
        <v>13</v>
      </c>
      <c r="W91" s="347">
        <f>IFERROR(SUM(W86:W89),"0")</f>
        <v>14.399999999999999</v>
      </c>
      <c r="X91" s="37"/>
      <c r="Y91" s="348"/>
      <c r="Z91" s="348"/>
    </row>
    <row r="92" spans="1:53" ht="14.25" hidden="1" customHeight="1" x14ac:dyDescent="0.25">
      <c r="A92" s="349" t="s">
        <v>59</v>
      </c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41"/>
      <c r="Z92" s="341"/>
    </row>
    <row r="93" spans="1:53" ht="16.5" hidden="1" customHeight="1" x14ac:dyDescent="0.25">
      <c r="A93" s="54" t="s">
        <v>162</v>
      </c>
      <c r="B93" s="54" t="s">
        <v>163</v>
      </c>
      <c r="C93" s="31">
        <v>4301030895</v>
      </c>
      <c r="D93" s="351">
        <v>4607091387667</v>
      </c>
      <c r="E93" s="352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7"/>
      <c r="P93" s="357"/>
      <c r="Q93" s="357"/>
      <c r="R93" s="352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164</v>
      </c>
      <c r="B94" s="54" t="s">
        <v>165</v>
      </c>
      <c r="C94" s="31">
        <v>4301030961</v>
      </c>
      <c r="D94" s="351">
        <v>4607091387636</v>
      </c>
      <c r="E94" s="352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7"/>
      <c r="P94" s="357"/>
      <c r="Q94" s="357"/>
      <c r="R94" s="352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hidden="1" customHeight="1" x14ac:dyDescent="0.25">
      <c r="A95" s="54" t="s">
        <v>166</v>
      </c>
      <c r="B95" s="54" t="s">
        <v>167</v>
      </c>
      <c r="C95" s="31">
        <v>4301030963</v>
      </c>
      <c r="D95" s="351">
        <v>4607091382426</v>
      </c>
      <c r="E95" s="352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7"/>
      <c r="P95" s="357"/>
      <c r="Q95" s="357"/>
      <c r="R95" s="352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4301030962</v>
      </c>
      <c r="D96" s="351">
        <v>4607091386547</v>
      </c>
      <c r="E96" s="352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7"/>
      <c r="P96" s="357"/>
      <c r="Q96" s="357"/>
      <c r="R96" s="352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4301031079</v>
      </c>
      <c r="D97" s="351">
        <v>4607091384734</v>
      </c>
      <c r="E97" s="352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4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7"/>
      <c r="P97" s="357"/>
      <c r="Q97" s="357"/>
      <c r="R97" s="352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4301030964</v>
      </c>
      <c r="D98" s="351">
        <v>4607091382464</v>
      </c>
      <c r="E98" s="352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7"/>
      <c r="P98" s="357"/>
      <c r="Q98" s="357"/>
      <c r="R98" s="352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4301031235</v>
      </c>
      <c r="D99" s="351">
        <v>4680115883444</v>
      </c>
      <c r="E99" s="352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7"/>
      <c r="P99" s="357"/>
      <c r="Q99" s="357"/>
      <c r="R99" s="352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174</v>
      </c>
      <c r="B100" s="54" t="s">
        <v>176</v>
      </c>
      <c r="C100" s="31">
        <v>4301031234</v>
      </c>
      <c r="D100" s="351">
        <v>4680115883444</v>
      </c>
      <c r="E100" s="352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3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7"/>
      <c r="P100" s="357"/>
      <c r="Q100" s="357"/>
      <c r="R100" s="352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idden="1" x14ac:dyDescent="0.2">
      <c r="A101" s="367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68"/>
      <c r="N101" s="353" t="s">
        <v>65</v>
      </c>
      <c r="O101" s="354"/>
      <c r="P101" s="354"/>
      <c r="Q101" s="354"/>
      <c r="R101" s="354"/>
      <c r="S101" s="354"/>
      <c r="T101" s="355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hidden="1" x14ac:dyDescent="0.2">
      <c r="A102" s="350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68"/>
      <c r="N102" s="353" t="s">
        <v>65</v>
      </c>
      <c r="O102" s="354"/>
      <c r="P102" s="354"/>
      <c r="Q102" s="354"/>
      <c r="R102" s="354"/>
      <c r="S102" s="354"/>
      <c r="T102" s="355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hidden="1" customHeight="1" x14ac:dyDescent="0.25">
      <c r="A103" s="349" t="s">
        <v>67</v>
      </c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41"/>
      <c r="Z103" s="341"/>
    </row>
    <row r="104" spans="1:53" ht="27" hidden="1" customHeight="1" x14ac:dyDescent="0.25">
      <c r="A104" s="54" t="s">
        <v>177</v>
      </c>
      <c r="B104" s="54" t="s">
        <v>178</v>
      </c>
      <c r="C104" s="31">
        <v>4301051437</v>
      </c>
      <c r="D104" s="351">
        <v>4607091386967</v>
      </c>
      <c r="E104" s="352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7"/>
      <c r="P104" s="357"/>
      <c r="Q104" s="357"/>
      <c r="R104" s="352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177</v>
      </c>
      <c r="B105" s="54" t="s">
        <v>179</v>
      </c>
      <c r="C105" s="31">
        <v>4301051543</v>
      </c>
      <c r="D105" s="351">
        <v>4607091386967</v>
      </c>
      <c r="E105" s="352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7"/>
      <c r="P105" s="357"/>
      <c r="Q105" s="357"/>
      <c r="R105" s="352"/>
      <c r="S105" s="34"/>
      <c r="T105" s="34"/>
      <c r="U105" s="35" t="s">
        <v>64</v>
      </c>
      <c r="V105" s="345">
        <v>0</v>
      </c>
      <c r="W105" s="346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51">
        <v>4607091385304</v>
      </c>
      <c r="E106" s="352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7"/>
      <c r="P106" s="357"/>
      <c r="Q106" s="357"/>
      <c r="R106" s="352"/>
      <c r="S106" s="34"/>
      <c r="T106" s="34"/>
      <c r="U106" s="35" t="s">
        <v>64</v>
      </c>
      <c r="V106" s="345">
        <v>13</v>
      </c>
      <c r="W106" s="346">
        <f t="shared" si="6"/>
        <v>16.8</v>
      </c>
      <c r="X106" s="36">
        <f>IFERROR(IF(W106=0,"",ROUNDUP(W106/H106,0)*0.02175),"")</f>
        <v>4.3499999999999997E-2</v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4301051648</v>
      </c>
      <c r="D107" s="351">
        <v>4607091386264</v>
      </c>
      <c r="E107" s="352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2" t="s">
        <v>184</v>
      </c>
      <c r="O107" s="357"/>
      <c r="P107" s="357"/>
      <c r="Q107" s="357"/>
      <c r="R107" s="352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185</v>
      </c>
      <c r="B108" s="54" t="s">
        <v>186</v>
      </c>
      <c r="C108" s="31">
        <v>4301051436</v>
      </c>
      <c r="D108" s="351">
        <v>4607091385731</v>
      </c>
      <c r="E108" s="352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7"/>
      <c r="P108" s="357"/>
      <c r="Q108" s="357"/>
      <c r="R108" s="352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187</v>
      </c>
      <c r="B109" s="54" t="s">
        <v>188</v>
      </c>
      <c r="C109" s="31">
        <v>4301051439</v>
      </c>
      <c r="D109" s="351">
        <v>4680115880214</v>
      </c>
      <c r="E109" s="352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7"/>
      <c r="P109" s="357"/>
      <c r="Q109" s="357"/>
      <c r="R109" s="352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189</v>
      </c>
      <c r="B110" s="54" t="s">
        <v>190</v>
      </c>
      <c r="C110" s="31">
        <v>4301051438</v>
      </c>
      <c r="D110" s="351">
        <v>4680115880894</v>
      </c>
      <c r="E110" s="352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7"/>
      <c r="P110" s="357"/>
      <c r="Q110" s="357"/>
      <c r="R110" s="352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4301051313</v>
      </c>
      <c r="D111" s="351">
        <v>4607091385427</v>
      </c>
      <c r="E111" s="352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7"/>
      <c r="P111" s="357"/>
      <c r="Q111" s="357"/>
      <c r="R111" s="352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4301051480</v>
      </c>
      <c r="D112" s="351">
        <v>4680115882645</v>
      </c>
      <c r="E112" s="352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7"/>
      <c r="P112" s="357"/>
      <c r="Q112" s="357"/>
      <c r="R112" s="352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67"/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68"/>
      <c r="N113" s="353" t="s">
        <v>65</v>
      </c>
      <c r="O113" s="354"/>
      <c r="P113" s="354"/>
      <c r="Q113" s="354"/>
      <c r="R113" s="354"/>
      <c r="S113" s="354"/>
      <c r="T113" s="355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1.5476190476190474</v>
      </c>
      <c r="W113" s="347">
        <f>IFERROR(W104/H104,"0")+IFERROR(W105/H105,"0")+IFERROR(W106/H106,"0")+IFERROR(W107/H107,"0")+IFERROR(W108/H108,"0")+IFERROR(W109/H109,"0")+IFERROR(W110/H110,"0")+IFERROR(W111/H111,"0")+IFERROR(W112/H112,"0")</f>
        <v>2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4.3499999999999997E-2</v>
      </c>
      <c r="Y113" s="348"/>
      <c r="Z113" s="348"/>
    </row>
    <row r="114" spans="1:53" x14ac:dyDescent="0.2">
      <c r="A114" s="350"/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68"/>
      <c r="N114" s="353" t="s">
        <v>65</v>
      </c>
      <c r="O114" s="354"/>
      <c r="P114" s="354"/>
      <c r="Q114" s="354"/>
      <c r="R114" s="354"/>
      <c r="S114" s="354"/>
      <c r="T114" s="355"/>
      <c r="U114" s="37" t="s">
        <v>64</v>
      </c>
      <c r="V114" s="347">
        <f>IFERROR(SUM(V104:V112),"0")</f>
        <v>13</v>
      </c>
      <c r="W114" s="347">
        <f>IFERROR(SUM(W104:W112),"0")</f>
        <v>16.8</v>
      </c>
      <c r="X114" s="37"/>
      <c r="Y114" s="348"/>
      <c r="Z114" s="348"/>
    </row>
    <row r="115" spans="1:53" ht="14.25" hidden="1" customHeight="1" x14ac:dyDescent="0.25">
      <c r="A115" s="349" t="s">
        <v>195</v>
      </c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41"/>
      <c r="Z115" s="341"/>
    </row>
    <row r="116" spans="1:53" ht="27" customHeight="1" x14ac:dyDescent="0.25">
      <c r="A116" s="54" t="s">
        <v>196</v>
      </c>
      <c r="B116" s="54" t="s">
        <v>197</v>
      </c>
      <c r="C116" s="31">
        <v>4301060296</v>
      </c>
      <c r="D116" s="351">
        <v>4607091383065</v>
      </c>
      <c r="E116" s="352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7"/>
      <c r="P116" s="357"/>
      <c r="Q116" s="357"/>
      <c r="R116" s="352"/>
      <c r="S116" s="34"/>
      <c r="T116" s="34"/>
      <c r="U116" s="35" t="s">
        <v>64</v>
      </c>
      <c r="V116" s="345">
        <v>138</v>
      </c>
      <c r="W116" s="346">
        <f t="shared" ref="W116:W122" si="7">IFERROR(IF(V116="",0,CEILING((V116/$H116),1)*$H116),"")</f>
        <v>139.44</v>
      </c>
      <c r="X116" s="36">
        <f>IFERROR(IF(W116=0,"",ROUNDUP(W116/H116,0)*0.00937),"")</f>
        <v>0.39354</v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198</v>
      </c>
      <c r="B117" s="54" t="s">
        <v>199</v>
      </c>
      <c r="C117" s="31">
        <v>4301060371</v>
      </c>
      <c r="D117" s="351">
        <v>4680115881532</v>
      </c>
      <c r="E117" s="352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30" t="s">
        <v>200</v>
      </c>
      <c r="O117" s="357"/>
      <c r="P117" s="357"/>
      <c r="Q117" s="357"/>
      <c r="R117" s="352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198</v>
      </c>
      <c r="B118" s="54" t="s">
        <v>201</v>
      </c>
      <c r="C118" s="31">
        <v>4301060366</v>
      </c>
      <c r="D118" s="351">
        <v>4680115881532</v>
      </c>
      <c r="E118" s="352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7"/>
      <c r="P118" s="357"/>
      <c r="Q118" s="357"/>
      <c r="R118" s="352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198</v>
      </c>
      <c r="B119" s="54" t="s">
        <v>202</v>
      </c>
      <c r="C119" s="31">
        <v>4301060350</v>
      </c>
      <c r="D119" s="351">
        <v>4680115881532</v>
      </c>
      <c r="E119" s="352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7"/>
      <c r="P119" s="357"/>
      <c r="Q119" s="357"/>
      <c r="R119" s="352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4301060356</v>
      </c>
      <c r="D120" s="351">
        <v>4680115882652</v>
      </c>
      <c r="E120" s="352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7"/>
      <c r="P120" s="357"/>
      <c r="Q120" s="357"/>
      <c r="R120" s="352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205</v>
      </c>
      <c r="B121" s="54" t="s">
        <v>206</v>
      </c>
      <c r="C121" s="31">
        <v>4301060309</v>
      </c>
      <c r="D121" s="351">
        <v>4680115880238</v>
      </c>
      <c r="E121" s="352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7"/>
      <c r="P121" s="357"/>
      <c r="Q121" s="357"/>
      <c r="R121" s="352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207</v>
      </c>
      <c r="B122" s="54" t="s">
        <v>208</v>
      </c>
      <c r="C122" s="31">
        <v>4301060351</v>
      </c>
      <c r="D122" s="351">
        <v>4680115881464</v>
      </c>
      <c r="E122" s="352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7"/>
      <c r="P122" s="357"/>
      <c r="Q122" s="357"/>
      <c r="R122" s="352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67"/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68"/>
      <c r="N123" s="353" t="s">
        <v>65</v>
      </c>
      <c r="O123" s="354"/>
      <c r="P123" s="354"/>
      <c r="Q123" s="354"/>
      <c r="R123" s="354"/>
      <c r="S123" s="354"/>
      <c r="T123" s="355"/>
      <c r="U123" s="37" t="s">
        <v>66</v>
      </c>
      <c r="V123" s="347">
        <f>IFERROR(V116/H116,"0")+IFERROR(V117/H117,"0")+IFERROR(V118/H118,"0")+IFERROR(V119/H119,"0")+IFERROR(V120/H120,"0")+IFERROR(V121/H121,"0")+IFERROR(V122/H122,"0")</f>
        <v>41.566265060240966</v>
      </c>
      <c r="W123" s="347">
        <f>IFERROR(W116/H116,"0")+IFERROR(W117/H117,"0")+IFERROR(W118/H118,"0")+IFERROR(W119/H119,"0")+IFERROR(W120/H120,"0")+IFERROR(W121/H121,"0")+IFERROR(W122/H122,"0")</f>
        <v>42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0.39354</v>
      </c>
      <c r="Y123" s="348"/>
      <c r="Z123" s="348"/>
    </row>
    <row r="124" spans="1:53" x14ac:dyDescent="0.2">
      <c r="A124" s="350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68"/>
      <c r="N124" s="353" t="s">
        <v>65</v>
      </c>
      <c r="O124" s="354"/>
      <c r="P124" s="354"/>
      <c r="Q124" s="354"/>
      <c r="R124" s="354"/>
      <c r="S124" s="354"/>
      <c r="T124" s="355"/>
      <c r="U124" s="37" t="s">
        <v>64</v>
      </c>
      <c r="V124" s="347">
        <f>IFERROR(SUM(V116:V122),"0")</f>
        <v>138</v>
      </c>
      <c r="W124" s="347">
        <f>IFERROR(SUM(W116:W122),"0")</f>
        <v>139.44</v>
      </c>
      <c r="X124" s="37"/>
      <c r="Y124" s="348"/>
      <c r="Z124" s="348"/>
    </row>
    <row r="125" spans="1:53" ht="16.5" hidden="1" customHeight="1" x14ac:dyDescent="0.25">
      <c r="A125" s="358" t="s">
        <v>209</v>
      </c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40"/>
      <c r="Z125" s="340"/>
    </row>
    <row r="126" spans="1:53" ht="14.25" hidden="1" customHeight="1" x14ac:dyDescent="0.25">
      <c r="A126" s="349" t="s">
        <v>67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51">
        <v>4607091385168</v>
      </c>
      <c r="E127" s="352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7"/>
      <c r="P127" s="357"/>
      <c r="Q127" s="357"/>
      <c r="R127" s="352"/>
      <c r="S127" s="34"/>
      <c r="T127" s="34"/>
      <c r="U127" s="35" t="s">
        <v>64</v>
      </c>
      <c r="V127" s="345">
        <v>441</v>
      </c>
      <c r="W127" s="346">
        <f>IFERROR(IF(V127="",0,CEILING((V127/$H127),1)*$H127),"")</f>
        <v>445.20000000000005</v>
      </c>
      <c r="X127" s="36">
        <f>IFERROR(IF(W127=0,"",ROUNDUP(W127/H127,0)*0.02175),"")</f>
        <v>1.1527499999999999</v>
      </c>
      <c r="Y127" s="56"/>
      <c r="Z127" s="57"/>
      <c r="AD127" s="58"/>
      <c r="BA127" s="123" t="s">
        <v>1</v>
      </c>
    </row>
    <row r="128" spans="1:53" ht="27" hidden="1" customHeight="1" x14ac:dyDescent="0.25">
      <c r="A128" s="54" t="s">
        <v>210</v>
      </c>
      <c r="B128" s="54" t="s">
        <v>212</v>
      </c>
      <c r="C128" s="31">
        <v>4301051360</v>
      </c>
      <c r="D128" s="351">
        <v>4607091385168</v>
      </c>
      <c r="E128" s="352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7"/>
      <c r="P128" s="357"/>
      <c r="Q128" s="357"/>
      <c r="R128" s="352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213</v>
      </c>
      <c r="B129" s="54" t="s">
        <v>214</v>
      </c>
      <c r="C129" s="31">
        <v>4301051362</v>
      </c>
      <c r="D129" s="351">
        <v>4607091383256</v>
      </c>
      <c r="E129" s="352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7"/>
      <c r="P129" s="357"/>
      <c r="Q129" s="357"/>
      <c r="R129" s="352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215</v>
      </c>
      <c r="B130" s="54" t="s">
        <v>216</v>
      </c>
      <c r="C130" s="31">
        <v>4301051358</v>
      </c>
      <c r="D130" s="351">
        <v>4607091385748</v>
      </c>
      <c r="E130" s="352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7"/>
      <c r="P130" s="357"/>
      <c r="Q130" s="357"/>
      <c r="R130" s="352"/>
      <c r="S130" s="34"/>
      <c r="T130" s="34"/>
      <c r="U130" s="35" t="s">
        <v>64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67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68"/>
      <c r="N131" s="353" t="s">
        <v>65</v>
      </c>
      <c r="O131" s="354"/>
      <c r="P131" s="354"/>
      <c r="Q131" s="354"/>
      <c r="R131" s="354"/>
      <c r="S131" s="354"/>
      <c r="T131" s="355"/>
      <c r="U131" s="37" t="s">
        <v>66</v>
      </c>
      <c r="V131" s="347">
        <f>IFERROR(V127/H127,"0")+IFERROR(V128/H128,"0")+IFERROR(V129/H129,"0")+IFERROR(V130/H130,"0")</f>
        <v>52.5</v>
      </c>
      <c r="W131" s="347">
        <f>IFERROR(W127/H127,"0")+IFERROR(W128/H128,"0")+IFERROR(W129/H129,"0")+IFERROR(W130/H130,"0")</f>
        <v>53</v>
      </c>
      <c r="X131" s="347">
        <f>IFERROR(IF(X127="",0,X127),"0")+IFERROR(IF(X128="",0,X128),"0")+IFERROR(IF(X129="",0,X129),"0")+IFERROR(IF(X130="",0,X130),"0")</f>
        <v>1.1527499999999999</v>
      </c>
      <c r="Y131" s="348"/>
      <c r="Z131" s="348"/>
    </row>
    <row r="132" spans="1:53" x14ac:dyDescent="0.2">
      <c r="A132" s="350"/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68"/>
      <c r="N132" s="353" t="s">
        <v>65</v>
      </c>
      <c r="O132" s="354"/>
      <c r="P132" s="354"/>
      <c r="Q132" s="354"/>
      <c r="R132" s="354"/>
      <c r="S132" s="354"/>
      <c r="T132" s="355"/>
      <c r="U132" s="37" t="s">
        <v>64</v>
      </c>
      <c r="V132" s="347">
        <f>IFERROR(SUM(V127:V130),"0")</f>
        <v>441</v>
      </c>
      <c r="W132" s="347">
        <f>IFERROR(SUM(W127:W130),"0")</f>
        <v>445.20000000000005</v>
      </c>
      <c r="X132" s="37"/>
      <c r="Y132" s="348"/>
      <c r="Z132" s="348"/>
    </row>
    <row r="133" spans="1:53" ht="27.75" hidden="1" customHeight="1" x14ac:dyDescent="0.2">
      <c r="A133" s="402" t="s">
        <v>217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58" t="s">
        <v>218</v>
      </c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40"/>
      <c r="Z134" s="340"/>
    </row>
    <row r="135" spans="1:53" ht="14.25" hidden="1" customHeight="1" x14ac:dyDescent="0.25">
      <c r="A135" s="349" t="s">
        <v>104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41"/>
      <c r="Z135" s="341"/>
    </row>
    <row r="136" spans="1:53" ht="27" hidden="1" customHeight="1" x14ac:dyDescent="0.25">
      <c r="A136" s="54" t="s">
        <v>219</v>
      </c>
      <c r="B136" s="54" t="s">
        <v>220</v>
      </c>
      <c r="C136" s="31">
        <v>4301011223</v>
      </c>
      <c r="D136" s="351">
        <v>4607091383423</v>
      </c>
      <c r="E136" s="352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9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7"/>
      <c r="P136" s="357"/>
      <c r="Q136" s="357"/>
      <c r="R136" s="352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221</v>
      </c>
      <c r="B137" s="54" t="s">
        <v>222</v>
      </c>
      <c r="C137" s="31">
        <v>4301011338</v>
      </c>
      <c r="D137" s="351">
        <v>4607091381405</v>
      </c>
      <c r="E137" s="352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2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7"/>
      <c r="P137" s="357"/>
      <c r="Q137" s="357"/>
      <c r="R137" s="352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hidden="1" customHeight="1" x14ac:dyDescent="0.25">
      <c r="A138" s="54" t="s">
        <v>223</v>
      </c>
      <c r="B138" s="54" t="s">
        <v>224</v>
      </c>
      <c r="C138" s="31">
        <v>4301011333</v>
      </c>
      <c r="D138" s="351">
        <v>4607091386516</v>
      </c>
      <c r="E138" s="352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7"/>
      <c r="P138" s="357"/>
      <c r="Q138" s="357"/>
      <c r="R138" s="352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67"/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68"/>
      <c r="N139" s="353" t="s">
        <v>65</v>
      </c>
      <c r="O139" s="354"/>
      <c r="P139" s="354"/>
      <c r="Q139" s="354"/>
      <c r="R139" s="354"/>
      <c r="S139" s="354"/>
      <c r="T139" s="355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hidden="1" x14ac:dyDescent="0.2">
      <c r="A140" s="350"/>
      <c r="B140" s="350"/>
      <c r="C140" s="350"/>
      <c r="D140" s="350"/>
      <c r="E140" s="350"/>
      <c r="F140" s="350"/>
      <c r="G140" s="350"/>
      <c r="H140" s="350"/>
      <c r="I140" s="350"/>
      <c r="J140" s="350"/>
      <c r="K140" s="350"/>
      <c r="L140" s="350"/>
      <c r="M140" s="368"/>
      <c r="N140" s="353" t="s">
        <v>65</v>
      </c>
      <c r="O140" s="354"/>
      <c r="P140" s="354"/>
      <c r="Q140" s="354"/>
      <c r="R140" s="354"/>
      <c r="S140" s="354"/>
      <c r="T140" s="355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hidden="1" customHeight="1" x14ac:dyDescent="0.25">
      <c r="A141" s="358" t="s">
        <v>225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40"/>
      <c r="Z141" s="340"/>
    </row>
    <row r="142" spans="1:53" ht="14.25" hidden="1" customHeight="1" x14ac:dyDescent="0.25">
      <c r="A142" s="349" t="s">
        <v>59</v>
      </c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41"/>
      <c r="Z142" s="341"/>
    </row>
    <row r="143" spans="1:53" ht="27" hidden="1" customHeight="1" x14ac:dyDescent="0.25">
      <c r="A143" s="54" t="s">
        <v>226</v>
      </c>
      <c r="B143" s="54" t="s">
        <v>227</v>
      </c>
      <c r="C143" s="31">
        <v>4301031191</v>
      </c>
      <c r="D143" s="351">
        <v>4680115880993</v>
      </c>
      <c r="E143" s="352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7"/>
      <c r="P143" s="357"/>
      <c r="Q143" s="357"/>
      <c r="R143" s="352"/>
      <c r="S143" s="34"/>
      <c r="T143" s="34"/>
      <c r="U143" s="35" t="s">
        <v>64</v>
      </c>
      <c r="V143" s="345">
        <v>0</v>
      </c>
      <c r="W143" s="346">
        <f t="shared" ref="W143:W151" si="8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228</v>
      </c>
      <c r="B144" s="54" t="s">
        <v>229</v>
      </c>
      <c r="C144" s="31">
        <v>4301031204</v>
      </c>
      <c r="D144" s="351">
        <v>4680115881761</v>
      </c>
      <c r="E144" s="352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7"/>
      <c r="P144" s="357"/>
      <c r="Q144" s="357"/>
      <c r="R144" s="352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51">
        <v>4680115881563</v>
      </c>
      <c r="E145" s="352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7"/>
      <c r="P145" s="357"/>
      <c r="Q145" s="357"/>
      <c r="R145" s="352"/>
      <c r="S145" s="34"/>
      <c r="T145" s="34"/>
      <c r="U145" s="35" t="s">
        <v>64</v>
      </c>
      <c r="V145" s="345">
        <v>12</v>
      </c>
      <c r="W145" s="346">
        <f t="shared" si="8"/>
        <v>12.600000000000001</v>
      </c>
      <c r="X145" s="36">
        <f>IFERROR(IF(W145=0,"",ROUNDUP(W145/H145,0)*0.00753),"")</f>
        <v>2.2589999999999999E-2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232</v>
      </c>
      <c r="B146" s="54" t="s">
        <v>233</v>
      </c>
      <c r="C146" s="31">
        <v>4301031199</v>
      </c>
      <c r="D146" s="351">
        <v>4680115880986</v>
      </c>
      <c r="E146" s="352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7"/>
      <c r="P146" s="357"/>
      <c r="Q146" s="357"/>
      <c r="R146" s="352"/>
      <c r="S146" s="34"/>
      <c r="T146" s="34"/>
      <c r="U146" s="35" t="s">
        <v>64</v>
      </c>
      <c r="V146" s="345">
        <v>30</v>
      </c>
      <c r="W146" s="346">
        <f t="shared" si="8"/>
        <v>31.5</v>
      </c>
      <c r="X146" s="36">
        <f>IFERROR(IF(W146=0,"",ROUNDUP(W146/H146,0)*0.00502),"")</f>
        <v>7.5300000000000006E-2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234</v>
      </c>
      <c r="B147" s="54" t="s">
        <v>235</v>
      </c>
      <c r="C147" s="31">
        <v>4301031190</v>
      </c>
      <c r="D147" s="351">
        <v>4680115880207</v>
      </c>
      <c r="E147" s="352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7"/>
      <c r="P147" s="357"/>
      <c r="Q147" s="357"/>
      <c r="R147" s="352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4301031205</v>
      </c>
      <c r="D148" s="351">
        <v>4680115881785</v>
      </c>
      <c r="E148" s="352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7"/>
      <c r="P148" s="357"/>
      <c r="Q148" s="357"/>
      <c r="R148" s="352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51">
        <v>4680115881679</v>
      </c>
      <c r="E149" s="352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7"/>
      <c r="P149" s="357"/>
      <c r="Q149" s="357"/>
      <c r="R149" s="352"/>
      <c r="S149" s="34"/>
      <c r="T149" s="34"/>
      <c r="U149" s="35" t="s">
        <v>64</v>
      </c>
      <c r="V149" s="345">
        <v>4</v>
      </c>
      <c r="W149" s="346">
        <f t="shared" si="8"/>
        <v>4.2</v>
      </c>
      <c r="X149" s="36">
        <f>IFERROR(IF(W149=0,"",ROUNDUP(W149/H149,0)*0.00502),"")</f>
        <v>1.004E-2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4301031158</v>
      </c>
      <c r="D150" s="351">
        <v>4680115880191</v>
      </c>
      <c r="E150" s="352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7"/>
      <c r="P150" s="357"/>
      <c r="Q150" s="357"/>
      <c r="R150" s="352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242</v>
      </c>
      <c r="B151" s="54" t="s">
        <v>243</v>
      </c>
      <c r="C151" s="31">
        <v>4301031245</v>
      </c>
      <c r="D151" s="351">
        <v>4680115883963</v>
      </c>
      <c r="E151" s="352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7"/>
      <c r="P151" s="357"/>
      <c r="Q151" s="357"/>
      <c r="R151" s="352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67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68"/>
      <c r="N152" s="353" t="s">
        <v>65</v>
      </c>
      <c r="O152" s="354"/>
      <c r="P152" s="354"/>
      <c r="Q152" s="354"/>
      <c r="R152" s="354"/>
      <c r="S152" s="354"/>
      <c r="T152" s="355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19.047619047619047</v>
      </c>
      <c r="W152" s="347">
        <f>IFERROR(W143/H143,"0")+IFERROR(W144/H144,"0")+IFERROR(W145/H145,"0")+IFERROR(W146/H146,"0")+IFERROR(W147/H147,"0")+IFERROR(W148/H148,"0")+IFERROR(W149/H149,"0")+IFERROR(W150/H150,"0")+IFERROR(W151/H151,"0")</f>
        <v>20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0.10793</v>
      </c>
      <c r="Y152" s="348"/>
      <c r="Z152" s="348"/>
    </row>
    <row r="153" spans="1:53" x14ac:dyDescent="0.2">
      <c r="A153" s="350"/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68"/>
      <c r="N153" s="353" t="s">
        <v>65</v>
      </c>
      <c r="O153" s="354"/>
      <c r="P153" s="354"/>
      <c r="Q153" s="354"/>
      <c r="R153" s="354"/>
      <c r="S153" s="354"/>
      <c r="T153" s="355"/>
      <c r="U153" s="37" t="s">
        <v>64</v>
      </c>
      <c r="V153" s="347">
        <f>IFERROR(SUM(V143:V151),"0")</f>
        <v>46</v>
      </c>
      <c r="W153" s="347">
        <f>IFERROR(SUM(W143:W151),"0")</f>
        <v>48.300000000000004</v>
      </c>
      <c r="X153" s="37"/>
      <c r="Y153" s="348"/>
      <c r="Z153" s="348"/>
    </row>
    <row r="154" spans="1:53" ht="16.5" hidden="1" customHeight="1" x14ac:dyDescent="0.25">
      <c r="A154" s="358" t="s">
        <v>244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40"/>
      <c r="Z154" s="340"/>
    </row>
    <row r="155" spans="1:53" ht="14.25" hidden="1" customHeight="1" x14ac:dyDescent="0.25">
      <c r="A155" s="349" t="s">
        <v>104</v>
      </c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41"/>
      <c r="Z155" s="341"/>
    </row>
    <row r="156" spans="1:53" ht="16.5" hidden="1" customHeight="1" x14ac:dyDescent="0.25">
      <c r="A156" s="54" t="s">
        <v>245</v>
      </c>
      <c r="B156" s="54" t="s">
        <v>246</v>
      </c>
      <c r="C156" s="31">
        <v>4301011450</v>
      </c>
      <c r="D156" s="351">
        <v>4680115881402</v>
      </c>
      <c r="E156" s="352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6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7"/>
      <c r="P156" s="357"/>
      <c r="Q156" s="357"/>
      <c r="R156" s="352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247</v>
      </c>
      <c r="B157" s="54" t="s">
        <v>248</v>
      </c>
      <c r="C157" s="31">
        <v>4301011454</v>
      </c>
      <c r="D157" s="351">
        <v>4680115881396</v>
      </c>
      <c r="E157" s="352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7"/>
      <c r="P157" s="357"/>
      <c r="Q157" s="357"/>
      <c r="R157" s="352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67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68"/>
      <c r="N158" s="353" t="s">
        <v>65</v>
      </c>
      <c r="O158" s="354"/>
      <c r="P158" s="354"/>
      <c r="Q158" s="354"/>
      <c r="R158" s="354"/>
      <c r="S158" s="354"/>
      <c r="T158" s="355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hidden="1" x14ac:dyDescent="0.2">
      <c r="A159" s="350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68"/>
      <c r="N159" s="353" t="s">
        <v>65</v>
      </c>
      <c r="O159" s="354"/>
      <c r="P159" s="354"/>
      <c r="Q159" s="354"/>
      <c r="R159" s="354"/>
      <c r="S159" s="354"/>
      <c r="T159" s="355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hidden="1" customHeight="1" x14ac:dyDescent="0.25">
      <c r="A160" s="349" t="s">
        <v>96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41"/>
      <c r="Z160" s="341"/>
    </row>
    <row r="161" spans="1:53" ht="16.5" hidden="1" customHeight="1" x14ac:dyDescent="0.25">
      <c r="A161" s="54" t="s">
        <v>249</v>
      </c>
      <c r="B161" s="54" t="s">
        <v>250</v>
      </c>
      <c r="C161" s="31">
        <v>4301020262</v>
      </c>
      <c r="D161" s="351">
        <v>4680115882935</v>
      </c>
      <c r="E161" s="352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7"/>
      <c r="P161" s="357"/>
      <c r="Q161" s="357"/>
      <c r="R161" s="352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251</v>
      </c>
      <c r="B162" s="54" t="s">
        <v>252</v>
      </c>
      <c r="C162" s="31">
        <v>4301020220</v>
      </c>
      <c r="D162" s="351">
        <v>4680115880764</v>
      </c>
      <c r="E162" s="352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7"/>
      <c r="P162" s="357"/>
      <c r="Q162" s="357"/>
      <c r="R162" s="352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67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68"/>
      <c r="N163" s="353" t="s">
        <v>65</v>
      </c>
      <c r="O163" s="354"/>
      <c r="P163" s="354"/>
      <c r="Q163" s="354"/>
      <c r="R163" s="354"/>
      <c r="S163" s="354"/>
      <c r="T163" s="355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hidden="1" x14ac:dyDescent="0.2">
      <c r="A164" s="350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68"/>
      <c r="N164" s="353" t="s">
        <v>65</v>
      </c>
      <c r="O164" s="354"/>
      <c r="P164" s="354"/>
      <c r="Q164" s="354"/>
      <c r="R164" s="354"/>
      <c r="S164" s="354"/>
      <c r="T164" s="355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hidden="1" customHeight="1" x14ac:dyDescent="0.25">
      <c r="A165" s="349" t="s">
        <v>59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51">
        <v>4680115882683</v>
      </c>
      <c r="E166" s="352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7"/>
      <c r="P166" s="357"/>
      <c r="Q166" s="357"/>
      <c r="R166" s="352"/>
      <c r="S166" s="34"/>
      <c r="T166" s="34"/>
      <c r="U166" s="35" t="s">
        <v>64</v>
      </c>
      <c r="V166" s="345">
        <v>44</v>
      </c>
      <c r="W166" s="346">
        <f>IFERROR(IF(V166="",0,CEILING((V166/$H166),1)*$H166),"")</f>
        <v>48.6</v>
      </c>
      <c r="X166" s="36">
        <f>IFERROR(IF(W166=0,"",ROUNDUP(W166/H166,0)*0.00937),"")</f>
        <v>8.4330000000000002E-2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51">
        <v>4680115882690</v>
      </c>
      <c r="E167" s="352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7"/>
      <c r="P167" s="357"/>
      <c r="Q167" s="357"/>
      <c r="R167" s="352"/>
      <c r="S167" s="34"/>
      <c r="T167" s="34"/>
      <c r="U167" s="35" t="s">
        <v>64</v>
      </c>
      <c r="V167" s="345">
        <v>63</v>
      </c>
      <c r="W167" s="346">
        <f>IFERROR(IF(V167="",0,CEILING((V167/$H167),1)*$H167),"")</f>
        <v>64.800000000000011</v>
      </c>
      <c r="X167" s="36">
        <f>IFERROR(IF(W167=0,"",ROUNDUP(W167/H167,0)*0.00937),"")</f>
        <v>0.11244</v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257</v>
      </c>
      <c r="B168" s="54" t="s">
        <v>258</v>
      </c>
      <c r="C168" s="31">
        <v>4301031220</v>
      </c>
      <c r="D168" s="351">
        <v>4680115882669</v>
      </c>
      <c r="E168" s="352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7"/>
      <c r="P168" s="357"/>
      <c r="Q168" s="357"/>
      <c r="R168" s="352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259</v>
      </c>
      <c r="B169" s="54" t="s">
        <v>260</v>
      </c>
      <c r="C169" s="31">
        <v>4301031221</v>
      </c>
      <c r="D169" s="351">
        <v>4680115882676</v>
      </c>
      <c r="E169" s="352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7"/>
      <c r="P169" s="357"/>
      <c r="Q169" s="357"/>
      <c r="R169" s="352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67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68"/>
      <c r="N170" s="353" t="s">
        <v>65</v>
      </c>
      <c r="O170" s="354"/>
      <c r="P170" s="354"/>
      <c r="Q170" s="354"/>
      <c r="R170" s="354"/>
      <c r="S170" s="354"/>
      <c r="T170" s="355"/>
      <c r="U170" s="37" t="s">
        <v>66</v>
      </c>
      <c r="V170" s="347">
        <f>IFERROR(V166/H166,"0")+IFERROR(V167/H167,"0")+IFERROR(V168/H168,"0")+IFERROR(V169/H169,"0")</f>
        <v>19.814814814814813</v>
      </c>
      <c r="W170" s="347">
        <f>IFERROR(W166/H166,"0")+IFERROR(W167/H167,"0")+IFERROR(W168/H168,"0")+IFERROR(W169/H169,"0")</f>
        <v>21</v>
      </c>
      <c r="X170" s="347">
        <f>IFERROR(IF(X166="",0,X166),"0")+IFERROR(IF(X167="",0,X167),"0")+IFERROR(IF(X168="",0,X168),"0")+IFERROR(IF(X169="",0,X169),"0")</f>
        <v>0.19677</v>
      </c>
      <c r="Y170" s="348"/>
      <c r="Z170" s="348"/>
    </row>
    <row r="171" spans="1:53" x14ac:dyDescent="0.2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68"/>
      <c r="N171" s="353" t="s">
        <v>65</v>
      </c>
      <c r="O171" s="354"/>
      <c r="P171" s="354"/>
      <c r="Q171" s="354"/>
      <c r="R171" s="354"/>
      <c r="S171" s="354"/>
      <c r="T171" s="355"/>
      <c r="U171" s="37" t="s">
        <v>64</v>
      </c>
      <c r="V171" s="347">
        <f>IFERROR(SUM(V166:V169),"0")</f>
        <v>107</v>
      </c>
      <c r="W171" s="347">
        <f>IFERROR(SUM(W166:W169),"0")</f>
        <v>113.4</v>
      </c>
      <c r="X171" s="37"/>
      <c r="Y171" s="348"/>
      <c r="Z171" s="348"/>
    </row>
    <row r="172" spans="1:53" ht="14.25" hidden="1" customHeight="1" x14ac:dyDescent="0.25">
      <c r="A172" s="349" t="s">
        <v>67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41"/>
      <c r="Z172" s="341"/>
    </row>
    <row r="173" spans="1:53" ht="27" hidden="1" customHeight="1" x14ac:dyDescent="0.25">
      <c r="A173" s="54" t="s">
        <v>261</v>
      </c>
      <c r="B173" s="54" t="s">
        <v>262</v>
      </c>
      <c r="C173" s="31">
        <v>4301051409</v>
      </c>
      <c r="D173" s="351">
        <v>4680115881556</v>
      </c>
      <c r="E173" s="352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7"/>
      <c r="P173" s="357"/>
      <c r="Q173" s="357"/>
      <c r="R173" s="352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263</v>
      </c>
      <c r="B174" s="54" t="s">
        <v>264</v>
      </c>
      <c r="C174" s="31">
        <v>4301051538</v>
      </c>
      <c r="D174" s="351">
        <v>4680115880573</v>
      </c>
      <c r="E174" s="352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7"/>
      <c r="P174" s="357"/>
      <c r="Q174" s="357"/>
      <c r="R174" s="352"/>
      <c r="S174" s="34"/>
      <c r="T174" s="34"/>
      <c r="U174" s="35" t="s">
        <v>64</v>
      </c>
      <c r="V174" s="345">
        <v>317</v>
      </c>
      <c r="W174" s="346">
        <f t="shared" si="9"/>
        <v>321.89999999999998</v>
      </c>
      <c r="X174" s="36">
        <f>IFERROR(IF(W174=0,"",ROUNDUP(W174/H174,0)*0.02175),"")</f>
        <v>0.80474999999999997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265</v>
      </c>
      <c r="B175" s="54" t="s">
        <v>266</v>
      </c>
      <c r="C175" s="31">
        <v>4301051408</v>
      </c>
      <c r="D175" s="351">
        <v>4680115881594</v>
      </c>
      <c r="E175" s="352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7"/>
      <c r="P175" s="357"/>
      <c r="Q175" s="357"/>
      <c r="R175" s="352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267</v>
      </c>
      <c r="B176" s="54" t="s">
        <v>268</v>
      </c>
      <c r="C176" s="31">
        <v>4301051505</v>
      </c>
      <c r="D176" s="351">
        <v>4680115881587</v>
      </c>
      <c r="E176" s="352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7"/>
      <c r="P176" s="357"/>
      <c r="Q176" s="357"/>
      <c r="R176" s="352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269</v>
      </c>
      <c r="B177" s="54" t="s">
        <v>270</v>
      </c>
      <c r="C177" s="31">
        <v>4301051380</v>
      </c>
      <c r="D177" s="351">
        <v>4680115880962</v>
      </c>
      <c r="E177" s="352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7"/>
      <c r="P177" s="357"/>
      <c r="Q177" s="357"/>
      <c r="R177" s="352"/>
      <c r="S177" s="34"/>
      <c r="T177" s="34"/>
      <c r="U177" s="35" t="s">
        <v>64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271</v>
      </c>
      <c r="B178" s="54" t="s">
        <v>272</v>
      </c>
      <c r="C178" s="31">
        <v>4301051411</v>
      </c>
      <c r="D178" s="351">
        <v>4680115881617</v>
      </c>
      <c r="E178" s="352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7"/>
      <c r="P178" s="357"/>
      <c r="Q178" s="357"/>
      <c r="R178" s="352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51">
        <v>4680115881228</v>
      </c>
      <c r="E179" s="352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7"/>
      <c r="P179" s="357"/>
      <c r="Q179" s="357"/>
      <c r="R179" s="352"/>
      <c r="S179" s="34"/>
      <c r="T179" s="34"/>
      <c r="U179" s="35" t="s">
        <v>64</v>
      </c>
      <c r="V179" s="345">
        <v>135</v>
      </c>
      <c r="W179" s="346">
        <f t="shared" si="9"/>
        <v>136.79999999999998</v>
      </c>
      <c r="X179" s="36">
        <f>IFERROR(IF(W179=0,"",ROUNDUP(W179/H179,0)*0.00753),"")</f>
        <v>0.42921000000000004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4301051506</v>
      </c>
      <c r="D180" s="351">
        <v>4680115881037</v>
      </c>
      <c r="E180" s="352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7"/>
      <c r="P180" s="357"/>
      <c r="Q180" s="357"/>
      <c r="R180" s="352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51">
        <v>4680115881211</v>
      </c>
      <c r="E181" s="352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7"/>
      <c r="P181" s="357"/>
      <c r="Q181" s="357"/>
      <c r="R181" s="352"/>
      <c r="S181" s="34"/>
      <c r="T181" s="34"/>
      <c r="U181" s="35" t="s">
        <v>64</v>
      </c>
      <c r="V181" s="345">
        <v>43</v>
      </c>
      <c r="W181" s="346">
        <f t="shared" si="9"/>
        <v>43.199999999999996</v>
      </c>
      <c r="X181" s="36">
        <f>IFERROR(IF(W181=0,"",ROUNDUP(W181/H181,0)*0.00753),"")</f>
        <v>0.13553999999999999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4301051378</v>
      </c>
      <c r="D182" s="351">
        <v>4680115881020</v>
      </c>
      <c r="E182" s="352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7"/>
      <c r="P182" s="357"/>
      <c r="Q182" s="357"/>
      <c r="R182" s="352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51">
        <v>4680115882195</v>
      </c>
      <c r="E183" s="352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7"/>
      <c r="P183" s="357"/>
      <c r="Q183" s="357"/>
      <c r="R183" s="352"/>
      <c r="S183" s="34"/>
      <c r="T183" s="34"/>
      <c r="U183" s="35" t="s">
        <v>64</v>
      </c>
      <c r="V183" s="345">
        <v>130</v>
      </c>
      <c r="W183" s="346">
        <f t="shared" si="9"/>
        <v>132</v>
      </c>
      <c r="X183" s="36">
        <f t="shared" ref="X183:X189" si="10">IFERROR(IF(W183=0,"",ROUNDUP(W183/H183,0)*0.00753),"")</f>
        <v>0.41415000000000002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4301051479</v>
      </c>
      <c r="D184" s="351">
        <v>4680115882607</v>
      </c>
      <c r="E184" s="352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7"/>
      <c r="P184" s="357"/>
      <c r="Q184" s="357"/>
      <c r="R184" s="352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51">
        <v>4680115880092</v>
      </c>
      <c r="E185" s="352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7"/>
      <c r="P185" s="357"/>
      <c r="Q185" s="357"/>
      <c r="R185" s="352"/>
      <c r="S185" s="34"/>
      <c r="T185" s="34"/>
      <c r="U185" s="35" t="s">
        <v>64</v>
      </c>
      <c r="V185" s="345">
        <v>23</v>
      </c>
      <c r="W185" s="346">
        <f t="shared" si="9"/>
        <v>24</v>
      </c>
      <c r="X185" s="36">
        <f t="shared" si="10"/>
        <v>7.5300000000000006E-2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51">
        <v>4680115880221</v>
      </c>
      <c r="E186" s="352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7"/>
      <c r="P186" s="357"/>
      <c r="Q186" s="357"/>
      <c r="R186" s="352"/>
      <c r="S186" s="34"/>
      <c r="T186" s="34"/>
      <c r="U186" s="35" t="s">
        <v>64</v>
      </c>
      <c r="V186" s="345">
        <v>50</v>
      </c>
      <c r="W186" s="346">
        <f t="shared" si="9"/>
        <v>50.4</v>
      </c>
      <c r="X186" s="36">
        <f t="shared" si="10"/>
        <v>0.15812999999999999</v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289</v>
      </c>
      <c r="B187" s="54" t="s">
        <v>290</v>
      </c>
      <c r="C187" s="31">
        <v>4301051523</v>
      </c>
      <c r="D187" s="351">
        <v>4680115882942</v>
      </c>
      <c r="E187" s="352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7"/>
      <c r="P187" s="357"/>
      <c r="Q187" s="357"/>
      <c r="R187" s="352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51">
        <v>4680115880504</v>
      </c>
      <c r="E188" s="352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7"/>
      <c r="P188" s="357"/>
      <c r="Q188" s="357"/>
      <c r="R188" s="352"/>
      <c r="S188" s="34"/>
      <c r="T188" s="34"/>
      <c r="U188" s="35" t="s">
        <v>64</v>
      </c>
      <c r="V188" s="345">
        <v>45</v>
      </c>
      <c r="W188" s="346">
        <f t="shared" si="9"/>
        <v>45.6</v>
      </c>
      <c r="X188" s="36">
        <f t="shared" si="10"/>
        <v>0.14307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51">
        <v>4680115882164</v>
      </c>
      <c r="E189" s="352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7"/>
      <c r="P189" s="357"/>
      <c r="Q189" s="357"/>
      <c r="R189" s="352"/>
      <c r="S189" s="34"/>
      <c r="T189" s="34"/>
      <c r="U189" s="35" t="s">
        <v>64</v>
      </c>
      <c r="V189" s="345">
        <v>86</v>
      </c>
      <c r="W189" s="346">
        <f t="shared" si="9"/>
        <v>86.399999999999991</v>
      </c>
      <c r="X189" s="36">
        <f t="shared" si="10"/>
        <v>0.27107999999999999</v>
      </c>
      <c r="Y189" s="56"/>
      <c r="Z189" s="57"/>
      <c r="AD189" s="58"/>
      <c r="BA189" s="163" t="s">
        <v>1</v>
      </c>
    </row>
    <row r="190" spans="1:53" x14ac:dyDescent="0.2">
      <c r="A190" s="367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68"/>
      <c r="N190" s="353" t="s">
        <v>65</v>
      </c>
      <c r="O190" s="354"/>
      <c r="P190" s="354"/>
      <c r="Q190" s="354"/>
      <c r="R190" s="354"/>
      <c r="S190" s="354"/>
      <c r="T190" s="355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249.77011494252878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253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2.4312299999999998</v>
      </c>
      <c r="Y190" s="348"/>
      <c r="Z190" s="348"/>
    </row>
    <row r="191" spans="1:53" x14ac:dyDescent="0.2">
      <c r="A191" s="350"/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68"/>
      <c r="N191" s="353" t="s">
        <v>65</v>
      </c>
      <c r="O191" s="354"/>
      <c r="P191" s="354"/>
      <c r="Q191" s="354"/>
      <c r="R191" s="354"/>
      <c r="S191" s="354"/>
      <c r="T191" s="355"/>
      <c r="U191" s="37" t="s">
        <v>64</v>
      </c>
      <c r="V191" s="347">
        <f>IFERROR(SUM(V173:V189),"0")</f>
        <v>829</v>
      </c>
      <c r="W191" s="347">
        <f>IFERROR(SUM(W173:W189),"0")</f>
        <v>840.29999999999984</v>
      </c>
      <c r="X191" s="37"/>
      <c r="Y191" s="348"/>
      <c r="Z191" s="348"/>
    </row>
    <row r="192" spans="1:53" ht="14.25" hidden="1" customHeight="1" x14ac:dyDescent="0.25">
      <c r="A192" s="349" t="s">
        <v>195</v>
      </c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41"/>
      <c r="Z192" s="341"/>
    </row>
    <row r="193" spans="1:53" ht="16.5" hidden="1" customHeight="1" x14ac:dyDescent="0.25">
      <c r="A193" s="54" t="s">
        <v>295</v>
      </c>
      <c r="B193" s="54" t="s">
        <v>296</v>
      </c>
      <c r="C193" s="31">
        <v>4301060360</v>
      </c>
      <c r="D193" s="351">
        <v>4680115882874</v>
      </c>
      <c r="E193" s="352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7"/>
      <c r="P193" s="357"/>
      <c r="Q193" s="357"/>
      <c r="R193" s="352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297</v>
      </c>
      <c r="B194" s="54" t="s">
        <v>298</v>
      </c>
      <c r="C194" s="31">
        <v>4301060359</v>
      </c>
      <c r="D194" s="351">
        <v>4680115884434</v>
      </c>
      <c r="E194" s="352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7"/>
      <c r="P194" s="357"/>
      <c r="Q194" s="357"/>
      <c r="R194" s="352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51">
        <v>4680115880801</v>
      </c>
      <c r="E195" s="352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7"/>
      <c r="P195" s="357"/>
      <c r="Q195" s="357"/>
      <c r="R195" s="352"/>
      <c r="S195" s="34"/>
      <c r="T195" s="34"/>
      <c r="U195" s="35" t="s">
        <v>64</v>
      </c>
      <c r="V195" s="345">
        <v>8</v>
      </c>
      <c r="W195" s="346">
        <f>IFERROR(IF(V195="",0,CEILING((V195/$H195),1)*$H195),"")</f>
        <v>9.6</v>
      </c>
      <c r="X195" s="36">
        <f>IFERROR(IF(W195=0,"",ROUNDUP(W195/H195,0)*0.00753),"")</f>
        <v>3.0120000000000001E-2</v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301</v>
      </c>
      <c r="B196" s="54" t="s">
        <v>302</v>
      </c>
      <c r="C196" s="31">
        <v>4301060339</v>
      </c>
      <c r="D196" s="351">
        <v>4680115880818</v>
      </c>
      <c r="E196" s="352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7"/>
      <c r="P196" s="357"/>
      <c r="Q196" s="357"/>
      <c r="R196" s="352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67"/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68"/>
      <c r="N197" s="353" t="s">
        <v>65</v>
      </c>
      <c r="O197" s="354"/>
      <c r="P197" s="354"/>
      <c r="Q197" s="354"/>
      <c r="R197" s="354"/>
      <c r="S197" s="354"/>
      <c r="T197" s="355"/>
      <c r="U197" s="37" t="s">
        <v>66</v>
      </c>
      <c r="V197" s="347">
        <f>IFERROR(V193/H193,"0")+IFERROR(V194/H194,"0")+IFERROR(V195/H195,"0")+IFERROR(V196/H196,"0")</f>
        <v>3.3333333333333335</v>
      </c>
      <c r="W197" s="347">
        <f>IFERROR(W193/H193,"0")+IFERROR(W194/H194,"0")+IFERROR(W195/H195,"0")+IFERROR(W196/H196,"0")</f>
        <v>4</v>
      </c>
      <c r="X197" s="347">
        <f>IFERROR(IF(X193="",0,X193),"0")+IFERROR(IF(X194="",0,X194),"0")+IFERROR(IF(X195="",0,X195),"0")+IFERROR(IF(X196="",0,X196),"0")</f>
        <v>3.0120000000000001E-2</v>
      </c>
      <c r="Y197" s="348"/>
      <c r="Z197" s="348"/>
    </row>
    <row r="198" spans="1:53" x14ac:dyDescent="0.2">
      <c r="A198" s="350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68"/>
      <c r="N198" s="353" t="s">
        <v>65</v>
      </c>
      <c r="O198" s="354"/>
      <c r="P198" s="354"/>
      <c r="Q198" s="354"/>
      <c r="R198" s="354"/>
      <c r="S198" s="354"/>
      <c r="T198" s="355"/>
      <c r="U198" s="37" t="s">
        <v>64</v>
      </c>
      <c r="V198" s="347">
        <f>IFERROR(SUM(V193:V196),"0")</f>
        <v>8</v>
      </c>
      <c r="W198" s="347">
        <f>IFERROR(SUM(W193:W196),"0")</f>
        <v>9.6</v>
      </c>
      <c r="X198" s="37"/>
      <c r="Y198" s="348"/>
      <c r="Z198" s="348"/>
    </row>
    <row r="199" spans="1:53" ht="16.5" hidden="1" customHeight="1" x14ac:dyDescent="0.25">
      <c r="A199" s="358" t="s">
        <v>303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40"/>
      <c r="Z199" s="340"/>
    </row>
    <row r="200" spans="1:53" ht="14.25" hidden="1" customHeight="1" x14ac:dyDescent="0.25">
      <c r="A200" s="349" t="s">
        <v>104</v>
      </c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41"/>
      <c r="Z200" s="341"/>
    </row>
    <row r="201" spans="1:53" ht="27" hidden="1" customHeight="1" x14ac:dyDescent="0.25">
      <c r="A201" s="54" t="s">
        <v>304</v>
      </c>
      <c r="B201" s="54" t="s">
        <v>305</v>
      </c>
      <c r="C201" s="31">
        <v>4301011717</v>
      </c>
      <c r="D201" s="351">
        <v>4680115884274</v>
      </c>
      <c r="E201" s="352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50" t="s">
        <v>306</v>
      </c>
      <c r="O201" s="357"/>
      <c r="P201" s="357"/>
      <c r="Q201" s="357"/>
      <c r="R201" s="352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hidden="1" customHeight="1" x14ac:dyDescent="0.25">
      <c r="A202" s="54" t="s">
        <v>307</v>
      </c>
      <c r="B202" s="54" t="s">
        <v>308</v>
      </c>
      <c r="C202" s="31">
        <v>4301011719</v>
      </c>
      <c r="D202" s="351">
        <v>4680115884298</v>
      </c>
      <c r="E202" s="352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61" t="s">
        <v>309</v>
      </c>
      <c r="O202" s="357"/>
      <c r="P202" s="357"/>
      <c r="Q202" s="357"/>
      <c r="R202" s="352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51">
        <v>4680115884250</v>
      </c>
      <c r="E203" s="352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52" t="s">
        <v>312</v>
      </c>
      <c r="O203" s="357"/>
      <c r="P203" s="357"/>
      <c r="Q203" s="357"/>
      <c r="R203" s="352"/>
      <c r="S203" s="34"/>
      <c r="T203" s="34"/>
      <c r="U203" s="35" t="s">
        <v>64</v>
      </c>
      <c r="V203" s="345">
        <v>148</v>
      </c>
      <c r="W203" s="346">
        <f t="shared" si="11"/>
        <v>150.79999999999998</v>
      </c>
      <c r="X203" s="36">
        <f>IFERROR(IF(W203=0,"",ROUNDUP(W203/H203,0)*0.02175),"")</f>
        <v>0.28275</v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313</v>
      </c>
      <c r="B204" s="54" t="s">
        <v>314</v>
      </c>
      <c r="C204" s="31">
        <v>4301011718</v>
      </c>
      <c r="D204" s="351">
        <v>4680115884281</v>
      </c>
      <c r="E204" s="352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6" t="s">
        <v>315</v>
      </c>
      <c r="O204" s="357"/>
      <c r="P204" s="357"/>
      <c r="Q204" s="357"/>
      <c r="R204" s="352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316</v>
      </c>
      <c r="B205" s="54" t="s">
        <v>317</v>
      </c>
      <c r="C205" s="31">
        <v>4301011720</v>
      </c>
      <c r="D205" s="351">
        <v>4680115884199</v>
      </c>
      <c r="E205" s="352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98" t="s">
        <v>318</v>
      </c>
      <c r="O205" s="357"/>
      <c r="P205" s="357"/>
      <c r="Q205" s="357"/>
      <c r="R205" s="352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319</v>
      </c>
      <c r="B206" s="54" t="s">
        <v>320</v>
      </c>
      <c r="C206" s="31">
        <v>4301011716</v>
      </c>
      <c r="D206" s="351">
        <v>4680115884267</v>
      </c>
      <c r="E206" s="352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21" t="s">
        <v>321</v>
      </c>
      <c r="O206" s="357"/>
      <c r="P206" s="357"/>
      <c r="Q206" s="357"/>
      <c r="R206" s="352"/>
      <c r="S206" s="34"/>
      <c r="T206" s="34"/>
      <c r="U206" s="35" t="s">
        <v>64</v>
      </c>
      <c r="V206" s="345">
        <v>0</v>
      </c>
      <c r="W206" s="346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x14ac:dyDescent="0.2">
      <c r="A207" s="367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68"/>
      <c r="N207" s="353" t="s">
        <v>65</v>
      </c>
      <c r="O207" s="354"/>
      <c r="P207" s="354"/>
      <c r="Q207" s="354"/>
      <c r="R207" s="354"/>
      <c r="S207" s="354"/>
      <c r="T207" s="355"/>
      <c r="U207" s="37" t="s">
        <v>66</v>
      </c>
      <c r="V207" s="347">
        <f>IFERROR(V201/H201,"0")+IFERROR(V202/H202,"0")+IFERROR(V203/H203,"0")+IFERROR(V204/H204,"0")+IFERROR(V205/H205,"0")+IFERROR(V206/H206,"0")</f>
        <v>12.758620689655173</v>
      </c>
      <c r="W207" s="347">
        <f>IFERROR(W201/H201,"0")+IFERROR(W202/H202,"0")+IFERROR(W203/H203,"0")+IFERROR(W204/H204,"0")+IFERROR(W205/H205,"0")+IFERROR(W206/H206,"0")</f>
        <v>12.999999999999998</v>
      </c>
      <c r="X207" s="347">
        <f>IFERROR(IF(X201="",0,X201),"0")+IFERROR(IF(X202="",0,X202),"0")+IFERROR(IF(X203="",0,X203),"0")+IFERROR(IF(X204="",0,X204),"0")+IFERROR(IF(X205="",0,X205),"0")+IFERROR(IF(X206="",0,X206),"0")</f>
        <v>0.28275</v>
      </c>
      <c r="Y207" s="348"/>
      <c r="Z207" s="348"/>
    </row>
    <row r="208" spans="1:53" x14ac:dyDescent="0.2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68"/>
      <c r="N208" s="353" t="s">
        <v>65</v>
      </c>
      <c r="O208" s="354"/>
      <c r="P208" s="354"/>
      <c r="Q208" s="354"/>
      <c r="R208" s="354"/>
      <c r="S208" s="354"/>
      <c r="T208" s="355"/>
      <c r="U208" s="37" t="s">
        <v>64</v>
      </c>
      <c r="V208" s="347">
        <f>IFERROR(SUM(V201:V206),"0")</f>
        <v>148</v>
      </c>
      <c r="W208" s="347">
        <f>IFERROR(SUM(W201:W206),"0")</f>
        <v>150.79999999999998</v>
      </c>
      <c r="X208" s="37"/>
      <c r="Y208" s="348"/>
      <c r="Z208" s="348"/>
    </row>
    <row r="209" spans="1:53" ht="14.25" hidden="1" customHeight="1" x14ac:dyDescent="0.25">
      <c r="A209" s="349" t="s">
        <v>59</v>
      </c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41"/>
      <c r="Z209" s="341"/>
    </row>
    <row r="210" spans="1:53" ht="27" hidden="1" customHeight="1" x14ac:dyDescent="0.25">
      <c r="A210" s="54" t="s">
        <v>322</v>
      </c>
      <c r="B210" s="54" t="s">
        <v>323</v>
      </c>
      <c r="C210" s="31">
        <v>4301031151</v>
      </c>
      <c r="D210" s="351">
        <v>4607091389845</v>
      </c>
      <c r="E210" s="352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7"/>
      <c r="P210" s="357"/>
      <c r="Q210" s="357"/>
      <c r="R210" s="352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hidden="1" x14ac:dyDescent="0.2">
      <c r="A211" s="367"/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68"/>
      <c r="N211" s="353" t="s">
        <v>65</v>
      </c>
      <c r="O211" s="354"/>
      <c r="P211" s="354"/>
      <c r="Q211" s="354"/>
      <c r="R211" s="354"/>
      <c r="S211" s="354"/>
      <c r="T211" s="355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hidden="1" x14ac:dyDescent="0.2">
      <c r="A212" s="350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68"/>
      <c r="N212" s="353" t="s">
        <v>65</v>
      </c>
      <c r="O212" s="354"/>
      <c r="P212" s="354"/>
      <c r="Q212" s="354"/>
      <c r="R212" s="354"/>
      <c r="S212" s="354"/>
      <c r="T212" s="355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hidden="1" customHeight="1" x14ac:dyDescent="0.25">
      <c r="A213" s="358" t="s">
        <v>324</v>
      </c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40"/>
      <c r="Z213" s="340"/>
    </row>
    <row r="214" spans="1:53" ht="14.25" hidden="1" customHeight="1" x14ac:dyDescent="0.25">
      <c r="A214" s="349" t="s">
        <v>104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51">
        <v>4680115884137</v>
      </c>
      <c r="E215" s="352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10" t="s">
        <v>327</v>
      </c>
      <c r="O215" s="357"/>
      <c r="P215" s="357"/>
      <c r="Q215" s="357"/>
      <c r="R215" s="352"/>
      <c r="S215" s="34"/>
      <c r="T215" s="34"/>
      <c r="U215" s="35" t="s">
        <v>64</v>
      </c>
      <c r="V215" s="345">
        <v>137</v>
      </c>
      <c r="W215" s="346">
        <f t="shared" ref="W215:W220" si="12">IFERROR(IF(V215="",0,CEILING((V215/$H215),1)*$H215),"")</f>
        <v>139.19999999999999</v>
      </c>
      <c r="X215" s="36">
        <f>IFERROR(IF(W215=0,"",ROUNDUP(W215/H215,0)*0.02175),"")</f>
        <v>0.26100000000000001</v>
      </c>
      <c r="Y215" s="56"/>
      <c r="Z215" s="57"/>
      <c r="AD215" s="58"/>
      <c r="BA215" s="175" t="s">
        <v>1</v>
      </c>
    </row>
    <row r="216" spans="1:53" ht="27" hidden="1" customHeight="1" x14ac:dyDescent="0.25">
      <c r="A216" s="54" t="s">
        <v>328</v>
      </c>
      <c r="B216" s="54" t="s">
        <v>329</v>
      </c>
      <c r="C216" s="31">
        <v>4301011724</v>
      </c>
      <c r="D216" s="351">
        <v>4680115884236</v>
      </c>
      <c r="E216" s="352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604" t="s">
        <v>330</v>
      </c>
      <c r="O216" s="357"/>
      <c r="P216" s="357"/>
      <c r="Q216" s="357"/>
      <c r="R216" s="352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hidden="1" customHeight="1" x14ac:dyDescent="0.25">
      <c r="A217" s="54" t="s">
        <v>331</v>
      </c>
      <c r="B217" s="54" t="s">
        <v>332</v>
      </c>
      <c r="C217" s="31">
        <v>4301011721</v>
      </c>
      <c r="D217" s="351">
        <v>4680115884175</v>
      </c>
      <c r="E217" s="352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9" t="s">
        <v>333</v>
      </c>
      <c r="O217" s="357"/>
      <c r="P217" s="357"/>
      <c r="Q217" s="357"/>
      <c r="R217" s="352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334</v>
      </c>
      <c r="B218" s="54" t="s">
        <v>335</v>
      </c>
      <c r="C218" s="31">
        <v>4301011824</v>
      </c>
      <c r="D218" s="351">
        <v>4680115884144</v>
      </c>
      <c r="E218" s="352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507" t="s">
        <v>336</v>
      </c>
      <c r="O218" s="357"/>
      <c r="P218" s="357"/>
      <c r="Q218" s="357"/>
      <c r="R218" s="352"/>
      <c r="S218" s="34"/>
      <c r="T218" s="34"/>
      <c r="U218" s="35" t="s">
        <v>64</v>
      </c>
      <c r="V218" s="345">
        <v>12</v>
      </c>
      <c r="W218" s="346">
        <f t="shared" si="12"/>
        <v>12</v>
      </c>
      <c r="X218" s="36">
        <f>IFERROR(IF(W218=0,"",ROUNDUP(W218/H218,0)*0.00937),"")</f>
        <v>2.811E-2</v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337</v>
      </c>
      <c r="B219" s="54" t="s">
        <v>338</v>
      </c>
      <c r="C219" s="31">
        <v>4301011726</v>
      </c>
      <c r="D219" s="351">
        <v>4680115884182</v>
      </c>
      <c r="E219" s="352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6" t="s">
        <v>339</v>
      </c>
      <c r="O219" s="357"/>
      <c r="P219" s="357"/>
      <c r="Q219" s="357"/>
      <c r="R219" s="352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340</v>
      </c>
      <c r="B220" s="54" t="s">
        <v>341</v>
      </c>
      <c r="C220" s="31">
        <v>4301011722</v>
      </c>
      <c r="D220" s="351">
        <v>4680115884205</v>
      </c>
      <c r="E220" s="352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17" t="s">
        <v>342</v>
      </c>
      <c r="O220" s="357"/>
      <c r="P220" s="357"/>
      <c r="Q220" s="357"/>
      <c r="R220" s="352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67"/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68"/>
      <c r="N221" s="353" t="s">
        <v>65</v>
      </c>
      <c r="O221" s="354"/>
      <c r="P221" s="354"/>
      <c r="Q221" s="354"/>
      <c r="R221" s="354"/>
      <c r="S221" s="354"/>
      <c r="T221" s="355"/>
      <c r="U221" s="37" t="s">
        <v>66</v>
      </c>
      <c r="V221" s="347">
        <f>IFERROR(V215/H215,"0")+IFERROR(V216/H216,"0")+IFERROR(V217/H217,"0")+IFERROR(V218/H218,"0")+IFERROR(V219/H219,"0")+IFERROR(V220/H220,"0")</f>
        <v>14.810344827586206</v>
      </c>
      <c r="W221" s="347">
        <f>IFERROR(W215/H215,"0")+IFERROR(W216/H216,"0")+IFERROR(W217/H217,"0")+IFERROR(W218/H218,"0")+IFERROR(W219/H219,"0")+IFERROR(W220/H220,"0")</f>
        <v>15</v>
      </c>
      <c r="X221" s="347">
        <f>IFERROR(IF(X215="",0,X215),"0")+IFERROR(IF(X216="",0,X216),"0")+IFERROR(IF(X217="",0,X217),"0")+IFERROR(IF(X218="",0,X218),"0")+IFERROR(IF(X219="",0,X219),"0")+IFERROR(IF(X220="",0,X220),"0")</f>
        <v>0.28911000000000003</v>
      </c>
      <c r="Y221" s="348"/>
      <c r="Z221" s="348"/>
    </row>
    <row r="222" spans="1:53" x14ac:dyDescent="0.2">
      <c r="A222" s="350"/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68"/>
      <c r="N222" s="353" t="s">
        <v>65</v>
      </c>
      <c r="O222" s="354"/>
      <c r="P222" s="354"/>
      <c r="Q222" s="354"/>
      <c r="R222" s="354"/>
      <c r="S222" s="354"/>
      <c r="T222" s="355"/>
      <c r="U222" s="37" t="s">
        <v>64</v>
      </c>
      <c r="V222" s="347">
        <f>IFERROR(SUM(V215:V220),"0")</f>
        <v>149</v>
      </c>
      <c r="W222" s="347">
        <f>IFERROR(SUM(W215:W220),"0")</f>
        <v>151.19999999999999</v>
      </c>
      <c r="X222" s="37"/>
      <c r="Y222" s="348"/>
      <c r="Z222" s="348"/>
    </row>
    <row r="223" spans="1:53" ht="16.5" hidden="1" customHeight="1" x14ac:dyDescent="0.25">
      <c r="A223" s="358" t="s">
        <v>343</v>
      </c>
      <c r="B223" s="350"/>
      <c r="C223" s="35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40"/>
      <c r="Z223" s="340"/>
    </row>
    <row r="224" spans="1:53" ht="14.25" hidden="1" customHeight="1" x14ac:dyDescent="0.25">
      <c r="A224" s="349" t="s">
        <v>104</v>
      </c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41"/>
      <c r="Z224" s="341"/>
    </row>
    <row r="225" spans="1:53" ht="27" hidden="1" customHeight="1" x14ac:dyDescent="0.25">
      <c r="A225" s="54" t="s">
        <v>344</v>
      </c>
      <c r="B225" s="54" t="s">
        <v>345</v>
      </c>
      <c r="C225" s="31">
        <v>4301011346</v>
      </c>
      <c r="D225" s="351">
        <v>4607091387445</v>
      </c>
      <c r="E225" s="352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7"/>
      <c r="P225" s="357"/>
      <c r="Q225" s="357"/>
      <c r="R225" s="352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hidden="1" customHeight="1" x14ac:dyDescent="0.25">
      <c r="A226" s="54" t="s">
        <v>346</v>
      </c>
      <c r="B226" s="54" t="s">
        <v>347</v>
      </c>
      <c r="C226" s="31">
        <v>4301011308</v>
      </c>
      <c r="D226" s="351">
        <v>4607091386004</v>
      </c>
      <c r="E226" s="352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7"/>
      <c r="P226" s="357"/>
      <c r="Q226" s="357"/>
      <c r="R226" s="352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hidden="1" customHeight="1" x14ac:dyDescent="0.25">
      <c r="A227" s="54" t="s">
        <v>346</v>
      </c>
      <c r="B227" s="54" t="s">
        <v>348</v>
      </c>
      <c r="C227" s="31">
        <v>4301011362</v>
      </c>
      <c r="D227" s="351">
        <v>4607091386004</v>
      </c>
      <c r="E227" s="352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7"/>
      <c r="P227" s="357"/>
      <c r="Q227" s="357"/>
      <c r="R227" s="352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4301011347</v>
      </c>
      <c r="D228" s="351">
        <v>4607091386073</v>
      </c>
      <c r="E228" s="352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7"/>
      <c r="P228" s="357"/>
      <c r="Q228" s="357"/>
      <c r="R228" s="352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4301010928</v>
      </c>
      <c r="D229" s="351">
        <v>4607091387322</v>
      </c>
      <c r="E229" s="352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7"/>
      <c r="P229" s="357"/>
      <c r="Q229" s="357"/>
      <c r="R229" s="352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4301011395</v>
      </c>
      <c r="D230" s="351">
        <v>4607091387322</v>
      </c>
      <c r="E230" s="352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7"/>
      <c r="P230" s="357"/>
      <c r="Q230" s="357"/>
      <c r="R230" s="352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4301011311</v>
      </c>
      <c r="D231" s="351">
        <v>4607091387377</v>
      </c>
      <c r="E231" s="352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7"/>
      <c r="P231" s="357"/>
      <c r="Q231" s="357"/>
      <c r="R231" s="352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4301010945</v>
      </c>
      <c r="D232" s="351">
        <v>4607091387353</v>
      </c>
      <c r="E232" s="352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7"/>
      <c r="P232" s="357"/>
      <c r="Q232" s="357"/>
      <c r="R232" s="352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4301011328</v>
      </c>
      <c r="D233" s="351">
        <v>4607091386011</v>
      </c>
      <c r="E233" s="352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7"/>
      <c r="P233" s="357"/>
      <c r="Q233" s="357"/>
      <c r="R233" s="352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4301011329</v>
      </c>
      <c r="D234" s="351">
        <v>4607091387308</v>
      </c>
      <c r="E234" s="352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7"/>
      <c r="P234" s="357"/>
      <c r="Q234" s="357"/>
      <c r="R234" s="352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4301011049</v>
      </c>
      <c r="D235" s="351">
        <v>4607091387339</v>
      </c>
      <c r="E235" s="352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7"/>
      <c r="P235" s="357"/>
      <c r="Q235" s="357"/>
      <c r="R235" s="352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4301011433</v>
      </c>
      <c r="D236" s="351">
        <v>4680115882638</v>
      </c>
      <c r="E236" s="352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7"/>
      <c r="P236" s="357"/>
      <c r="Q236" s="357"/>
      <c r="R236" s="352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4301011573</v>
      </c>
      <c r="D237" s="351">
        <v>4680115881938</v>
      </c>
      <c r="E237" s="352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7"/>
      <c r="P237" s="357"/>
      <c r="Q237" s="357"/>
      <c r="R237" s="352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4301010944</v>
      </c>
      <c r="D238" s="351">
        <v>4607091387346</v>
      </c>
      <c r="E238" s="352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7"/>
      <c r="P238" s="357"/>
      <c r="Q238" s="357"/>
      <c r="R238" s="352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4301011402</v>
      </c>
      <c r="D239" s="351">
        <v>4680115880375</v>
      </c>
      <c r="E239" s="352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5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7"/>
      <c r="P239" s="357"/>
      <c r="Q239" s="357"/>
      <c r="R239" s="352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4301011353</v>
      </c>
      <c r="D240" s="351">
        <v>4607091389807</v>
      </c>
      <c r="E240" s="352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7"/>
      <c r="P240" s="357"/>
      <c r="Q240" s="357"/>
      <c r="R240" s="352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67"/>
      <c r="B241" s="350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68"/>
      <c r="N241" s="353" t="s">
        <v>65</v>
      </c>
      <c r="O241" s="354"/>
      <c r="P241" s="354"/>
      <c r="Q241" s="354"/>
      <c r="R241" s="354"/>
      <c r="S241" s="354"/>
      <c r="T241" s="355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hidden="1" x14ac:dyDescent="0.2">
      <c r="A242" s="350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68"/>
      <c r="N242" s="353" t="s">
        <v>65</v>
      </c>
      <c r="O242" s="354"/>
      <c r="P242" s="354"/>
      <c r="Q242" s="354"/>
      <c r="R242" s="354"/>
      <c r="S242" s="354"/>
      <c r="T242" s="355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hidden="1" customHeight="1" x14ac:dyDescent="0.25">
      <c r="A243" s="349" t="s">
        <v>96</v>
      </c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41"/>
      <c r="Z243" s="341"/>
    </row>
    <row r="244" spans="1:53" ht="27" hidden="1" customHeight="1" x14ac:dyDescent="0.25">
      <c r="A244" s="54" t="s">
        <v>374</v>
      </c>
      <c r="B244" s="54" t="s">
        <v>375</v>
      </c>
      <c r="C244" s="31">
        <v>4301020254</v>
      </c>
      <c r="D244" s="351">
        <v>4680115881914</v>
      </c>
      <c r="E244" s="352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1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7"/>
      <c r="P244" s="357"/>
      <c r="Q244" s="357"/>
      <c r="R244" s="352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hidden="1" x14ac:dyDescent="0.2">
      <c r="A245" s="367"/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68"/>
      <c r="N245" s="353" t="s">
        <v>65</v>
      </c>
      <c r="O245" s="354"/>
      <c r="P245" s="354"/>
      <c r="Q245" s="354"/>
      <c r="R245" s="354"/>
      <c r="S245" s="354"/>
      <c r="T245" s="355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hidden="1" x14ac:dyDescent="0.2">
      <c r="A246" s="350"/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68"/>
      <c r="N246" s="353" t="s">
        <v>65</v>
      </c>
      <c r="O246" s="354"/>
      <c r="P246" s="354"/>
      <c r="Q246" s="354"/>
      <c r="R246" s="354"/>
      <c r="S246" s="354"/>
      <c r="T246" s="355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hidden="1" customHeight="1" x14ac:dyDescent="0.25">
      <c r="A247" s="349" t="s">
        <v>59</v>
      </c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41"/>
      <c r="Z247" s="341"/>
    </row>
    <row r="248" spans="1:53" ht="27" hidden="1" customHeight="1" x14ac:dyDescent="0.25">
      <c r="A248" s="54" t="s">
        <v>376</v>
      </c>
      <c r="B248" s="54" t="s">
        <v>377</v>
      </c>
      <c r="C248" s="31">
        <v>4301030878</v>
      </c>
      <c r="D248" s="351">
        <v>4607091387193</v>
      </c>
      <c r="E248" s="352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7"/>
      <c r="P248" s="357"/>
      <c r="Q248" s="357"/>
      <c r="R248" s="352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378</v>
      </c>
      <c r="B249" s="54" t="s">
        <v>379</v>
      </c>
      <c r="C249" s="31">
        <v>4301031153</v>
      </c>
      <c r="D249" s="351">
        <v>4607091387230</v>
      </c>
      <c r="E249" s="352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7"/>
      <c r="P249" s="357"/>
      <c r="Q249" s="357"/>
      <c r="R249" s="352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4301031152</v>
      </c>
      <c r="D250" s="351">
        <v>4607091387285</v>
      </c>
      <c r="E250" s="352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7"/>
      <c r="P250" s="357"/>
      <c r="Q250" s="357"/>
      <c r="R250" s="352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4301031164</v>
      </c>
      <c r="D251" s="351">
        <v>4680115880481</v>
      </c>
      <c r="E251" s="352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7"/>
      <c r="P251" s="357"/>
      <c r="Q251" s="357"/>
      <c r="R251" s="352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idden="1" x14ac:dyDescent="0.2">
      <c r="A252" s="367"/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68"/>
      <c r="N252" s="353" t="s">
        <v>65</v>
      </c>
      <c r="O252" s="354"/>
      <c r="P252" s="354"/>
      <c r="Q252" s="354"/>
      <c r="R252" s="354"/>
      <c r="S252" s="354"/>
      <c r="T252" s="355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hidden="1" x14ac:dyDescent="0.2">
      <c r="A253" s="350"/>
      <c r="B253" s="350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68"/>
      <c r="N253" s="353" t="s">
        <v>65</v>
      </c>
      <c r="O253" s="354"/>
      <c r="P253" s="354"/>
      <c r="Q253" s="354"/>
      <c r="R253" s="354"/>
      <c r="S253" s="354"/>
      <c r="T253" s="355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hidden="1" customHeight="1" x14ac:dyDescent="0.25">
      <c r="A254" s="349" t="s">
        <v>67</v>
      </c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41"/>
      <c r="Z254" s="341"/>
    </row>
    <row r="255" spans="1:53" ht="16.5" hidden="1" customHeight="1" x14ac:dyDescent="0.25">
      <c r="A255" s="54" t="s">
        <v>384</v>
      </c>
      <c r="B255" s="54" t="s">
        <v>385</v>
      </c>
      <c r="C255" s="31">
        <v>4301051731</v>
      </c>
      <c r="D255" s="351">
        <v>4680115884618</v>
      </c>
      <c r="E255" s="352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35" t="s">
        <v>386</v>
      </c>
      <c r="O255" s="357"/>
      <c r="P255" s="357"/>
      <c r="Q255" s="357"/>
      <c r="R255" s="352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hidden="1" customHeight="1" x14ac:dyDescent="0.25">
      <c r="A256" s="54" t="s">
        <v>388</v>
      </c>
      <c r="B256" s="54" t="s">
        <v>389</v>
      </c>
      <c r="C256" s="31">
        <v>4301051100</v>
      </c>
      <c r="D256" s="351">
        <v>4607091387766</v>
      </c>
      <c r="E256" s="352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7"/>
      <c r="P256" s="357"/>
      <c r="Q256" s="357"/>
      <c r="R256" s="352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390</v>
      </c>
      <c r="B257" s="54" t="s">
        <v>391</v>
      </c>
      <c r="C257" s="31">
        <v>4301051116</v>
      </c>
      <c r="D257" s="351">
        <v>4607091387957</v>
      </c>
      <c r="E257" s="352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7"/>
      <c r="P257" s="357"/>
      <c r="Q257" s="357"/>
      <c r="R257" s="352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392</v>
      </c>
      <c r="B258" s="54" t="s">
        <v>393</v>
      </c>
      <c r="C258" s="31">
        <v>4301051115</v>
      </c>
      <c r="D258" s="351">
        <v>4607091387964</v>
      </c>
      <c r="E258" s="352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7"/>
      <c r="P258" s="357"/>
      <c r="Q258" s="357"/>
      <c r="R258" s="352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394</v>
      </c>
      <c r="B259" s="54" t="s">
        <v>395</v>
      </c>
      <c r="C259" s="31">
        <v>4301051134</v>
      </c>
      <c r="D259" s="351">
        <v>4607091381672</v>
      </c>
      <c r="E259" s="352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7"/>
      <c r="P259" s="357"/>
      <c r="Q259" s="357"/>
      <c r="R259" s="352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396</v>
      </c>
      <c r="B260" s="54" t="s">
        <v>397</v>
      </c>
      <c r="C260" s="31">
        <v>4301051130</v>
      </c>
      <c r="D260" s="351">
        <v>4607091387537</v>
      </c>
      <c r="E260" s="352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7"/>
      <c r="P260" s="357"/>
      <c r="Q260" s="357"/>
      <c r="R260" s="352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398</v>
      </c>
      <c r="B261" s="54" t="s">
        <v>399</v>
      </c>
      <c r="C261" s="31">
        <v>4301051132</v>
      </c>
      <c r="D261" s="351">
        <v>4607091387513</v>
      </c>
      <c r="E261" s="352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7"/>
      <c r="P261" s="357"/>
      <c r="Q261" s="357"/>
      <c r="R261" s="352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400</v>
      </c>
      <c r="B262" s="54" t="s">
        <v>401</v>
      </c>
      <c r="C262" s="31">
        <v>4301051277</v>
      </c>
      <c r="D262" s="351">
        <v>4680115880511</v>
      </c>
      <c r="E262" s="352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7"/>
      <c r="P262" s="357"/>
      <c r="Q262" s="357"/>
      <c r="R262" s="352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402</v>
      </c>
      <c r="B263" s="54" t="s">
        <v>403</v>
      </c>
      <c r="C263" s="31">
        <v>4301051344</v>
      </c>
      <c r="D263" s="351">
        <v>4680115880412</v>
      </c>
      <c r="E263" s="352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7"/>
      <c r="P263" s="357"/>
      <c r="Q263" s="357"/>
      <c r="R263" s="352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67"/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68"/>
      <c r="N264" s="353" t="s">
        <v>65</v>
      </c>
      <c r="O264" s="354"/>
      <c r="P264" s="354"/>
      <c r="Q264" s="354"/>
      <c r="R264" s="354"/>
      <c r="S264" s="354"/>
      <c r="T264" s="355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hidden="1" x14ac:dyDescent="0.2">
      <c r="A265" s="350"/>
      <c r="B265" s="350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68"/>
      <c r="N265" s="353" t="s">
        <v>65</v>
      </c>
      <c r="O265" s="354"/>
      <c r="P265" s="354"/>
      <c r="Q265" s="354"/>
      <c r="R265" s="354"/>
      <c r="S265" s="354"/>
      <c r="T265" s="355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hidden="1" customHeight="1" x14ac:dyDescent="0.25">
      <c r="A266" s="349" t="s">
        <v>195</v>
      </c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41"/>
      <c r="Z266" s="341"/>
    </row>
    <row r="267" spans="1:53" ht="16.5" hidden="1" customHeight="1" x14ac:dyDescent="0.25">
      <c r="A267" s="54" t="s">
        <v>404</v>
      </c>
      <c r="B267" s="54" t="s">
        <v>405</v>
      </c>
      <c r="C267" s="31">
        <v>4301060326</v>
      </c>
      <c r="D267" s="351">
        <v>4607091380880</v>
      </c>
      <c r="E267" s="352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7"/>
      <c r="P267" s="357"/>
      <c r="Q267" s="357"/>
      <c r="R267" s="352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51">
        <v>4607091384482</v>
      </c>
      <c r="E268" s="352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4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7"/>
      <c r="P268" s="357"/>
      <c r="Q268" s="357"/>
      <c r="R268" s="352"/>
      <c r="S268" s="34"/>
      <c r="T268" s="34"/>
      <c r="U268" s="35" t="s">
        <v>64</v>
      </c>
      <c r="V268" s="345">
        <v>176</v>
      </c>
      <c r="W268" s="346">
        <f>IFERROR(IF(V268="",0,CEILING((V268/$H268),1)*$H268),"")</f>
        <v>179.4</v>
      </c>
      <c r="X268" s="36">
        <f>IFERROR(IF(W268=0,"",ROUNDUP(W268/H268,0)*0.02175),"")</f>
        <v>0.50024999999999997</v>
      </c>
      <c r="Y268" s="56"/>
      <c r="Z268" s="57"/>
      <c r="AD268" s="58"/>
      <c r="BA268" s="212" t="s">
        <v>1</v>
      </c>
    </row>
    <row r="269" spans="1:53" ht="16.5" hidden="1" customHeight="1" x14ac:dyDescent="0.25">
      <c r="A269" s="54" t="s">
        <v>408</v>
      </c>
      <c r="B269" s="54" t="s">
        <v>409</v>
      </c>
      <c r="C269" s="31">
        <v>4301060325</v>
      </c>
      <c r="D269" s="351">
        <v>4607091380897</v>
      </c>
      <c r="E269" s="352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7"/>
      <c r="P269" s="357"/>
      <c r="Q269" s="357"/>
      <c r="R269" s="352"/>
      <c r="S269" s="34"/>
      <c r="T269" s="34"/>
      <c r="U269" s="35" t="s">
        <v>64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67"/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68"/>
      <c r="N270" s="353" t="s">
        <v>65</v>
      </c>
      <c r="O270" s="354"/>
      <c r="P270" s="354"/>
      <c r="Q270" s="354"/>
      <c r="R270" s="354"/>
      <c r="S270" s="354"/>
      <c r="T270" s="355"/>
      <c r="U270" s="37" t="s">
        <v>66</v>
      </c>
      <c r="V270" s="347">
        <f>IFERROR(V267/H267,"0")+IFERROR(V268/H268,"0")+IFERROR(V269/H269,"0")</f>
        <v>22.564102564102566</v>
      </c>
      <c r="W270" s="347">
        <f>IFERROR(W267/H267,"0")+IFERROR(W268/H268,"0")+IFERROR(W269/H269,"0")</f>
        <v>23</v>
      </c>
      <c r="X270" s="347">
        <f>IFERROR(IF(X267="",0,X267),"0")+IFERROR(IF(X268="",0,X268),"0")+IFERROR(IF(X269="",0,X269),"0")</f>
        <v>0.50024999999999997</v>
      </c>
      <c r="Y270" s="348"/>
      <c r="Z270" s="348"/>
    </row>
    <row r="271" spans="1:53" x14ac:dyDescent="0.2">
      <c r="A271" s="350"/>
      <c r="B271" s="350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68"/>
      <c r="N271" s="353" t="s">
        <v>65</v>
      </c>
      <c r="O271" s="354"/>
      <c r="P271" s="354"/>
      <c r="Q271" s="354"/>
      <c r="R271" s="354"/>
      <c r="S271" s="354"/>
      <c r="T271" s="355"/>
      <c r="U271" s="37" t="s">
        <v>64</v>
      </c>
      <c r="V271" s="347">
        <f>IFERROR(SUM(V267:V269),"0")</f>
        <v>176</v>
      </c>
      <c r="W271" s="347">
        <f>IFERROR(SUM(W267:W269),"0")</f>
        <v>179.4</v>
      </c>
      <c r="X271" s="37"/>
      <c r="Y271" s="348"/>
      <c r="Z271" s="348"/>
    </row>
    <row r="272" spans="1:53" ht="14.25" hidden="1" customHeight="1" x14ac:dyDescent="0.25">
      <c r="A272" s="349" t="s">
        <v>82</v>
      </c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41"/>
      <c r="Z272" s="341"/>
    </row>
    <row r="273" spans="1:53" ht="16.5" hidden="1" customHeight="1" x14ac:dyDescent="0.25">
      <c r="A273" s="54" t="s">
        <v>410</v>
      </c>
      <c r="B273" s="54" t="s">
        <v>411</v>
      </c>
      <c r="C273" s="31">
        <v>4301030232</v>
      </c>
      <c r="D273" s="351">
        <v>4607091388374</v>
      </c>
      <c r="E273" s="352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56" t="s">
        <v>412</v>
      </c>
      <c r="O273" s="357"/>
      <c r="P273" s="357"/>
      <c r="Q273" s="357"/>
      <c r="R273" s="352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413</v>
      </c>
      <c r="B274" s="54" t="s">
        <v>414</v>
      </c>
      <c r="C274" s="31">
        <v>4301030235</v>
      </c>
      <c r="D274" s="351">
        <v>4607091388381</v>
      </c>
      <c r="E274" s="352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04" t="s">
        <v>415</v>
      </c>
      <c r="O274" s="357"/>
      <c r="P274" s="357"/>
      <c r="Q274" s="357"/>
      <c r="R274" s="352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4301030233</v>
      </c>
      <c r="D275" s="351">
        <v>4607091388404</v>
      </c>
      <c r="E275" s="352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7"/>
      <c r="P275" s="357"/>
      <c r="Q275" s="357"/>
      <c r="R275" s="352"/>
      <c r="S275" s="34"/>
      <c r="T275" s="34"/>
      <c r="U275" s="35" t="s">
        <v>64</v>
      </c>
      <c r="V275" s="345">
        <v>4</v>
      </c>
      <c r="W275" s="346">
        <f>IFERROR(IF(V275="",0,CEILING((V275/$H275),1)*$H275),"")</f>
        <v>5.0999999999999996</v>
      </c>
      <c r="X275" s="36">
        <f>IFERROR(IF(W275=0,"",ROUNDUP(W275/H275,0)*0.00753),"")</f>
        <v>1.506E-2</v>
      </c>
      <c r="Y275" s="56"/>
      <c r="Z275" s="57"/>
      <c r="AD275" s="58"/>
      <c r="BA275" s="216" t="s">
        <v>1</v>
      </c>
    </row>
    <row r="276" spans="1:53" x14ac:dyDescent="0.2">
      <c r="A276" s="367"/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68"/>
      <c r="N276" s="353" t="s">
        <v>65</v>
      </c>
      <c r="O276" s="354"/>
      <c r="P276" s="354"/>
      <c r="Q276" s="354"/>
      <c r="R276" s="354"/>
      <c r="S276" s="354"/>
      <c r="T276" s="355"/>
      <c r="U276" s="37" t="s">
        <v>66</v>
      </c>
      <c r="V276" s="347">
        <f>IFERROR(V273/H273,"0")+IFERROR(V274/H274,"0")+IFERROR(V275/H275,"0")</f>
        <v>1.5686274509803924</v>
      </c>
      <c r="W276" s="347">
        <f>IFERROR(W273/H273,"0")+IFERROR(W274/H274,"0")+IFERROR(W275/H275,"0")</f>
        <v>2</v>
      </c>
      <c r="X276" s="347">
        <f>IFERROR(IF(X273="",0,X273),"0")+IFERROR(IF(X274="",0,X274),"0")+IFERROR(IF(X275="",0,X275),"0")</f>
        <v>1.506E-2</v>
      </c>
      <c r="Y276" s="348"/>
      <c r="Z276" s="348"/>
    </row>
    <row r="277" spans="1:53" x14ac:dyDescent="0.2">
      <c r="A277" s="350"/>
      <c r="B277" s="350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68"/>
      <c r="N277" s="353" t="s">
        <v>65</v>
      </c>
      <c r="O277" s="354"/>
      <c r="P277" s="354"/>
      <c r="Q277" s="354"/>
      <c r="R277" s="354"/>
      <c r="S277" s="354"/>
      <c r="T277" s="355"/>
      <c r="U277" s="37" t="s">
        <v>64</v>
      </c>
      <c r="V277" s="347">
        <f>IFERROR(SUM(V273:V275),"0")</f>
        <v>4</v>
      </c>
      <c r="W277" s="347">
        <f>IFERROR(SUM(W273:W275),"0")</f>
        <v>5.0999999999999996</v>
      </c>
      <c r="X277" s="37"/>
      <c r="Y277" s="348"/>
      <c r="Z277" s="348"/>
    </row>
    <row r="278" spans="1:53" ht="14.25" hidden="1" customHeight="1" x14ac:dyDescent="0.25">
      <c r="A278" s="349" t="s">
        <v>418</v>
      </c>
      <c r="B278" s="350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41"/>
      <c r="Z278" s="341"/>
    </row>
    <row r="279" spans="1:53" ht="16.5" hidden="1" customHeight="1" x14ac:dyDescent="0.25">
      <c r="A279" s="54" t="s">
        <v>419</v>
      </c>
      <c r="B279" s="54" t="s">
        <v>420</v>
      </c>
      <c r="C279" s="31">
        <v>4301180007</v>
      </c>
      <c r="D279" s="351">
        <v>4680115881808</v>
      </c>
      <c r="E279" s="352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7"/>
      <c r="P279" s="357"/>
      <c r="Q279" s="357"/>
      <c r="R279" s="352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4301180006</v>
      </c>
      <c r="D280" s="351">
        <v>4680115881822</v>
      </c>
      <c r="E280" s="352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5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7"/>
      <c r="P280" s="357"/>
      <c r="Q280" s="357"/>
      <c r="R280" s="352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425</v>
      </c>
      <c r="B281" s="54" t="s">
        <v>426</v>
      </c>
      <c r="C281" s="31">
        <v>4301180001</v>
      </c>
      <c r="D281" s="351">
        <v>4680115880016</v>
      </c>
      <c r="E281" s="352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7"/>
      <c r="P281" s="357"/>
      <c r="Q281" s="357"/>
      <c r="R281" s="352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68"/>
      <c r="N282" s="353" t="s">
        <v>65</v>
      </c>
      <c r="O282" s="354"/>
      <c r="P282" s="354"/>
      <c r="Q282" s="354"/>
      <c r="R282" s="354"/>
      <c r="S282" s="354"/>
      <c r="T282" s="355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hidden="1" x14ac:dyDescent="0.2">
      <c r="A283" s="350"/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68"/>
      <c r="N283" s="353" t="s">
        <v>65</v>
      </c>
      <c r="O283" s="354"/>
      <c r="P283" s="354"/>
      <c r="Q283" s="354"/>
      <c r="R283" s="354"/>
      <c r="S283" s="354"/>
      <c r="T283" s="355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hidden="1" customHeight="1" x14ac:dyDescent="0.25">
      <c r="A284" s="358" t="s">
        <v>427</v>
      </c>
      <c r="B284" s="350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40"/>
      <c r="Z284" s="340"/>
    </row>
    <row r="285" spans="1:53" ht="14.25" hidden="1" customHeight="1" x14ac:dyDescent="0.25">
      <c r="A285" s="349" t="s">
        <v>104</v>
      </c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41"/>
      <c r="Z285" s="341"/>
    </row>
    <row r="286" spans="1:53" ht="27" hidden="1" customHeight="1" x14ac:dyDescent="0.25">
      <c r="A286" s="54" t="s">
        <v>428</v>
      </c>
      <c r="B286" s="54" t="s">
        <v>429</v>
      </c>
      <c r="C286" s="31">
        <v>4301011315</v>
      </c>
      <c r="D286" s="351">
        <v>4607091387421</v>
      </c>
      <c r="E286" s="352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7"/>
      <c r="P286" s="357"/>
      <c r="Q286" s="357"/>
      <c r="R286" s="352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428</v>
      </c>
      <c r="B287" s="54" t="s">
        <v>430</v>
      </c>
      <c r="C287" s="31">
        <v>4301011121</v>
      </c>
      <c r="D287" s="351">
        <v>4607091387421</v>
      </c>
      <c r="E287" s="352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2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431</v>
      </c>
      <c r="B288" s="54" t="s">
        <v>432</v>
      </c>
      <c r="C288" s="31">
        <v>4301011322</v>
      </c>
      <c r="D288" s="351">
        <v>4607091387452</v>
      </c>
      <c r="E288" s="352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7"/>
      <c r="P288" s="357"/>
      <c r="Q288" s="357"/>
      <c r="R288" s="352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431</v>
      </c>
      <c r="B289" s="54" t="s">
        <v>433</v>
      </c>
      <c r="C289" s="31">
        <v>4301011396</v>
      </c>
      <c r="D289" s="351">
        <v>4607091387452</v>
      </c>
      <c r="E289" s="352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2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431</v>
      </c>
      <c r="B290" s="54" t="s">
        <v>434</v>
      </c>
      <c r="C290" s="31">
        <v>4301011619</v>
      </c>
      <c r="D290" s="351">
        <v>4607091387452</v>
      </c>
      <c r="E290" s="352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2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435</v>
      </c>
      <c r="B291" s="54" t="s">
        <v>436</v>
      </c>
      <c r="C291" s="31">
        <v>4301011313</v>
      </c>
      <c r="D291" s="351">
        <v>4607091385984</v>
      </c>
      <c r="E291" s="352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7"/>
      <c r="P291" s="357"/>
      <c r="Q291" s="357"/>
      <c r="R291" s="352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437</v>
      </c>
      <c r="B292" s="54" t="s">
        <v>438</v>
      </c>
      <c r="C292" s="31">
        <v>4301011316</v>
      </c>
      <c r="D292" s="351">
        <v>4607091387438</v>
      </c>
      <c r="E292" s="352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7"/>
      <c r="P292" s="357"/>
      <c r="Q292" s="357"/>
      <c r="R292" s="352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439</v>
      </c>
      <c r="B293" s="54" t="s">
        <v>440</v>
      </c>
      <c r="C293" s="31">
        <v>4301011318</v>
      </c>
      <c r="D293" s="351">
        <v>4607091387469</v>
      </c>
      <c r="E293" s="352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7"/>
      <c r="P293" s="357"/>
      <c r="Q293" s="357"/>
      <c r="R293" s="352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68"/>
      <c r="N294" s="353" t="s">
        <v>65</v>
      </c>
      <c r="O294" s="354"/>
      <c r="P294" s="354"/>
      <c r="Q294" s="354"/>
      <c r="R294" s="354"/>
      <c r="S294" s="354"/>
      <c r="T294" s="355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hidden="1" x14ac:dyDescent="0.2">
      <c r="A295" s="350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68"/>
      <c r="N295" s="353" t="s">
        <v>65</v>
      </c>
      <c r="O295" s="354"/>
      <c r="P295" s="354"/>
      <c r="Q295" s="354"/>
      <c r="R295" s="354"/>
      <c r="S295" s="354"/>
      <c r="T295" s="355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hidden="1" customHeight="1" x14ac:dyDescent="0.25">
      <c r="A296" s="349" t="s">
        <v>59</v>
      </c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41"/>
      <c r="Z296" s="341"/>
    </row>
    <row r="297" spans="1:53" ht="27" hidden="1" customHeight="1" x14ac:dyDescent="0.25">
      <c r="A297" s="54" t="s">
        <v>441</v>
      </c>
      <c r="B297" s="54" t="s">
        <v>442</v>
      </c>
      <c r="C297" s="31">
        <v>4301031154</v>
      </c>
      <c r="D297" s="351">
        <v>4607091387292</v>
      </c>
      <c r="E297" s="352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7"/>
      <c r="P297" s="357"/>
      <c r="Q297" s="357"/>
      <c r="R297" s="352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443</v>
      </c>
      <c r="B298" s="54" t="s">
        <v>444</v>
      </c>
      <c r="C298" s="31">
        <v>4301031155</v>
      </c>
      <c r="D298" s="351">
        <v>4607091387315</v>
      </c>
      <c r="E298" s="352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7"/>
      <c r="P298" s="357"/>
      <c r="Q298" s="357"/>
      <c r="R298" s="352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68"/>
      <c r="N299" s="353" t="s">
        <v>65</v>
      </c>
      <c r="O299" s="354"/>
      <c r="P299" s="354"/>
      <c r="Q299" s="354"/>
      <c r="R299" s="354"/>
      <c r="S299" s="354"/>
      <c r="T299" s="355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68"/>
      <c r="N300" s="353" t="s">
        <v>65</v>
      </c>
      <c r="O300" s="354"/>
      <c r="P300" s="354"/>
      <c r="Q300" s="354"/>
      <c r="R300" s="354"/>
      <c r="S300" s="354"/>
      <c r="T300" s="355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hidden="1" customHeight="1" x14ac:dyDescent="0.25">
      <c r="A301" s="358" t="s">
        <v>445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40"/>
      <c r="Z301" s="340"/>
    </row>
    <row r="302" spans="1:53" ht="14.25" hidden="1" customHeight="1" x14ac:dyDescent="0.25">
      <c r="A302" s="349" t="s">
        <v>59</v>
      </c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41"/>
      <c r="Z302" s="341"/>
    </row>
    <row r="303" spans="1:53" ht="27" customHeight="1" x14ac:dyDescent="0.25">
      <c r="A303" s="54" t="s">
        <v>446</v>
      </c>
      <c r="B303" s="54" t="s">
        <v>447</v>
      </c>
      <c r="C303" s="31">
        <v>4301031066</v>
      </c>
      <c r="D303" s="351">
        <v>4607091383836</v>
      </c>
      <c r="E303" s="352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7"/>
      <c r="P303" s="357"/>
      <c r="Q303" s="357"/>
      <c r="R303" s="352"/>
      <c r="S303" s="34"/>
      <c r="T303" s="34"/>
      <c r="U303" s="35" t="s">
        <v>64</v>
      </c>
      <c r="V303" s="345">
        <v>8</v>
      </c>
      <c r="W303" s="346">
        <f>IFERROR(IF(V303="",0,CEILING((V303/$H303),1)*$H303),"")</f>
        <v>9</v>
      </c>
      <c r="X303" s="36">
        <f>IFERROR(IF(W303=0,"",ROUNDUP(W303/H303,0)*0.00753),"")</f>
        <v>3.7650000000000003E-2</v>
      </c>
      <c r="Y303" s="56"/>
      <c r="Z303" s="57"/>
      <c r="AD303" s="58"/>
      <c r="BA303" s="230" t="s">
        <v>1</v>
      </c>
    </row>
    <row r="304" spans="1:53" x14ac:dyDescent="0.2">
      <c r="A304" s="367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68"/>
      <c r="N304" s="353" t="s">
        <v>65</v>
      </c>
      <c r="O304" s="354"/>
      <c r="P304" s="354"/>
      <c r="Q304" s="354"/>
      <c r="R304" s="354"/>
      <c r="S304" s="354"/>
      <c r="T304" s="355"/>
      <c r="U304" s="37" t="s">
        <v>66</v>
      </c>
      <c r="V304" s="347">
        <f>IFERROR(V303/H303,"0")</f>
        <v>4.4444444444444446</v>
      </c>
      <c r="W304" s="347">
        <f>IFERROR(W303/H303,"0")</f>
        <v>5</v>
      </c>
      <c r="X304" s="347">
        <f>IFERROR(IF(X303="",0,X303),"0")</f>
        <v>3.7650000000000003E-2</v>
      </c>
      <c r="Y304" s="348"/>
      <c r="Z304" s="348"/>
    </row>
    <row r="305" spans="1:53" x14ac:dyDescent="0.2">
      <c r="A305" s="350"/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68"/>
      <c r="N305" s="353" t="s">
        <v>65</v>
      </c>
      <c r="O305" s="354"/>
      <c r="P305" s="354"/>
      <c r="Q305" s="354"/>
      <c r="R305" s="354"/>
      <c r="S305" s="354"/>
      <c r="T305" s="355"/>
      <c r="U305" s="37" t="s">
        <v>64</v>
      </c>
      <c r="V305" s="347">
        <f>IFERROR(SUM(V303:V303),"0")</f>
        <v>8</v>
      </c>
      <c r="W305" s="347">
        <f>IFERROR(SUM(W303:W303),"0")</f>
        <v>9</v>
      </c>
      <c r="X305" s="37"/>
      <c r="Y305" s="348"/>
      <c r="Z305" s="348"/>
    </row>
    <row r="306" spans="1:53" ht="14.25" hidden="1" customHeight="1" x14ac:dyDescent="0.25">
      <c r="A306" s="349" t="s">
        <v>67</v>
      </c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41"/>
      <c r="Z306" s="341"/>
    </row>
    <row r="307" spans="1:53" ht="27" hidden="1" customHeight="1" x14ac:dyDescent="0.25">
      <c r="A307" s="54" t="s">
        <v>448</v>
      </c>
      <c r="B307" s="54" t="s">
        <v>449</v>
      </c>
      <c r="C307" s="31">
        <v>4301051142</v>
      </c>
      <c r="D307" s="351">
        <v>4607091387919</v>
      </c>
      <c r="E307" s="352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7"/>
      <c r="P307" s="357"/>
      <c r="Q307" s="357"/>
      <c r="R307" s="352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hidden="1" customHeight="1" x14ac:dyDescent="0.25">
      <c r="A308" s="54" t="s">
        <v>450</v>
      </c>
      <c r="B308" s="54" t="s">
        <v>451</v>
      </c>
      <c r="C308" s="31">
        <v>4301051461</v>
      </c>
      <c r="D308" s="351">
        <v>4680115883604</v>
      </c>
      <c r="E308" s="352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7"/>
      <c r="P308" s="357"/>
      <c r="Q308" s="357"/>
      <c r="R308" s="352"/>
      <c r="S308" s="34"/>
      <c r="T308" s="34"/>
      <c r="U308" s="35" t="s">
        <v>64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452</v>
      </c>
      <c r="B309" s="54" t="s">
        <v>453</v>
      </c>
      <c r="C309" s="31">
        <v>4301051485</v>
      </c>
      <c r="D309" s="351">
        <v>4680115883567</v>
      </c>
      <c r="E309" s="352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7"/>
      <c r="P309" s="357"/>
      <c r="Q309" s="357"/>
      <c r="R309" s="352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67"/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68"/>
      <c r="N310" s="353" t="s">
        <v>65</v>
      </c>
      <c r="O310" s="354"/>
      <c r="P310" s="354"/>
      <c r="Q310" s="354"/>
      <c r="R310" s="354"/>
      <c r="S310" s="354"/>
      <c r="T310" s="355"/>
      <c r="U310" s="37" t="s">
        <v>66</v>
      </c>
      <c r="V310" s="347">
        <f>IFERROR(V307/H307,"0")+IFERROR(V308/H308,"0")+IFERROR(V309/H309,"0")</f>
        <v>0</v>
      </c>
      <c r="W310" s="347">
        <f>IFERROR(W307/H307,"0")+IFERROR(W308/H308,"0")+IFERROR(W309/H309,"0")</f>
        <v>0</v>
      </c>
      <c r="X310" s="347">
        <f>IFERROR(IF(X307="",0,X307),"0")+IFERROR(IF(X308="",0,X308),"0")+IFERROR(IF(X309="",0,X309),"0")</f>
        <v>0</v>
      </c>
      <c r="Y310" s="348"/>
      <c r="Z310" s="348"/>
    </row>
    <row r="311" spans="1:53" hidden="1" x14ac:dyDescent="0.2">
      <c r="A311" s="350"/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68"/>
      <c r="N311" s="353" t="s">
        <v>65</v>
      </c>
      <c r="O311" s="354"/>
      <c r="P311" s="354"/>
      <c r="Q311" s="354"/>
      <c r="R311" s="354"/>
      <c r="S311" s="354"/>
      <c r="T311" s="355"/>
      <c r="U311" s="37" t="s">
        <v>64</v>
      </c>
      <c r="V311" s="347">
        <f>IFERROR(SUM(V307:V309),"0")</f>
        <v>0</v>
      </c>
      <c r="W311" s="347">
        <f>IFERROR(SUM(W307:W309),"0")</f>
        <v>0</v>
      </c>
      <c r="X311" s="37"/>
      <c r="Y311" s="348"/>
      <c r="Z311" s="348"/>
    </row>
    <row r="312" spans="1:53" ht="14.25" hidden="1" customHeight="1" x14ac:dyDescent="0.25">
      <c r="A312" s="349" t="s">
        <v>195</v>
      </c>
      <c r="B312" s="350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41"/>
      <c r="Z312" s="341"/>
    </row>
    <row r="313" spans="1:53" ht="27" hidden="1" customHeight="1" x14ac:dyDescent="0.25">
      <c r="A313" s="54" t="s">
        <v>454</v>
      </c>
      <c r="B313" s="54" t="s">
        <v>455</v>
      </c>
      <c r="C313" s="31">
        <v>4301060324</v>
      </c>
      <c r="D313" s="351">
        <v>4607091388831</v>
      </c>
      <c r="E313" s="352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7"/>
      <c r="P313" s="357"/>
      <c r="Q313" s="357"/>
      <c r="R313" s="352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68"/>
      <c r="N314" s="353" t="s">
        <v>65</v>
      </c>
      <c r="O314" s="354"/>
      <c r="P314" s="354"/>
      <c r="Q314" s="354"/>
      <c r="R314" s="354"/>
      <c r="S314" s="354"/>
      <c r="T314" s="355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hidden="1" x14ac:dyDescent="0.2">
      <c r="A315" s="350"/>
      <c r="B315" s="350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68"/>
      <c r="N315" s="353" t="s">
        <v>65</v>
      </c>
      <c r="O315" s="354"/>
      <c r="P315" s="354"/>
      <c r="Q315" s="354"/>
      <c r="R315" s="354"/>
      <c r="S315" s="354"/>
      <c r="T315" s="355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hidden="1" customHeight="1" x14ac:dyDescent="0.25">
      <c r="A316" s="349" t="s">
        <v>82</v>
      </c>
      <c r="B316" s="350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41"/>
      <c r="Z316" s="341"/>
    </row>
    <row r="317" spans="1:53" ht="27" hidden="1" customHeight="1" x14ac:dyDescent="0.25">
      <c r="A317" s="54" t="s">
        <v>456</v>
      </c>
      <c r="B317" s="54" t="s">
        <v>457</v>
      </c>
      <c r="C317" s="31">
        <v>4301032015</v>
      </c>
      <c r="D317" s="351">
        <v>4607091383102</v>
      </c>
      <c r="E317" s="352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7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7"/>
      <c r="P317" s="357"/>
      <c r="Q317" s="357"/>
      <c r="R317" s="352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7"/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68"/>
      <c r="N318" s="353" t="s">
        <v>65</v>
      </c>
      <c r="O318" s="354"/>
      <c r="P318" s="354"/>
      <c r="Q318" s="354"/>
      <c r="R318" s="354"/>
      <c r="S318" s="354"/>
      <c r="T318" s="355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hidden="1" x14ac:dyDescent="0.2">
      <c r="A319" s="350"/>
      <c r="B319" s="350"/>
      <c r="C319" s="350"/>
      <c r="D319" s="350"/>
      <c r="E319" s="350"/>
      <c r="F319" s="350"/>
      <c r="G319" s="350"/>
      <c r="H319" s="350"/>
      <c r="I319" s="350"/>
      <c r="J319" s="350"/>
      <c r="K319" s="350"/>
      <c r="L319" s="350"/>
      <c r="M319" s="368"/>
      <c r="N319" s="353" t="s">
        <v>65</v>
      </c>
      <c r="O319" s="354"/>
      <c r="P319" s="354"/>
      <c r="Q319" s="354"/>
      <c r="R319" s="354"/>
      <c r="S319" s="354"/>
      <c r="T319" s="355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hidden="1" customHeight="1" x14ac:dyDescent="0.2">
      <c r="A320" s="402" t="s">
        <v>458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hidden="1" customHeight="1" x14ac:dyDescent="0.25">
      <c r="A321" s="358" t="s">
        <v>459</v>
      </c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40"/>
      <c r="Z321" s="340"/>
    </row>
    <row r="322" spans="1:53" ht="14.25" hidden="1" customHeight="1" x14ac:dyDescent="0.25">
      <c r="A322" s="349" t="s">
        <v>104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41"/>
      <c r="Z322" s="341"/>
    </row>
    <row r="323" spans="1:53" ht="27" hidden="1" customHeight="1" x14ac:dyDescent="0.25">
      <c r="A323" s="54" t="s">
        <v>460</v>
      </c>
      <c r="B323" s="54" t="s">
        <v>461</v>
      </c>
      <c r="C323" s="31">
        <v>4301011239</v>
      </c>
      <c r="D323" s="351">
        <v>4607091383997</v>
      </c>
      <c r="E323" s="352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7"/>
      <c r="P323" s="357"/>
      <c r="Q323" s="357"/>
      <c r="R323" s="352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51">
        <v>4607091383997</v>
      </c>
      <c r="E324" s="352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7"/>
      <c r="P324" s="357"/>
      <c r="Q324" s="357"/>
      <c r="R324" s="352"/>
      <c r="S324" s="34"/>
      <c r="T324" s="34"/>
      <c r="U324" s="35" t="s">
        <v>64</v>
      </c>
      <c r="V324" s="345">
        <v>2797</v>
      </c>
      <c r="W324" s="346">
        <f t="shared" si="17"/>
        <v>2805</v>
      </c>
      <c r="X324" s="36">
        <f>IFERROR(IF(W324=0,"",ROUNDUP(W324/H324,0)*0.02175),"")</f>
        <v>4.0672499999999996</v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463</v>
      </c>
      <c r="B325" s="54" t="s">
        <v>464</v>
      </c>
      <c r="C325" s="31">
        <v>4301011326</v>
      </c>
      <c r="D325" s="351">
        <v>4607091384130</v>
      </c>
      <c r="E325" s="352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7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7"/>
      <c r="P325" s="357"/>
      <c r="Q325" s="357"/>
      <c r="R325" s="352"/>
      <c r="S325" s="34"/>
      <c r="T325" s="34"/>
      <c r="U325" s="35" t="s">
        <v>64</v>
      </c>
      <c r="V325" s="345">
        <v>0</v>
      </c>
      <c r="W325" s="346">
        <f t="shared" si="17"/>
        <v>0</v>
      </c>
      <c r="X325" s="36" t="str">
        <f>IFERROR(IF(W325=0,"",ROUNDUP(W325/H325,0)*0.02175),"")</f>
        <v/>
      </c>
      <c r="Y325" s="56"/>
      <c r="Z325" s="57"/>
      <c r="AD325" s="58"/>
      <c r="BA325" s="238" t="s">
        <v>1</v>
      </c>
    </row>
    <row r="326" spans="1:53" ht="27" hidden="1" customHeight="1" x14ac:dyDescent="0.25">
      <c r="A326" s="54" t="s">
        <v>463</v>
      </c>
      <c r="B326" s="54" t="s">
        <v>465</v>
      </c>
      <c r="C326" s="31">
        <v>4301011240</v>
      </c>
      <c r="D326" s="351">
        <v>4607091384130</v>
      </c>
      <c r="E326" s="352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7"/>
      <c r="P326" s="357"/>
      <c r="Q326" s="357"/>
      <c r="R326" s="352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466</v>
      </c>
      <c r="B327" s="54" t="s">
        <v>467</v>
      </c>
      <c r="C327" s="31">
        <v>4301011330</v>
      </c>
      <c r="D327" s="351">
        <v>4607091384147</v>
      </c>
      <c r="E327" s="352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69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7"/>
      <c r="P327" s="357"/>
      <c r="Q327" s="357"/>
      <c r="R327" s="352"/>
      <c r="S327" s="34"/>
      <c r="T327" s="34"/>
      <c r="U327" s="35" t="s">
        <v>64</v>
      </c>
      <c r="V327" s="345">
        <v>0</v>
      </c>
      <c r="W327" s="346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466</v>
      </c>
      <c r="B328" s="54" t="s">
        <v>468</v>
      </c>
      <c r="C328" s="31">
        <v>4301011238</v>
      </c>
      <c r="D328" s="351">
        <v>4607091384147</v>
      </c>
      <c r="E328" s="352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7"/>
      <c r="P328" s="357"/>
      <c r="Q328" s="357"/>
      <c r="R328" s="352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469</v>
      </c>
      <c r="B329" s="54" t="s">
        <v>470</v>
      </c>
      <c r="C329" s="31">
        <v>4301011327</v>
      </c>
      <c r="D329" s="351">
        <v>4607091384154</v>
      </c>
      <c r="E329" s="352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7"/>
      <c r="P329" s="357"/>
      <c r="Q329" s="357"/>
      <c r="R329" s="352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4301011332</v>
      </c>
      <c r="D330" s="351">
        <v>4607091384161</v>
      </c>
      <c r="E330" s="352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7"/>
      <c r="P330" s="357"/>
      <c r="Q330" s="357"/>
      <c r="R330" s="352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7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68"/>
      <c r="N331" s="353" t="s">
        <v>65</v>
      </c>
      <c r="O331" s="354"/>
      <c r="P331" s="354"/>
      <c r="Q331" s="354"/>
      <c r="R331" s="354"/>
      <c r="S331" s="354"/>
      <c r="T331" s="355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186.46666666666667</v>
      </c>
      <c r="W331" s="347">
        <f>IFERROR(W323/H323,"0")+IFERROR(W324/H324,"0")+IFERROR(W325/H325,"0")+IFERROR(W326/H326,"0")+IFERROR(W327/H327,"0")+IFERROR(W328/H328,"0")+IFERROR(W329/H329,"0")+IFERROR(W330/H330,"0")</f>
        <v>187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4.0672499999999996</v>
      </c>
      <c r="Y331" s="348"/>
      <c r="Z331" s="348"/>
    </row>
    <row r="332" spans="1:53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68"/>
      <c r="N332" s="353" t="s">
        <v>65</v>
      </c>
      <c r="O332" s="354"/>
      <c r="P332" s="354"/>
      <c r="Q332" s="354"/>
      <c r="R332" s="354"/>
      <c r="S332" s="354"/>
      <c r="T332" s="355"/>
      <c r="U332" s="37" t="s">
        <v>64</v>
      </c>
      <c r="V332" s="347">
        <f>IFERROR(SUM(V323:V330),"0")</f>
        <v>2797</v>
      </c>
      <c r="W332" s="347">
        <f>IFERROR(SUM(W323:W330),"0")</f>
        <v>2805</v>
      </c>
      <c r="X332" s="37"/>
      <c r="Y332" s="348"/>
      <c r="Z332" s="348"/>
    </row>
    <row r="333" spans="1:53" ht="14.25" hidden="1" customHeight="1" x14ac:dyDescent="0.25">
      <c r="A333" s="349" t="s">
        <v>96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51">
        <v>4607091383980</v>
      </c>
      <c r="E334" s="352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7"/>
      <c r="P334" s="357"/>
      <c r="Q334" s="357"/>
      <c r="R334" s="352"/>
      <c r="S334" s="34"/>
      <c r="T334" s="34"/>
      <c r="U334" s="35" t="s">
        <v>64</v>
      </c>
      <c r="V334" s="345">
        <v>889</v>
      </c>
      <c r="W334" s="346">
        <f>IFERROR(IF(V334="",0,CEILING((V334/$H334),1)*$H334),"")</f>
        <v>900</v>
      </c>
      <c r="X334" s="36">
        <f>IFERROR(IF(W334=0,"",ROUNDUP(W334/H334,0)*0.02175),"")</f>
        <v>1.3049999999999999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475</v>
      </c>
      <c r="B335" s="54" t="s">
        <v>476</v>
      </c>
      <c r="C335" s="31">
        <v>4301020270</v>
      </c>
      <c r="D335" s="351">
        <v>4680115883314</v>
      </c>
      <c r="E335" s="352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7"/>
      <c r="P335" s="357"/>
      <c r="Q335" s="357"/>
      <c r="R335" s="352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477</v>
      </c>
      <c r="B336" s="54" t="s">
        <v>478</v>
      </c>
      <c r="C336" s="31">
        <v>4301020179</v>
      </c>
      <c r="D336" s="351">
        <v>4607091384178</v>
      </c>
      <c r="E336" s="352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7"/>
      <c r="P336" s="357"/>
      <c r="Q336" s="357"/>
      <c r="R336" s="352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7"/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68"/>
      <c r="N337" s="353" t="s">
        <v>65</v>
      </c>
      <c r="O337" s="354"/>
      <c r="P337" s="354"/>
      <c r="Q337" s="354"/>
      <c r="R337" s="354"/>
      <c r="S337" s="354"/>
      <c r="T337" s="355"/>
      <c r="U337" s="37" t="s">
        <v>66</v>
      </c>
      <c r="V337" s="347">
        <f>IFERROR(V334/H334,"0")+IFERROR(V335/H335,"0")+IFERROR(V336/H336,"0")</f>
        <v>59.266666666666666</v>
      </c>
      <c r="W337" s="347">
        <f>IFERROR(W334/H334,"0")+IFERROR(W335/H335,"0")+IFERROR(W336/H336,"0")</f>
        <v>60</v>
      </c>
      <c r="X337" s="347">
        <f>IFERROR(IF(X334="",0,X334),"0")+IFERROR(IF(X335="",0,X335),"0")+IFERROR(IF(X336="",0,X336),"0")</f>
        <v>1.3049999999999999</v>
      </c>
      <c r="Y337" s="348"/>
      <c r="Z337" s="348"/>
    </row>
    <row r="338" spans="1:53" x14ac:dyDescent="0.2">
      <c r="A338" s="350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68"/>
      <c r="N338" s="353" t="s">
        <v>65</v>
      </c>
      <c r="O338" s="354"/>
      <c r="P338" s="354"/>
      <c r="Q338" s="354"/>
      <c r="R338" s="354"/>
      <c r="S338" s="354"/>
      <c r="T338" s="355"/>
      <c r="U338" s="37" t="s">
        <v>64</v>
      </c>
      <c r="V338" s="347">
        <f>IFERROR(SUM(V334:V336),"0")</f>
        <v>889</v>
      </c>
      <c r="W338" s="347">
        <f>IFERROR(SUM(W334:W336),"0")</f>
        <v>900</v>
      </c>
      <c r="X338" s="37"/>
      <c r="Y338" s="348"/>
      <c r="Z338" s="348"/>
    </row>
    <row r="339" spans="1:53" ht="14.25" hidden="1" customHeight="1" x14ac:dyDescent="0.25">
      <c r="A339" s="349" t="s">
        <v>67</v>
      </c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41"/>
      <c r="Z339" s="341"/>
    </row>
    <row r="340" spans="1:53" ht="27" hidden="1" customHeight="1" x14ac:dyDescent="0.25">
      <c r="A340" s="54" t="s">
        <v>479</v>
      </c>
      <c r="B340" s="54" t="s">
        <v>480</v>
      </c>
      <c r="C340" s="31">
        <v>4301051560</v>
      </c>
      <c r="D340" s="351">
        <v>4607091383928</v>
      </c>
      <c r="E340" s="352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06" t="s">
        <v>481</v>
      </c>
      <c r="O340" s="357"/>
      <c r="P340" s="357"/>
      <c r="Q340" s="357"/>
      <c r="R340" s="352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482</v>
      </c>
      <c r="B341" s="54" t="s">
        <v>483</v>
      </c>
      <c r="C341" s="31">
        <v>4301051298</v>
      </c>
      <c r="D341" s="351">
        <v>4607091384260</v>
      </c>
      <c r="E341" s="352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7"/>
      <c r="P341" s="357"/>
      <c r="Q341" s="357"/>
      <c r="R341" s="352"/>
      <c r="S341" s="34"/>
      <c r="T341" s="34"/>
      <c r="U341" s="35" t="s">
        <v>64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67"/>
      <c r="B342" s="350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68"/>
      <c r="N342" s="353" t="s">
        <v>65</v>
      </c>
      <c r="O342" s="354"/>
      <c r="P342" s="354"/>
      <c r="Q342" s="354"/>
      <c r="R342" s="354"/>
      <c r="S342" s="354"/>
      <c r="T342" s="355"/>
      <c r="U342" s="37" t="s">
        <v>66</v>
      </c>
      <c r="V342" s="347">
        <f>IFERROR(V340/H340,"0")+IFERROR(V341/H341,"0")</f>
        <v>0</v>
      </c>
      <c r="W342" s="347">
        <f>IFERROR(W340/H340,"0")+IFERROR(W341/H341,"0")</f>
        <v>0</v>
      </c>
      <c r="X342" s="347">
        <f>IFERROR(IF(X340="",0,X340),"0")+IFERROR(IF(X341="",0,X341),"0")</f>
        <v>0</v>
      </c>
      <c r="Y342" s="348"/>
      <c r="Z342" s="348"/>
    </row>
    <row r="343" spans="1:53" hidden="1" x14ac:dyDescent="0.2">
      <c r="A343" s="350"/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68"/>
      <c r="N343" s="353" t="s">
        <v>65</v>
      </c>
      <c r="O343" s="354"/>
      <c r="P343" s="354"/>
      <c r="Q343" s="354"/>
      <c r="R343" s="354"/>
      <c r="S343" s="354"/>
      <c r="T343" s="355"/>
      <c r="U343" s="37" t="s">
        <v>64</v>
      </c>
      <c r="V343" s="347">
        <f>IFERROR(SUM(V340:V341),"0")</f>
        <v>0</v>
      </c>
      <c r="W343" s="347">
        <f>IFERROR(SUM(W340:W341),"0")</f>
        <v>0</v>
      </c>
      <c r="X343" s="37"/>
      <c r="Y343" s="348"/>
      <c r="Z343" s="348"/>
    </row>
    <row r="344" spans="1:53" ht="14.25" hidden="1" customHeight="1" x14ac:dyDescent="0.25">
      <c r="A344" s="349" t="s">
        <v>195</v>
      </c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41"/>
      <c r="Z344" s="341"/>
    </row>
    <row r="345" spans="1:53" ht="16.5" hidden="1" customHeight="1" x14ac:dyDescent="0.25">
      <c r="A345" s="54" t="s">
        <v>484</v>
      </c>
      <c r="B345" s="54" t="s">
        <v>485</v>
      </c>
      <c r="C345" s="31">
        <v>4301060314</v>
      </c>
      <c r="D345" s="351">
        <v>4607091384673</v>
      </c>
      <c r="E345" s="352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5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7"/>
      <c r="P345" s="357"/>
      <c r="Q345" s="357"/>
      <c r="R345" s="352"/>
      <c r="S345" s="34"/>
      <c r="T345" s="34"/>
      <c r="U345" s="35" t="s">
        <v>64</v>
      </c>
      <c r="V345" s="345">
        <v>0</v>
      </c>
      <c r="W345" s="34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67"/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68"/>
      <c r="N346" s="353" t="s">
        <v>65</v>
      </c>
      <c r="O346" s="354"/>
      <c r="P346" s="354"/>
      <c r="Q346" s="354"/>
      <c r="R346" s="354"/>
      <c r="S346" s="354"/>
      <c r="T346" s="355"/>
      <c r="U346" s="37" t="s">
        <v>66</v>
      </c>
      <c r="V346" s="347">
        <f>IFERROR(V345/H345,"0")</f>
        <v>0</v>
      </c>
      <c r="W346" s="347">
        <f>IFERROR(W345/H345,"0")</f>
        <v>0</v>
      </c>
      <c r="X346" s="347">
        <f>IFERROR(IF(X345="",0,X345),"0")</f>
        <v>0</v>
      </c>
      <c r="Y346" s="348"/>
      <c r="Z346" s="348"/>
    </row>
    <row r="347" spans="1:53" hidden="1" x14ac:dyDescent="0.2">
      <c r="A347" s="350"/>
      <c r="B347" s="350"/>
      <c r="C347" s="350"/>
      <c r="D347" s="350"/>
      <c r="E347" s="350"/>
      <c r="F347" s="350"/>
      <c r="G347" s="350"/>
      <c r="H347" s="350"/>
      <c r="I347" s="350"/>
      <c r="J347" s="350"/>
      <c r="K347" s="350"/>
      <c r="L347" s="350"/>
      <c r="M347" s="368"/>
      <c r="N347" s="353" t="s">
        <v>65</v>
      </c>
      <c r="O347" s="354"/>
      <c r="P347" s="354"/>
      <c r="Q347" s="354"/>
      <c r="R347" s="354"/>
      <c r="S347" s="354"/>
      <c r="T347" s="355"/>
      <c r="U347" s="37" t="s">
        <v>64</v>
      </c>
      <c r="V347" s="347">
        <f>IFERROR(SUM(V345:V345),"0")</f>
        <v>0</v>
      </c>
      <c r="W347" s="347">
        <f>IFERROR(SUM(W345:W345),"0")</f>
        <v>0</v>
      </c>
      <c r="X347" s="37"/>
      <c r="Y347" s="348"/>
      <c r="Z347" s="348"/>
    </row>
    <row r="348" spans="1:53" ht="16.5" hidden="1" customHeight="1" x14ac:dyDescent="0.25">
      <c r="A348" s="358" t="s">
        <v>486</v>
      </c>
      <c r="B348" s="350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40"/>
      <c r="Z348" s="340"/>
    </row>
    <row r="349" spans="1:53" ht="14.25" hidden="1" customHeight="1" x14ac:dyDescent="0.25">
      <c r="A349" s="349" t="s">
        <v>104</v>
      </c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41"/>
      <c r="Z349" s="341"/>
    </row>
    <row r="350" spans="1:53" ht="37.5" hidden="1" customHeight="1" x14ac:dyDescent="0.25">
      <c r="A350" s="54" t="s">
        <v>487</v>
      </c>
      <c r="B350" s="54" t="s">
        <v>488</v>
      </c>
      <c r="C350" s="31">
        <v>4301011324</v>
      </c>
      <c r="D350" s="351">
        <v>4607091384185</v>
      </c>
      <c r="E350" s="352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5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7"/>
      <c r="P350" s="357"/>
      <c r="Q350" s="357"/>
      <c r="R350" s="352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489</v>
      </c>
      <c r="B351" s="54" t="s">
        <v>490</v>
      </c>
      <c r="C351" s="31">
        <v>4301011312</v>
      </c>
      <c r="D351" s="351">
        <v>4607091384192</v>
      </c>
      <c r="E351" s="352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7"/>
      <c r="P351" s="357"/>
      <c r="Q351" s="357"/>
      <c r="R351" s="352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491</v>
      </c>
      <c r="B352" s="54" t="s">
        <v>492</v>
      </c>
      <c r="C352" s="31">
        <v>4301011483</v>
      </c>
      <c r="D352" s="351">
        <v>4680115881907</v>
      </c>
      <c r="E352" s="352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7"/>
      <c r="P352" s="357"/>
      <c r="Q352" s="357"/>
      <c r="R352" s="352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493</v>
      </c>
      <c r="B353" s="54" t="s">
        <v>494</v>
      </c>
      <c r="C353" s="31">
        <v>4301011655</v>
      </c>
      <c r="D353" s="351">
        <v>4680115883925</v>
      </c>
      <c r="E353" s="352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7"/>
      <c r="P353" s="357"/>
      <c r="Q353" s="357"/>
      <c r="R353" s="352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495</v>
      </c>
      <c r="B354" s="54" t="s">
        <v>496</v>
      </c>
      <c r="C354" s="31">
        <v>4301011303</v>
      </c>
      <c r="D354" s="351">
        <v>4607091384680</v>
      </c>
      <c r="E354" s="352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7"/>
      <c r="P354" s="357"/>
      <c r="Q354" s="357"/>
      <c r="R354" s="352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7"/>
      <c r="B355" s="350"/>
      <c r="C355" s="350"/>
      <c r="D355" s="350"/>
      <c r="E355" s="350"/>
      <c r="F355" s="350"/>
      <c r="G355" s="350"/>
      <c r="H355" s="350"/>
      <c r="I355" s="350"/>
      <c r="J355" s="350"/>
      <c r="K355" s="350"/>
      <c r="L355" s="350"/>
      <c r="M355" s="368"/>
      <c r="N355" s="353" t="s">
        <v>65</v>
      </c>
      <c r="O355" s="354"/>
      <c r="P355" s="354"/>
      <c r="Q355" s="354"/>
      <c r="R355" s="354"/>
      <c r="S355" s="354"/>
      <c r="T355" s="355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hidden="1" x14ac:dyDescent="0.2">
      <c r="A356" s="350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68"/>
      <c r="N356" s="353" t="s">
        <v>65</v>
      </c>
      <c r="O356" s="354"/>
      <c r="P356" s="354"/>
      <c r="Q356" s="354"/>
      <c r="R356" s="354"/>
      <c r="S356" s="354"/>
      <c r="T356" s="355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hidden="1" customHeight="1" x14ac:dyDescent="0.25">
      <c r="A357" s="349" t="s">
        <v>59</v>
      </c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41"/>
      <c r="Z357" s="341"/>
    </row>
    <row r="358" spans="1:53" ht="27" hidden="1" customHeight="1" x14ac:dyDescent="0.25">
      <c r="A358" s="54" t="s">
        <v>497</v>
      </c>
      <c r="B358" s="54" t="s">
        <v>498</v>
      </c>
      <c r="C358" s="31">
        <v>4301031139</v>
      </c>
      <c r="D358" s="351">
        <v>4607091384802</v>
      </c>
      <c r="E358" s="352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7"/>
      <c r="P358" s="357"/>
      <c r="Q358" s="357"/>
      <c r="R358" s="352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499</v>
      </c>
      <c r="B359" s="54" t="s">
        <v>500</v>
      </c>
      <c r="C359" s="31">
        <v>4301031140</v>
      </c>
      <c r="D359" s="351">
        <v>4607091384826</v>
      </c>
      <c r="E359" s="352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7"/>
      <c r="P359" s="357"/>
      <c r="Q359" s="357"/>
      <c r="R359" s="352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67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68"/>
      <c r="N360" s="353" t="s">
        <v>65</v>
      </c>
      <c r="O360" s="354"/>
      <c r="P360" s="354"/>
      <c r="Q360" s="354"/>
      <c r="R360" s="354"/>
      <c r="S360" s="354"/>
      <c r="T360" s="355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68"/>
      <c r="N361" s="353" t="s">
        <v>65</v>
      </c>
      <c r="O361" s="354"/>
      <c r="P361" s="354"/>
      <c r="Q361" s="354"/>
      <c r="R361" s="354"/>
      <c r="S361" s="354"/>
      <c r="T361" s="355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hidden="1" customHeight="1" x14ac:dyDescent="0.25">
      <c r="A362" s="349" t="s">
        <v>67</v>
      </c>
      <c r="B362" s="350"/>
      <c r="C362" s="35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51">
        <v>4607091384246</v>
      </c>
      <c r="E363" s="352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7"/>
      <c r="P363" s="357"/>
      <c r="Q363" s="357"/>
      <c r="R363" s="352"/>
      <c r="S363" s="34"/>
      <c r="T363" s="34"/>
      <c r="U363" s="35" t="s">
        <v>64</v>
      </c>
      <c r="V363" s="345">
        <v>3405</v>
      </c>
      <c r="W363" s="346">
        <f>IFERROR(IF(V363="",0,CEILING((V363/$H363),1)*$H363),"")</f>
        <v>3408.6</v>
      </c>
      <c r="X363" s="36">
        <f>IFERROR(IF(W363=0,"",ROUNDUP(W363/H363,0)*0.02175),"")</f>
        <v>9.5047499999999996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503</v>
      </c>
      <c r="B364" s="54" t="s">
        <v>504</v>
      </c>
      <c r="C364" s="31">
        <v>4301051445</v>
      </c>
      <c r="D364" s="351">
        <v>4680115881976</v>
      </c>
      <c r="E364" s="352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7"/>
      <c r="P364" s="357"/>
      <c r="Q364" s="357"/>
      <c r="R364" s="352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505</v>
      </c>
      <c r="B365" s="54" t="s">
        <v>506</v>
      </c>
      <c r="C365" s="31">
        <v>4301051297</v>
      </c>
      <c r="D365" s="351">
        <v>4607091384253</v>
      </c>
      <c r="E365" s="352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7"/>
      <c r="P365" s="357"/>
      <c r="Q365" s="357"/>
      <c r="R365" s="352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507</v>
      </c>
      <c r="B366" s="54" t="s">
        <v>508</v>
      </c>
      <c r="C366" s="31">
        <v>4301051444</v>
      </c>
      <c r="D366" s="351">
        <v>4680115881969</v>
      </c>
      <c r="E366" s="352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7"/>
      <c r="P366" s="357"/>
      <c r="Q366" s="357"/>
      <c r="R366" s="352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7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68"/>
      <c r="N367" s="353" t="s">
        <v>65</v>
      </c>
      <c r="O367" s="354"/>
      <c r="P367" s="354"/>
      <c r="Q367" s="354"/>
      <c r="R367" s="354"/>
      <c r="S367" s="354"/>
      <c r="T367" s="355"/>
      <c r="U367" s="37" t="s">
        <v>66</v>
      </c>
      <c r="V367" s="347">
        <f>IFERROR(V363/H363,"0")+IFERROR(V364/H364,"0")+IFERROR(V365/H365,"0")+IFERROR(V366/H366,"0")</f>
        <v>436.53846153846155</v>
      </c>
      <c r="W367" s="347">
        <f>IFERROR(W363/H363,"0")+IFERROR(W364/H364,"0")+IFERROR(W365/H365,"0")+IFERROR(W366/H366,"0")</f>
        <v>437</v>
      </c>
      <c r="X367" s="347">
        <f>IFERROR(IF(X363="",0,X363),"0")+IFERROR(IF(X364="",0,X364),"0")+IFERROR(IF(X365="",0,X365),"0")+IFERROR(IF(X366="",0,X366),"0")</f>
        <v>9.5047499999999996</v>
      </c>
      <c r="Y367" s="348"/>
      <c r="Z367" s="348"/>
    </row>
    <row r="368" spans="1:53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68"/>
      <c r="N368" s="353" t="s">
        <v>65</v>
      </c>
      <c r="O368" s="354"/>
      <c r="P368" s="354"/>
      <c r="Q368" s="354"/>
      <c r="R368" s="354"/>
      <c r="S368" s="354"/>
      <c r="T368" s="355"/>
      <c r="U368" s="37" t="s">
        <v>64</v>
      </c>
      <c r="V368" s="347">
        <f>IFERROR(SUM(V363:V366),"0")</f>
        <v>3405</v>
      </c>
      <c r="W368" s="347">
        <f>IFERROR(SUM(W363:W366),"0")</f>
        <v>3408.6</v>
      </c>
      <c r="X368" s="37"/>
      <c r="Y368" s="348"/>
      <c r="Z368" s="348"/>
    </row>
    <row r="369" spans="1:53" ht="14.25" hidden="1" customHeight="1" x14ac:dyDescent="0.25">
      <c r="A369" s="349" t="s">
        <v>195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41"/>
      <c r="Z369" s="341"/>
    </row>
    <row r="370" spans="1:53" ht="27" hidden="1" customHeight="1" x14ac:dyDescent="0.25">
      <c r="A370" s="54" t="s">
        <v>509</v>
      </c>
      <c r="B370" s="54" t="s">
        <v>510</v>
      </c>
      <c r="C370" s="31">
        <v>4301060322</v>
      </c>
      <c r="D370" s="351">
        <v>4607091389357</v>
      </c>
      <c r="E370" s="352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7"/>
      <c r="P370" s="357"/>
      <c r="Q370" s="357"/>
      <c r="R370" s="352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7"/>
      <c r="B371" s="350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68"/>
      <c r="N371" s="353" t="s">
        <v>65</v>
      </c>
      <c r="O371" s="354"/>
      <c r="P371" s="354"/>
      <c r="Q371" s="354"/>
      <c r="R371" s="354"/>
      <c r="S371" s="354"/>
      <c r="T371" s="355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hidden="1" x14ac:dyDescent="0.2">
      <c r="A372" s="350"/>
      <c r="B372" s="350"/>
      <c r="C372" s="350"/>
      <c r="D372" s="350"/>
      <c r="E372" s="350"/>
      <c r="F372" s="350"/>
      <c r="G372" s="350"/>
      <c r="H372" s="350"/>
      <c r="I372" s="350"/>
      <c r="J372" s="350"/>
      <c r="K372" s="350"/>
      <c r="L372" s="350"/>
      <c r="M372" s="368"/>
      <c r="N372" s="353" t="s">
        <v>65</v>
      </c>
      <c r="O372" s="354"/>
      <c r="P372" s="354"/>
      <c r="Q372" s="354"/>
      <c r="R372" s="354"/>
      <c r="S372" s="354"/>
      <c r="T372" s="355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hidden="1" customHeight="1" x14ac:dyDescent="0.2">
      <c r="A373" s="402" t="s">
        <v>511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hidden="1" customHeight="1" x14ac:dyDescent="0.25">
      <c r="A374" s="358" t="s">
        <v>512</v>
      </c>
      <c r="B374" s="350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40"/>
      <c r="Z374" s="340"/>
    </row>
    <row r="375" spans="1:53" ht="14.25" hidden="1" customHeight="1" x14ac:dyDescent="0.25">
      <c r="A375" s="349" t="s">
        <v>104</v>
      </c>
      <c r="B375" s="350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41"/>
      <c r="Z375" s="341"/>
    </row>
    <row r="376" spans="1:53" ht="27" hidden="1" customHeight="1" x14ac:dyDescent="0.25">
      <c r="A376" s="54" t="s">
        <v>513</v>
      </c>
      <c r="B376" s="54" t="s">
        <v>514</v>
      </c>
      <c r="C376" s="31">
        <v>4301011428</v>
      </c>
      <c r="D376" s="351">
        <v>4607091389708</v>
      </c>
      <c r="E376" s="352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7"/>
      <c r="P376" s="357"/>
      <c r="Q376" s="357"/>
      <c r="R376" s="352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515</v>
      </c>
      <c r="B377" s="54" t="s">
        <v>516</v>
      </c>
      <c r="C377" s="31">
        <v>4301011427</v>
      </c>
      <c r="D377" s="351">
        <v>4607091389692</v>
      </c>
      <c r="E377" s="352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7"/>
      <c r="P377" s="357"/>
      <c r="Q377" s="357"/>
      <c r="R377" s="352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67"/>
      <c r="B378" s="350"/>
      <c r="C378" s="350"/>
      <c r="D378" s="350"/>
      <c r="E378" s="350"/>
      <c r="F378" s="350"/>
      <c r="G378" s="350"/>
      <c r="H378" s="350"/>
      <c r="I378" s="350"/>
      <c r="J378" s="350"/>
      <c r="K378" s="350"/>
      <c r="L378" s="350"/>
      <c r="M378" s="368"/>
      <c r="N378" s="353" t="s">
        <v>65</v>
      </c>
      <c r="O378" s="354"/>
      <c r="P378" s="354"/>
      <c r="Q378" s="354"/>
      <c r="R378" s="354"/>
      <c r="S378" s="354"/>
      <c r="T378" s="355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hidden="1" x14ac:dyDescent="0.2">
      <c r="A379" s="350"/>
      <c r="B379" s="350"/>
      <c r="C379" s="350"/>
      <c r="D379" s="350"/>
      <c r="E379" s="350"/>
      <c r="F379" s="350"/>
      <c r="G379" s="350"/>
      <c r="H379" s="350"/>
      <c r="I379" s="350"/>
      <c r="J379" s="350"/>
      <c r="K379" s="350"/>
      <c r="L379" s="350"/>
      <c r="M379" s="368"/>
      <c r="N379" s="353" t="s">
        <v>65</v>
      </c>
      <c r="O379" s="354"/>
      <c r="P379" s="354"/>
      <c r="Q379" s="354"/>
      <c r="R379" s="354"/>
      <c r="S379" s="354"/>
      <c r="T379" s="355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hidden="1" customHeight="1" x14ac:dyDescent="0.25">
      <c r="A380" s="349" t="s">
        <v>59</v>
      </c>
      <c r="B380" s="350"/>
      <c r="C380" s="35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41"/>
      <c r="Z380" s="341"/>
    </row>
    <row r="381" spans="1:53" ht="27" hidden="1" customHeight="1" x14ac:dyDescent="0.25">
      <c r="A381" s="54" t="s">
        <v>517</v>
      </c>
      <c r="B381" s="54" t="s">
        <v>518</v>
      </c>
      <c r="C381" s="31">
        <v>4301031177</v>
      </c>
      <c r="D381" s="351">
        <v>4607091389753</v>
      </c>
      <c r="E381" s="352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7"/>
      <c r="P381" s="357"/>
      <c r="Q381" s="357"/>
      <c r="R381" s="352"/>
      <c r="S381" s="34"/>
      <c r="T381" s="34"/>
      <c r="U381" s="35" t="s">
        <v>64</v>
      </c>
      <c r="V381" s="345">
        <v>0</v>
      </c>
      <c r="W381" s="346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519</v>
      </c>
      <c r="B382" s="54" t="s">
        <v>520</v>
      </c>
      <c r="C382" s="31">
        <v>4301031174</v>
      </c>
      <c r="D382" s="351">
        <v>4607091389760</v>
      </c>
      <c r="E382" s="352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7"/>
      <c r="P382" s="357"/>
      <c r="Q382" s="357"/>
      <c r="R382" s="352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521</v>
      </c>
      <c r="B383" s="54" t="s">
        <v>522</v>
      </c>
      <c r="C383" s="31">
        <v>4301031175</v>
      </c>
      <c r="D383" s="351">
        <v>4607091389746</v>
      </c>
      <c r="E383" s="352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5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7"/>
      <c r="P383" s="357"/>
      <c r="Q383" s="357"/>
      <c r="R383" s="352"/>
      <c r="S383" s="34"/>
      <c r="T383" s="34"/>
      <c r="U383" s="35" t="s">
        <v>64</v>
      </c>
      <c r="V383" s="345">
        <v>0</v>
      </c>
      <c r="W383" s="346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523</v>
      </c>
      <c r="B384" s="54" t="s">
        <v>524</v>
      </c>
      <c r="C384" s="31">
        <v>4301031236</v>
      </c>
      <c r="D384" s="351">
        <v>4680115882928</v>
      </c>
      <c r="E384" s="352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7"/>
      <c r="P384" s="357"/>
      <c r="Q384" s="357"/>
      <c r="R384" s="352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525</v>
      </c>
      <c r="B385" s="54" t="s">
        <v>526</v>
      </c>
      <c r="C385" s="31">
        <v>4301031257</v>
      </c>
      <c r="D385" s="351">
        <v>4680115883147</v>
      </c>
      <c r="E385" s="352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6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7"/>
      <c r="P385" s="357"/>
      <c r="Q385" s="357"/>
      <c r="R385" s="352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527</v>
      </c>
      <c r="B386" s="54" t="s">
        <v>528</v>
      </c>
      <c r="C386" s="31">
        <v>4301031178</v>
      </c>
      <c r="D386" s="351">
        <v>4607091384338</v>
      </c>
      <c r="E386" s="352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7"/>
      <c r="P386" s="357"/>
      <c r="Q386" s="357"/>
      <c r="R386" s="352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529</v>
      </c>
      <c r="B387" s="54" t="s">
        <v>530</v>
      </c>
      <c r="C387" s="31">
        <v>4301031254</v>
      </c>
      <c r="D387" s="351">
        <v>4680115883154</v>
      </c>
      <c r="E387" s="352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7"/>
      <c r="P387" s="357"/>
      <c r="Q387" s="357"/>
      <c r="R387" s="352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531</v>
      </c>
      <c r="B388" s="54" t="s">
        <v>532</v>
      </c>
      <c r="C388" s="31">
        <v>4301031171</v>
      </c>
      <c r="D388" s="351">
        <v>4607091389524</v>
      </c>
      <c r="E388" s="352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7"/>
      <c r="P388" s="357"/>
      <c r="Q388" s="357"/>
      <c r="R388" s="352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533</v>
      </c>
      <c r="B389" s="54" t="s">
        <v>534</v>
      </c>
      <c r="C389" s="31">
        <v>4301031258</v>
      </c>
      <c r="D389" s="351">
        <v>4680115883161</v>
      </c>
      <c r="E389" s="352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6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7"/>
      <c r="P389" s="357"/>
      <c r="Q389" s="357"/>
      <c r="R389" s="352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535</v>
      </c>
      <c r="B390" s="54" t="s">
        <v>536</v>
      </c>
      <c r="C390" s="31">
        <v>4301031170</v>
      </c>
      <c r="D390" s="351">
        <v>4607091384345</v>
      </c>
      <c r="E390" s="352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7"/>
      <c r="P390" s="357"/>
      <c r="Q390" s="357"/>
      <c r="R390" s="352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537</v>
      </c>
      <c r="B391" s="54" t="s">
        <v>538</v>
      </c>
      <c r="C391" s="31">
        <v>4301031256</v>
      </c>
      <c r="D391" s="351">
        <v>4680115883178</v>
      </c>
      <c r="E391" s="352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7"/>
      <c r="P391" s="357"/>
      <c r="Q391" s="357"/>
      <c r="R391" s="352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539</v>
      </c>
      <c r="B392" s="54" t="s">
        <v>540</v>
      </c>
      <c r="C392" s="31">
        <v>4301031172</v>
      </c>
      <c r="D392" s="351">
        <v>4607091389531</v>
      </c>
      <c r="E392" s="352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7"/>
      <c r="P392" s="357"/>
      <c r="Q392" s="357"/>
      <c r="R392" s="352"/>
      <c r="S392" s="34"/>
      <c r="T392" s="34"/>
      <c r="U392" s="35" t="s">
        <v>64</v>
      </c>
      <c r="V392" s="345">
        <v>0</v>
      </c>
      <c r="W392" s="346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541</v>
      </c>
      <c r="B393" s="54" t="s">
        <v>542</v>
      </c>
      <c r="C393" s="31">
        <v>4301031255</v>
      </c>
      <c r="D393" s="351">
        <v>4680115883185</v>
      </c>
      <c r="E393" s="352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7"/>
      <c r="P393" s="357"/>
      <c r="Q393" s="357"/>
      <c r="R393" s="352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idden="1" x14ac:dyDescent="0.2">
      <c r="A394" s="367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68"/>
      <c r="N394" s="353" t="s">
        <v>65</v>
      </c>
      <c r="O394" s="354"/>
      <c r="P394" s="354"/>
      <c r="Q394" s="354"/>
      <c r="R394" s="354"/>
      <c r="S394" s="354"/>
      <c r="T394" s="355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48"/>
      <c r="Z394" s="348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68"/>
      <c r="N395" s="353" t="s">
        <v>65</v>
      </c>
      <c r="O395" s="354"/>
      <c r="P395" s="354"/>
      <c r="Q395" s="354"/>
      <c r="R395" s="354"/>
      <c r="S395" s="354"/>
      <c r="T395" s="355"/>
      <c r="U395" s="37" t="s">
        <v>64</v>
      </c>
      <c r="V395" s="347">
        <f>IFERROR(SUM(V381:V393),"0")</f>
        <v>0</v>
      </c>
      <c r="W395" s="347">
        <f>IFERROR(SUM(W381:W393),"0")</f>
        <v>0</v>
      </c>
      <c r="X395" s="37"/>
      <c r="Y395" s="348"/>
      <c r="Z395" s="348"/>
    </row>
    <row r="396" spans="1:53" ht="14.25" hidden="1" customHeight="1" x14ac:dyDescent="0.25">
      <c r="A396" s="349" t="s">
        <v>67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41"/>
      <c r="Z396" s="341"/>
    </row>
    <row r="397" spans="1:53" ht="27" hidden="1" customHeight="1" x14ac:dyDescent="0.25">
      <c r="A397" s="54" t="s">
        <v>543</v>
      </c>
      <c r="B397" s="54" t="s">
        <v>544</v>
      </c>
      <c r="C397" s="31">
        <v>4301051258</v>
      </c>
      <c r="D397" s="351">
        <v>4607091389685</v>
      </c>
      <c r="E397" s="352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7"/>
      <c r="P397" s="357"/>
      <c r="Q397" s="357"/>
      <c r="R397" s="352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545</v>
      </c>
      <c r="B398" s="54" t="s">
        <v>546</v>
      </c>
      <c r="C398" s="31">
        <v>4301051431</v>
      </c>
      <c r="D398" s="351">
        <v>4607091389654</v>
      </c>
      <c r="E398" s="352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7"/>
      <c r="P398" s="357"/>
      <c r="Q398" s="357"/>
      <c r="R398" s="352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547</v>
      </c>
      <c r="B399" s="54" t="s">
        <v>548</v>
      </c>
      <c r="C399" s="31">
        <v>4301051284</v>
      </c>
      <c r="D399" s="351">
        <v>4607091384352</v>
      </c>
      <c r="E399" s="352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7"/>
      <c r="P399" s="357"/>
      <c r="Q399" s="357"/>
      <c r="R399" s="352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549</v>
      </c>
      <c r="B400" s="54" t="s">
        <v>550</v>
      </c>
      <c r="C400" s="31">
        <v>4301051257</v>
      </c>
      <c r="D400" s="351">
        <v>4607091389661</v>
      </c>
      <c r="E400" s="352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7"/>
      <c r="P400" s="357"/>
      <c r="Q400" s="357"/>
      <c r="R400" s="352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7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68"/>
      <c r="N401" s="353" t="s">
        <v>65</v>
      </c>
      <c r="O401" s="354"/>
      <c r="P401" s="354"/>
      <c r="Q401" s="354"/>
      <c r="R401" s="354"/>
      <c r="S401" s="354"/>
      <c r="T401" s="355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68"/>
      <c r="N402" s="353" t="s">
        <v>65</v>
      </c>
      <c r="O402" s="354"/>
      <c r="P402" s="354"/>
      <c r="Q402" s="354"/>
      <c r="R402" s="354"/>
      <c r="S402" s="354"/>
      <c r="T402" s="355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hidden="1" customHeight="1" x14ac:dyDescent="0.25">
      <c r="A403" s="349" t="s">
        <v>195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41"/>
      <c r="Z403" s="341"/>
    </row>
    <row r="404" spans="1:53" ht="27" hidden="1" customHeight="1" x14ac:dyDescent="0.25">
      <c r="A404" s="54" t="s">
        <v>551</v>
      </c>
      <c r="B404" s="54" t="s">
        <v>552</v>
      </c>
      <c r="C404" s="31">
        <v>4301060352</v>
      </c>
      <c r="D404" s="351">
        <v>4680115881648</v>
      </c>
      <c r="E404" s="352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7"/>
      <c r="P404" s="357"/>
      <c r="Q404" s="357"/>
      <c r="R404" s="352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50"/>
      <c r="C405" s="350"/>
      <c r="D405" s="350"/>
      <c r="E405" s="350"/>
      <c r="F405" s="350"/>
      <c r="G405" s="350"/>
      <c r="H405" s="350"/>
      <c r="I405" s="350"/>
      <c r="J405" s="350"/>
      <c r="K405" s="350"/>
      <c r="L405" s="350"/>
      <c r="M405" s="368"/>
      <c r="N405" s="353" t="s">
        <v>65</v>
      </c>
      <c r="O405" s="354"/>
      <c r="P405" s="354"/>
      <c r="Q405" s="354"/>
      <c r="R405" s="354"/>
      <c r="S405" s="354"/>
      <c r="T405" s="355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hidden="1" x14ac:dyDescent="0.2">
      <c r="A406" s="350"/>
      <c r="B406" s="350"/>
      <c r="C406" s="350"/>
      <c r="D406" s="350"/>
      <c r="E406" s="350"/>
      <c r="F406" s="350"/>
      <c r="G406" s="350"/>
      <c r="H406" s="350"/>
      <c r="I406" s="350"/>
      <c r="J406" s="350"/>
      <c r="K406" s="350"/>
      <c r="L406" s="350"/>
      <c r="M406" s="368"/>
      <c r="N406" s="353" t="s">
        <v>65</v>
      </c>
      <c r="O406" s="354"/>
      <c r="P406" s="354"/>
      <c r="Q406" s="354"/>
      <c r="R406" s="354"/>
      <c r="S406" s="354"/>
      <c r="T406" s="355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hidden="1" customHeight="1" x14ac:dyDescent="0.25">
      <c r="A407" s="349" t="s">
        <v>82</v>
      </c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41"/>
      <c r="Z407" s="341"/>
    </row>
    <row r="408" spans="1:53" ht="27" hidden="1" customHeight="1" x14ac:dyDescent="0.25">
      <c r="A408" s="54" t="s">
        <v>553</v>
      </c>
      <c r="B408" s="54" t="s">
        <v>554</v>
      </c>
      <c r="C408" s="31">
        <v>4301032045</v>
      </c>
      <c r="D408" s="351">
        <v>4680115884335</v>
      </c>
      <c r="E408" s="352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7"/>
      <c r="P408" s="357"/>
      <c r="Q408" s="357"/>
      <c r="R408" s="352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557</v>
      </c>
      <c r="B409" s="54" t="s">
        <v>558</v>
      </c>
      <c r="C409" s="31">
        <v>4301032047</v>
      </c>
      <c r="D409" s="351">
        <v>4680115884342</v>
      </c>
      <c r="E409" s="352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7"/>
      <c r="P409" s="357"/>
      <c r="Q409" s="357"/>
      <c r="R409" s="352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559</v>
      </c>
      <c r="B410" s="54" t="s">
        <v>560</v>
      </c>
      <c r="C410" s="31">
        <v>4301170011</v>
      </c>
      <c r="D410" s="351">
        <v>4680115884113</v>
      </c>
      <c r="E410" s="352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7"/>
      <c r="P410" s="357"/>
      <c r="Q410" s="357"/>
      <c r="R410" s="352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idden="1" x14ac:dyDescent="0.2">
      <c r="A411" s="367"/>
      <c r="B411" s="350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68"/>
      <c r="N411" s="353" t="s">
        <v>65</v>
      </c>
      <c r="O411" s="354"/>
      <c r="P411" s="354"/>
      <c r="Q411" s="354"/>
      <c r="R411" s="354"/>
      <c r="S411" s="354"/>
      <c r="T411" s="355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hidden="1" x14ac:dyDescent="0.2">
      <c r="A412" s="350"/>
      <c r="B412" s="350"/>
      <c r="C412" s="350"/>
      <c r="D412" s="350"/>
      <c r="E412" s="350"/>
      <c r="F412" s="350"/>
      <c r="G412" s="350"/>
      <c r="H412" s="350"/>
      <c r="I412" s="350"/>
      <c r="J412" s="350"/>
      <c r="K412" s="350"/>
      <c r="L412" s="350"/>
      <c r="M412" s="368"/>
      <c r="N412" s="353" t="s">
        <v>65</v>
      </c>
      <c r="O412" s="354"/>
      <c r="P412" s="354"/>
      <c r="Q412" s="354"/>
      <c r="R412" s="354"/>
      <c r="S412" s="354"/>
      <c r="T412" s="355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hidden="1" customHeight="1" x14ac:dyDescent="0.25">
      <c r="A413" s="358" t="s">
        <v>561</v>
      </c>
      <c r="B413" s="350"/>
      <c r="C413" s="35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40"/>
      <c r="Z413" s="340"/>
    </row>
    <row r="414" spans="1:53" ht="14.25" hidden="1" customHeight="1" x14ac:dyDescent="0.25">
      <c r="A414" s="349" t="s">
        <v>96</v>
      </c>
      <c r="B414" s="350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41"/>
      <c r="Z414" s="341"/>
    </row>
    <row r="415" spans="1:53" ht="27" hidden="1" customHeight="1" x14ac:dyDescent="0.25">
      <c r="A415" s="54" t="s">
        <v>562</v>
      </c>
      <c r="B415" s="54" t="s">
        <v>563</v>
      </c>
      <c r="C415" s="31">
        <v>4301020214</v>
      </c>
      <c r="D415" s="351">
        <v>4607091389388</v>
      </c>
      <c r="E415" s="352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3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7"/>
      <c r="P415" s="357"/>
      <c r="Q415" s="357"/>
      <c r="R415" s="352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564</v>
      </c>
      <c r="B416" s="54" t="s">
        <v>565</v>
      </c>
      <c r="C416" s="31">
        <v>4301020185</v>
      </c>
      <c r="D416" s="351">
        <v>4607091389364</v>
      </c>
      <c r="E416" s="352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7"/>
      <c r="P416" s="357"/>
      <c r="Q416" s="357"/>
      <c r="R416" s="352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hidden="1" x14ac:dyDescent="0.2">
      <c r="A417" s="367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68"/>
      <c r="N417" s="353" t="s">
        <v>65</v>
      </c>
      <c r="O417" s="354"/>
      <c r="P417" s="354"/>
      <c r="Q417" s="354"/>
      <c r="R417" s="354"/>
      <c r="S417" s="354"/>
      <c r="T417" s="355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68"/>
      <c r="N418" s="353" t="s">
        <v>65</v>
      </c>
      <c r="O418" s="354"/>
      <c r="P418" s="354"/>
      <c r="Q418" s="354"/>
      <c r="R418" s="354"/>
      <c r="S418" s="354"/>
      <c r="T418" s="355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hidden="1" customHeight="1" x14ac:dyDescent="0.25">
      <c r="A419" s="349" t="s">
        <v>59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41"/>
      <c r="Z419" s="341"/>
    </row>
    <row r="420" spans="1:53" ht="27" hidden="1" customHeight="1" x14ac:dyDescent="0.25">
      <c r="A420" s="54" t="s">
        <v>566</v>
      </c>
      <c r="B420" s="54" t="s">
        <v>567</v>
      </c>
      <c r="C420" s="31">
        <v>4301031212</v>
      </c>
      <c r="D420" s="351">
        <v>4607091389739</v>
      </c>
      <c r="E420" s="352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7"/>
      <c r="P420" s="357"/>
      <c r="Q420" s="357"/>
      <c r="R420" s="352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hidden="1" customHeight="1" x14ac:dyDescent="0.25">
      <c r="A421" s="54" t="s">
        <v>568</v>
      </c>
      <c r="B421" s="54" t="s">
        <v>569</v>
      </c>
      <c r="C421" s="31">
        <v>4301031247</v>
      </c>
      <c r="D421" s="351">
        <v>4680115883048</v>
      </c>
      <c r="E421" s="352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7"/>
      <c r="P421" s="357"/>
      <c r="Q421" s="357"/>
      <c r="R421" s="352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570</v>
      </c>
      <c r="B422" s="54" t="s">
        <v>571</v>
      </c>
      <c r="C422" s="31">
        <v>4301031176</v>
      </c>
      <c r="D422" s="351">
        <v>4607091389425</v>
      </c>
      <c r="E422" s="352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7"/>
      <c r="P422" s="357"/>
      <c r="Q422" s="357"/>
      <c r="R422" s="352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572</v>
      </c>
      <c r="B423" s="54" t="s">
        <v>573</v>
      </c>
      <c r="C423" s="31">
        <v>4301031215</v>
      </c>
      <c r="D423" s="351">
        <v>4680115882911</v>
      </c>
      <c r="E423" s="352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60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7"/>
      <c r="P423" s="357"/>
      <c r="Q423" s="357"/>
      <c r="R423" s="352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574</v>
      </c>
      <c r="B424" s="54" t="s">
        <v>575</v>
      </c>
      <c r="C424" s="31">
        <v>4301031167</v>
      </c>
      <c r="D424" s="351">
        <v>4680115880771</v>
      </c>
      <c r="E424" s="352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7"/>
      <c r="P424" s="357"/>
      <c r="Q424" s="357"/>
      <c r="R424" s="352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576</v>
      </c>
      <c r="B425" s="54" t="s">
        <v>577</v>
      </c>
      <c r="C425" s="31">
        <v>4301031173</v>
      </c>
      <c r="D425" s="351">
        <v>4607091389500</v>
      </c>
      <c r="E425" s="352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7"/>
      <c r="P425" s="357"/>
      <c r="Q425" s="357"/>
      <c r="R425" s="352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578</v>
      </c>
      <c r="B426" s="54" t="s">
        <v>579</v>
      </c>
      <c r="C426" s="31">
        <v>4301031103</v>
      </c>
      <c r="D426" s="351">
        <v>4680115881983</v>
      </c>
      <c r="E426" s="352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7"/>
      <c r="P426" s="357"/>
      <c r="Q426" s="357"/>
      <c r="R426" s="352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idden="1" x14ac:dyDescent="0.2">
      <c r="A427" s="367"/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68"/>
      <c r="N427" s="353" t="s">
        <v>65</v>
      </c>
      <c r="O427" s="354"/>
      <c r="P427" s="354"/>
      <c r="Q427" s="354"/>
      <c r="R427" s="354"/>
      <c r="S427" s="354"/>
      <c r="T427" s="355"/>
      <c r="U427" s="37" t="s">
        <v>66</v>
      </c>
      <c r="V427" s="347">
        <f>IFERROR(V420/H420,"0")+IFERROR(V421/H421,"0")+IFERROR(V422/H422,"0")+IFERROR(V423/H423,"0")+IFERROR(V424/H424,"0")+IFERROR(V425/H425,"0")+IFERROR(V426/H426,"0")</f>
        <v>0</v>
      </c>
      <c r="W427" s="347">
        <f>IFERROR(W420/H420,"0")+IFERROR(W421/H421,"0")+IFERROR(W422/H422,"0")+IFERROR(W423/H423,"0")+IFERROR(W424/H424,"0")+IFERROR(W425/H425,"0")+IFERROR(W426/H426,"0")</f>
        <v>0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348"/>
      <c r="Z427" s="348"/>
    </row>
    <row r="428" spans="1:53" hidden="1" x14ac:dyDescent="0.2">
      <c r="A428" s="350"/>
      <c r="B428" s="350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68"/>
      <c r="N428" s="353" t="s">
        <v>65</v>
      </c>
      <c r="O428" s="354"/>
      <c r="P428" s="354"/>
      <c r="Q428" s="354"/>
      <c r="R428" s="354"/>
      <c r="S428" s="354"/>
      <c r="T428" s="355"/>
      <c r="U428" s="37" t="s">
        <v>64</v>
      </c>
      <c r="V428" s="347">
        <f>IFERROR(SUM(V420:V426),"0")</f>
        <v>0</v>
      </c>
      <c r="W428" s="347">
        <f>IFERROR(SUM(W420:W426),"0")</f>
        <v>0</v>
      </c>
      <c r="X428" s="37"/>
      <c r="Y428" s="348"/>
      <c r="Z428" s="348"/>
    </row>
    <row r="429" spans="1:53" ht="14.25" hidden="1" customHeight="1" x14ac:dyDescent="0.25">
      <c r="A429" s="349" t="s">
        <v>82</v>
      </c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41"/>
      <c r="Z429" s="341"/>
    </row>
    <row r="430" spans="1:53" ht="27" hidden="1" customHeight="1" x14ac:dyDescent="0.25">
      <c r="A430" s="54" t="s">
        <v>580</v>
      </c>
      <c r="B430" s="54" t="s">
        <v>581</v>
      </c>
      <c r="C430" s="31">
        <v>4301032046</v>
      </c>
      <c r="D430" s="351">
        <v>4680115884359</v>
      </c>
      <c r="E430" s="352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7"/>
      <c r="P430" s="357"/>
      <c r="Q430" s="357"/>
      <c r="R430" s="352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hidden="1" customHeight="1" x14ac:dyDescent="0.25">
      <c r="A431" s="54" t="s">
        <v>582</v>
      </c>
      <c r="B431" s="54" t="s">
        <v>583</v>
      </c>
      <c r="C431" s="31">
        <v>4301040358</v>
      </c>
      <c r="D431" s="351">
        <v>4680115884571</v>
      </c>
      <c r="E431" s="352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7"/>
      <c r="P431" s="357"/>
      <c r="Q431" s="357"/>
      <c r="R431" s="352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7"/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68"/>
      <c r="N432" s="353" t="s">
        <v>65</v>
      </c>
      <c r="O432" s="354"/>
      <c r="P432" s="354"/>
      <c r="Q432" s="354"/>
      <c r="R432" s="354"/>
      <c r="S432" s="354"/>
      <c r="T432" s="355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hidden="1" x14ac:dyDescent="0.2">
      <c r="A433" s="350"/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68"/>
      <c r="N433" s="353" t="s">
        <v>65</v>
      </c>
      <c r="O433" s="354"/>
      <c r="P433" s="354"/>
      <c r="Q433" s="354"/>
      <c r="R433" s="354"/>
      <c r="S433" s="354"/>
      <c r="T433" s="355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hidden="1" customHeight="1" x14ac:dyDescent="0.25">
      <c r="A434" s="349" t="s">
        <v>91</v>
      </c>
      <c r="B434" s="350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41"/>
      <c r="Z434" s="341"/>
    </row>
    <row r="435" spans="1:53" ht="27" hidden="1" customHeight="1" x14ac:dyDescent="0.25">
      <c r="A435" s="54" t="s">
        <v>584</v>
      </c>
      <c r="B435" s="54" t="s">
        <v>585</v>
      </c>
      <c r="C435" s="31">
        <v>4301170010</v>
      </c>
      <c r="D435" s="351">
        <v>4680115884090</v>
      </c>
      <c r="E435" s="352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7"/>
      <c r="P435" s="357"/>
      <c r="Q435" s="357"/>
      <c r="R435" s="352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7"/>
      <c r="B436" s="350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68"/>
      <c r="N436" s="353" t="s">
        <v>65</v>
      </c>
      <c r="O436" s="354"/>
      <c r="P436" s="354"/>
      <c r="Q436" s="354"/>
      <c r="R436" s="354"/>
      <c r="S436" s="354"/>
      <c r="T436" s="355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hidden="1" x14ac:dyDescent="0.2">
      <c r="A437" s="350"/>
      <c r="B437" s="350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68"/>
      <c r="N437" s="353" t="s">
        <v>65</v>
      </c>
      <c r="O437" s="354"/>
      <c r="P437" s="354"/>
      <c r="Q437" s="354"/>
      <c r="R437" s="354"/>
      <c r="S437" s="354"/>
      <c r="T437" s="355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hidden="1" customHeight="1" x14ac:dyDescent="0.25">
      <c r="A438" s="349" t="s">
        <v>586</v>
      </c>
      <c r="B438" s="350"/>
      <c r="C438" s="35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41"/>
      <c r="Z438" s="341"/>
    </row>
    <row r="439" spans="1:53" ht="27" hidden="1" customHeight="1" x14ac:dyDescent="0.25">
      <c r="A439" s="54" t="s">
        <v>587</v>
      </c>
      <c r="B439" s="54" t="s">
        <v>588</v>
      </c>
      <c r="C439" s="31">
        <v>4301040357</v>
      </c>
      <c r="D439" s="351">
        <v>4680115884564</v>
      </c>
      <c r="E439" s="352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7"/>
      <c r="P439" s="357"/>
      <c r="Q439" s="357"/>
      <c r="R439" s="352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hidden="1" x14ac:dyDescent="0.2">
      <c r="A440" s="367"/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68"/>
      <c r="N440" s="353" t="s">
        <v>65</v>
      </c>
      <c r="O440" s="354"/>
      <c r="P440" s="354"/>
      <c r="Q440" s="354"/>
      <c r="R440" s="354"/>
      <c r="S440" s="354"/>
      <c r="T440" s="355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hidden="1" x14ac:dyDescent="0.2">
      <c r="A441" s="350"/>
      <c r="B441" s="350"/>
      <c r="C441" s="350"/>
      <c r="D441" s="350"/>
      <c r="E441" s="350"/>
      <c r="F441" s="350"/>
      <c r="G441" s="350"/>
      <c r="H441" s="350"/>
      <c r="I441" s="350"/>
      <c r="J441" s="350"/>
      <c r="K441" s="350"/>
      <c r="L441" s="350"/>
      <c r="M441" s="368"/>
      <c r="N441" s="353" t="s">
        <v>65</v>
      </c>
      <c r="O441" s="354"/>
      <c r="P441" s="354"/>
      <c r="Q441" s="354"/>
      <c r="R441" s="354"/>
      <c r="S441" s="354"/>
      <c r="T441" s="355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hidden="1" customHeight="1" x14ac:dyDescent="0.2">
      <c r="A442" s="402" t="s">
        <v>589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8"/>
      <c r="Z442" s="48"/>
    </row>
    <row r="443" spans="1:53" ht="16.5" hidden="1" customHeight="1" x14ac:dyDescent="0.25">
      <c r="A443" s="358" t="s">
        <v>589</v>
      </c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40"/>
      <c r="Z443" s="340"/>
    </row>
    <row r="444" spans="1:53" ht="14.25" hidden="1" customHeight="1" x14ac:dyDescent="0.25">
      <c r="A444" s="349" t="s">
        <v>104</v>
      </c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41"/>
      <c r="Z444" s="341"/>
    </row>
    <row r="445" spans="1:53" ht="27" hidden="1" customHeight="1" x14ac:dyDescent="0.25">
      <c r="A445" s="54" t="s">
        <v>590</v>
      </c>
      <c r="B445" s="54" t="s">
        <v>591</v>
      </c>
      <c r="C445" s="31">
        <v>4301011795</v>
      </c>
      <c r="D445" s="351">
        <v>4607091389067</v>
      </c>
      <c r="E445" s="352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47" t="s">
        <v>592</v>
      </c>
      <c r="O445" s="357"/>
      <c r="P445" s="357"/>
      <c r="Q445" s="357"/>
      <c r="R445" s="352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51">
        <v>4607091383522</v>
      </c>
      <c r="E446" s="352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6" t="s">
        <v>595</v>
      </c>
      <c r="O446" s="357"/>
      <c r="P446" s="357"/>
      <c r="Q446" s="357"/>
      <c r="R446" s="352"/>
      <c r="S446" s="34"/>
      <c r="T446" s="34"/>
      <c r="U446" s="35" t="s">
        <v>64</v>
      </c>
      <c r="V446" s="345">
        <v>2384</v>
      </c>
      <c r="W446" s="346">
        <f t="shared" si="21"/>
        <v>2386.56</v>
      </c>
      <c r="X446" s="36">
        <f t="shared" si="22"/>
        <v>5.4059200000000001</v>
      </c>
      <c r="Y446" s="56"/>
      <c r="Z446" s="57"/>
      <c r="AD446" s="58"/>
      <c r="BA446" s="299" t="s">
        <v>1</v>
      </c>
    </row>
    <row r="447" spans="1:53" ht="27" hidden="1" customHeight="1" x14ac:dyDescent="0.25">
      <c r="A447" s="54" t="s">
        <v>596</v>
      </c>
      <c r="B447" s="54" t="s">
        <v>597</v>
      </c>
      <c r="C447" s="31">
        <v>4301011785</v>
      </c>
      <c r="D447" s="351">
        <v>4607091384437</v>
      </c>
      <c r="E447" s="352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99" t="s">
        <v>598</v>
      </c>
      <c r="O447" s="357"/>
      <c r="P447" s="357"/>
      <c r="Q447" s="357"/>
      <c r="R447" s="352"/>
      <c r="S447" s="34"/>
      <c r="T447" s="34"/>
      <c r="U447" s="35" t="s">
        <v>64</v>
      </c>
      <c r="V447" s="345">
        <v>0</v>
      </c>
      <c r="W447" s="346">
        <f t="shared" si="21"/>
        <v>0</v>
      </c>
      <c r="X447" s="36" t="str">
        <f t="shared" si="22"/>
        <v/>
      </c>
      <c r="Y447" s="56"/>
      <c r="Z447" s="57"/>
      <c r="AD447" s="58"/>
      <c r="BA447" s="300" t="s">
        <v>1</v>
      </c>
    </row>
    <row r="448" spans="1:53" ht="16.5" hidden="1" customHeight="1" x14ac:dyDescent="0.25">
      <c r="A448" s="54" t="s">
        <v>599</v>
      </c>
      <c r="B448" s="54" t="s">
        <v>600</v>
      </c>
      <c r="C448" s="31">
        <v>4301011774</v>
      </c>
      <c r="D448" s="351">
        <v>4680115884502</v>
      </c>
      <c r="E448" s="352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8" t="s">
        <v>601</v>
      </c>
      <c r="O448" s="357"/>
      <c r="P448" s="357"/>
      <c r="Q448" s="357"/>
      <c r="R448" s="352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51">
        <v>4607091389104</v>
      </c>
      <c r="E449" s="352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33" t="s">
        <v>604</v>
      </c>
      <c r="O449" s="357"/>
      <c r="P449" s="357"/>
      <c r="Q449" s="357"/>
      <c r="R449" s="352"/>
      <c r="S449" s="34"/>
      <c r="T449" s="34"/>
      <c r="U449" s="35" t="s">
        <v>64</v>
      </c>
      <c r="V449" s="345">
        <v>2112</v>
      </c>
      <c r="W449" s="346">
        <f t="shared" si="21"/>
        <v>2112</v>
      </c>
      <c r="X449" s="36">
        <f t="shared" si="22"/>
        <v>4.7839999999999998</v>
      </c>
      <c r="Y449" s="56"/>
      <c r="Z449" s="57"/>
      <c r="AD449" s="58"/>
      <c r="BA449" s="302" t="s">
        <v>1</v>
      </c>
    </row>
    <row r="450" spans="1:53" ht="16.5" hidden="1" customHeight="1" x14ac:dyDescent="0.25">
      <c r="A450" s="54" t="s">
        <v>605</v>
      </c>
      <c r="B450" s="54" t="s">
        <v>606</v>
      </c>
      <c r="C450" s="31">
        <v>4301011799</v>
      </c>
      <c r="D450" s="351">
        <v>4680115884519</v>
      </c>
      <c r="E450" s="352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38" t="s">
        <v>607</v>
      </c>
      <c r="O450" s="357"/>
      <c r="P450" s="357"/>
      <c r="Q450" s="357"/>
      <c r="R450" s="352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hidden="1" customHeight="1" x14ac:dyDescent="0.25">
      <c r="A451" s="54" t="s">
        <v>608</v>
      </c>
      <c r="B451" s="54" t="s">
        <v>609</v>
      </c>
      <c r="C451" s="31">
        <v>4301011778</v>
      </c>
      <c r="D451" s="351">
        <v>4680115880603</v>
      </c>
      <c r="E451" s="352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63" t="s">
        <v>610</v>
      </c>
      <c r="O451" s="357"/>
      <c r="P451" s="357"/>
      <c r="Q451" s="357"/>
      <c r="R451" s="352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4301011775</v>
      </c>
      <c r="D452" s="351">
        <v>4607091389999</v>
      </c>
      <c r="E452" s="352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8" t="s">
        <v>613</v>
      </c>
      <c r="O452" s="357"/>
      <c r="P452" s="357"/>
      <c r="Q452" s="357"/>
      <c r="R452" s="352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614</v>
      </c>
      <c r="B453" s="54" t="s">
        <v>615</v>
      </c>
      <c r="C453" s="31">
        <v>4301011770</v>
      </c>
      <c r="D453" s="351">
        <v>4680115882782</v>
      </c>
      <c r="E453" s="352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7" t="s">
        <v>616</v>
      </c>
      <c r="O453" s="357"/>
      <c r="P453" s="357"/>
      <c r="Q453" s="357"/>
      <c r="R453" s="352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617</v>
      </c>
      <c r="B454" s="54" t="s">
        <v>618</v>
      </c>
      <c r="C454" s="31">
        <v>4301011190</v>
      </c>
      <c r="D454" s="351">
        <v>4607091389098</v>
      </c>
      <c r="E454" s="352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6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7"/>
      <c r="P454" s="357"/>
      <c r="Q454" s="357"/>
      <c r="R454" s="352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619</v>
      </c>
      <c r="B455" s="54" t="s">
        <v>620</v>
      </c>
      <c r="C455" s="31">
        <v>4301011784</v>
      </c>
      <c r="D455" s="351">
        <v>4607091389982</v>
      </c>
      <c r="E455" s="352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5" t="s">
        <v>621</v>
      </c>
      <c r="O455" s="357"/>
      <c r="P455" s="357"/>
      <c r="Q455" s="357"/>
      <c r="R455" s="352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67"/>
      <c r="B456" s="350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68"/>
      <c r="N456" s="353" t="s">
        <v>65</v>
      </c>
      <c r="O456" s="354"/>
      <c r="P456" s="354"/>
      <c r="Q456" s="354"/>
      <c r="R456" s="354"/>
      <c r="S456" s="354"/>
      <c r="T456" s="355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851.5151515151515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852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10.189920000000001</v>
      </c>
      <c r="Y456" s="348"/>
      <c r="Z456" s="348"/>
    </row>
    <row r="457" spans="1:53" x14ac:dyDescent="0.2">
      <c r="A457" s="350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68"/>
      <c r="N457" s="353" t="s">
        <v>65</v>
      </c>
      <c r="O457" s="354"/>
      <c r="P457" s="354"/>
      <c r="Q457" s="354"/>
      <c r="R457" s="354"/>
      <c r="S457" s="354"/>
      <c r="T457" s="355"/>
      <c r="U457" s="37" t="s">
        <v>64</v>
      </c>
      <c r="V457" s="347">
        <f>IFERROR(SUM(V445:V455),"0")</f>
        <v>4496</v>
      </c>
      <c r="W457" s="347">
        <f>IFERROR(SUM(W445:W455),"0")</f>
        <v>4498.5599999999995</v>
      </c>
      <c r="X457" s="37"/>
      <c r="Y457" s="348"/>
      <c r="Z457" s="348"/>
    </row>
    <row r="458" spans="1:53" ht="14.25" hidden="1" customHeight="1" x14ac:dyDescent="0.25">
      <c r="A458" s="349" t="s">
        <v>96</v>
      </c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51">
        <v>4607091388930</v>
      </c>
      <c r="E459" s="352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7"/>
      <c r="P459" s="357"/>
      <c r="Q459" s="357"/>
      <c r="R459" s="352"/>
      <c r="S459" s="34"/>
      <c r="T459" s="34"/>
      <c r="U459" s="35" t="s">
        <v>64</v>
      </c>
      <c r="V459" s="345">
        <v>1309</v>
      </c>
      <c r="W459" s="346">
        <f>IFERROR(IF(V459="",0,CEILING((V459/$H459),1)*$H459),"")</f>
        <v>1309.44</v>
      </c>
      <c r="X459" s="36">
        <f>IFERROR(IF(W459=0,"",ROUNDUP(W459/H459,0)*0.01196),"")</f>
        <v>2.9660799999999998</v>
      </c>
      <c r="Y459" s="56"/>
      <c r="Z459" s="57"/>
      <c r="AD459" s="58"/>
      <c r="BA459" s="309" t="s">
        <v>1</v>
      </c>
    </row>
    <row r="460" spans="1:53" ht="16.5" hidden="1" customHeight="1" x14ac:dyDescent="0.25">
      <c r="A460" s="54" t="s">
        <v>624</v>
      </c>
      <c r="B460" s="54" t="s">
        <v>625</v>
      </c>
      <c r="C460" s="31">
        <v>4301020206</v>
      </c>
      <c r="D460" s="351">
        <v>4680115880054</v>
      </c>
      <c r="E460" s="352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7"/>
      <c r="P460" s="357"/>
      <c r="Q460" s="357"/>
      <c r="R460" s="352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67"/>
      <c r="B461" s="350"/>
      <c r="C461" s="350"/>
      <c r="D461" s="350"/>
      <c r="E461" s="350"/>
      <c r="F461" s="350"/>
      <c r="G461" s="350"/>
      <c r="H461" s="350"/>
      <c r="I461" s="350"/>
      <c r="J461" s="350"/>
      <c r="K461" s="350"/>
      <c r="L461" s="350"/>
      <c r="M461" s="368"/>
      <c r="N461" s="353" t="s">
        <v>65</v>
      </c>
      <c r="O461" s="354"/>
      <c r="P461" s="354"/>
      <c r="Q461" s="354"/>
      <c r="R461" s="354"/>
      <c r="S461" s="354"/>
      <c r="T461" s="355"/>
      <c r="U461" s="37" t="s">
        <v>66</v>
      </c>
      <c r="V461" s="347">
        <f>IFERROR(V459/H459,"0")+IFERROR(V460/H460,"0")</f>
        <v>247.91666666666666</v>
      </c>
      <c r="W461" s="347">
        <f>IFERROR(W459/H459,"0")+IFERROR(W460/H460,"0")</f>
        <v>248</v>
      </c>
      <c r="X461" s="347">
        <f>IFERROR(IF(X459="",0,X459),"0")+IFERROR(IF(X460="",0,X460),"0")</f>
        <v>2.9660799999999998</v>
      </c>
      <c r="Y461" s="348"/>
      <c r="Z461" s="348"/>
    </row>
    <row r="462" spans="1:53" x14ac:dyDescent="0.2">
      <c r="A462" s="350"/>
      <c r="B462" s="350"/>
      <c r="C462" s="350"/>
      <c r="D462" s="350"/>
      <c r="E462" s="350"/>
      <c r="F462" s="350"/>
      <c r="G462" s="350"/>
      <c r="H462" s="350"/>
      <c r="I462" s="350"/>
      <c r="J462" s="350"/>
      <c r="K462" s="350"/>
      <c r="L462" s="350"/>
      <c r="M462" s="368"/>
      <c r="N462" s="353" t="s">
        <v>65</v>
      </c>
      <c r="O462" s="354"/>
      <c r="P462" s="354"/>
      <c r="Q462" s="354"/>
      <c r="R462" s="354"/>
      <c r="S462" s="354"/>
      <c r="T462" s="355"/>
      <c r="U462" s="37" t="s">
        <v>64</v>
      </c>
      <c r="V462" s="347">
        <f>IFERROR(SUM(V459:V460),"0")</f>
        <v>1309</v>
      </c>
      <c r="W462" s="347">
        <f>IFERROR(SUM(W459:W460),"0")</f>
        <v>1309.44</v>
      </c>
      <c r="X462" s="37"/>
      <c r="Y462" s="348"/>
      <c r="Z462" s="348"/>
    </row>
    <row r="463" spans="1:53" ht="14.25" hidden="1" customHeight="1" x14ac:dyDescent="0.25">
      <c r="A463" s="349" t="s">
        <v>59</v>
      </c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41"/>
      <c r="Z463" s="341"/>
    </row>
    <row r="464" spans="1:53" ht="27" hidden="1" customHeight="1" x14ac:dyDescent="0.25">
      <c r="A464" s="54" t="s">
        <v>626</v>
      </c>
      <c r="B464" s="54" t="s">
        <v>627</v>
      </c>
      <c r="C464" s="31">
        <v>4301031252</v>
      </c>
      <c r="D464" s="351">
        <v>4680115883116</v>
      </c>
      <c r="E464" s="352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7"/>
      <c r="P464" s="357"/>
      <c r="Q464" s="357"/>
      <c r="R464" s="352"/>
      <c r="S464" s="34"/>
      <c r="T464" s="34"/>
      <c r="U464" s="35" t="s">
        <v>64</v>
      </c>
      <c r="V464" s="345">
        <v>0</v>
      </c>
      <c r="W464" s="346">
        <f t="shared" ref="W464:W469" si="23">IFERROR(IF(V464="",0,CEILING((V464/$H464),1)*$H464),"")</f>
        <v>0</v>
      </c>
      <c r="X464" s="36" t="str">
        <f>IFERROR(IF(W464=0,"",ROUNDUP(W464/H464,0)*0.01196),"")</f>
        <v/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51">
        <v>4680115883093</v>
      </c>
      <c r="E465" s="352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7"/>
      <c r="P465" s="357"/>
      <c r="Q465" s="357"/>
      <c r="R465" s="352"/>
      <c r="S465" s="34"/>
      <c r="T465" s="34"/>
      <c r="U465" s="35" t="s">
        <v>64</v>
      </c>
      <c r="V465" s="345">
        <v>681</v>
      </c>
      <c r="W465" s="346">
        <f t="shared" si="23"/>
        <v>681.12</v>
      </c>
      <c r="X465" s="36">
        <f>IFERROR(IF(W465=0,"",ROUNDUP(W465/H465,0)*0.01196),"")</f>
        <v>1.54284</v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51">
        <v>4680115883109</v>
      </c>
      <c r="E466" s="352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7"/>
      <c r="P466" s="357"/>
      <c r="Q466" s="357"/>
      <c r="R466" s="352"/>
      <c r="S466" s="34"/>
      <c r="T466" s="34"/>
      <c r="U466" s="35" t="s">
        <v>64</v>
      </c>
      <c r="V466" s="345">
        <v>1033</v>
      </c>
      <c r="W466" s="346">
        <f t="shared" si="23"/>
        <v>1034.8800000000001</v>
      </c>
      <c r="X466" s="36">
        <f>IFERROR(IF(W466=0,"",ROUNDUP(W466/H466,0)*0.01196),"")</f>
        <v>2.34416</v>
      </c>
      <c r="Y466" s="56"/>
      <c r="Z466" s="57"/>
      <c r="AD466" s="58"/>
      <c r="BA466" s="313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4301031249</v>
      </c>
      <c r="D467" s="351">
        <v>4680115882072</v>
      </c>
      <c r="E467" s="352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7"/>
      <c r="P467" s="357"/>
      <c r="Q467" s="357"/>
      <c r="R467" s="352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634</v>
      </c>
      <c r="B468" s="54" t="s">
        <v>635</v>
      </c>
      <c r="C468" s="31">
        <v>4301031251</v>
      </c>
      <c r="D468" s="351">
        <v>4680115882102</v>
      </c>
      <c r="E468" s="352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7"/>
      <c r="P468" s="357"/>
      <c r="Q468" s="357"/>
      <c r="R468" s="352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636</v>
      </c>
      <c r="B469" s="54" t="s">
        <v>637</v>
      </c>
      <c r="C469" s="31">
        <v>4301031253</v>
      </c>
      <c r="D469" s="351">
        <v>4680115882096</v>
      </c>
      <c r="E469" s="352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7"/>
      <c r="P469" s="357"/>
      <c r="Q469" s="357"/>
      <c r="R469" s="352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67"/>
      <c r="B470" s="350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68"/>
      <c r="N470" s="353" t="s">
        <v>65</v>
      </c>
      <c r="O470" s="354"/>
      <c r="P470" s="354"/>
      <c r="Q470" s="354"/>
      <c r="R470" s="354"/>
      <c r="S470" s="354"/>
      <c r="T470" s="355"/>
      <c r="U470" s="37" t="s">
        <v>66</v>
      </c>
      <c r="V470" s="347">
        <f>IFERROR(V464/H464,"0")+IFERROR(V465/H465,"0")+IFERROR(V466/H466,"0")+IFERROR(V467/H467,"0")+IFERROR(V468/H468,"0")+IFERROR(V469/H469,"0")</f>
        <v>324.62121212121212</v>
      </c>
      <c r="W470" s="347">
        <f>IFERROR(W464/H464,"0")+IFERROR(W465/H465,"0")+IFERROR(W466/H466,"0")+IFERROR(W467/H467,"0")+IFERROR(W468/H468,"0")+IFERROR(W469/H469,"0")</f>
        <v>325</v>
      </c>
      <c r="X470" s="347">
        <f>IFERROR(IF(X464="",0,X464),"0")+IFERROR(IF(X465="",0,X465),"0")+IFERROR(IF(X466="",0,X466),"0")+IFERROR(IF(X467="",0,X467),"0")+IFERROR(IF(X468="",0,X468),"0")+IFERROR(IF(X469="",0,X469),"0")</f>
        <v>3.887</v>
      </c>
      <c r="Y470" s="348"/>
      <c r="Z470" s="348"/>
    </row>
    <row r="471" spans="1:53" x14ac:dyDescent="0.2">
      <c r="A471" s="350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68"/>
      <c r="N471" s="353" t="s">
        <v>65</v>
      </c>
      <c r="O471" s="354"/>
      <c r="P471" s="354"/>
      <c r="Q471" s="354"/>
      <c r="R471" s="354"/>
      <c r="S471" s="354"/>
      <c r="T471" s="355"/>
      <c r="U471" s="37" t="s">
        <v>64</v>
      </c>
      <c r="V471" s="347">
        <f>IFERROR(SUM(V464:V469),"0")</f>
        <v>1714</v>
      </c>
      <c r="W471" s="347">
        <f>IFERROR(SUM(W464:W469),"0")</f>
        <v>1716</v>
      </c>
      <c r="X471" s="37"/>
      <c r="Y471" s="348"/>
      <c r="Z471" s="348"/>
    </row>
    <row r="472" spans="1:53" ht="14.25" hidden="1" customHeight="1" x14ac:dyDescent="0.25">
      <c r="A472" s="349" t="s">
        <v>67</v>
      </c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41"/>
      <c r="Z472" s="341"/>
    </row>
    <row r="473" spans="1:53" ht="16.5" hidden="1" customHeight="1" x14ac:dyDescent="0.25">
      <c r="A473" s="54" t="s">
        <v>638</v>
      </c>
      <c r="B473" s="54" t="s">
        <v>639</v>
      </c>
      <c r="C473" s="31">
        <v>4301051230</v>
      </c>
      <c r="D473" s="351">
        <v>4607091383409</v>
      </c>
      <c r="E473" s="352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7"/>
      <c r="P473" s="357"/>
      <c r="Q473" s="357"/>
      <c r="R473" s="352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customHeight="1" x14ac:dyDescent="0.25">
      <c r="A474" s="54" t="s">
        <v>640</v>
      </c>
      <c r="B474" s="54" t="s">
        <v>641</v>
      </c>
      <c r="C474" s="31">
        <v>4301051231</v>
      </c>
      <c r="D474" s="351">
        <v>4607091383416</v>
      </c>
      <c r="E474" s="352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7"/>
      <c r="P474" s="357"/>
      <c r="Q474" s="357"/>
      <c r="R474" s="352"/>
      <c r="S474" s="34"/>
      <c r="T474" s="34"/>
      <c r="U474" s="35" t="s">
        <v>64</v>
      </c>
      <c r="V474" s="345">
        <v>35</v>
      </c>
      <c r="W474" s="346">
        <f>IFERROR(IF(V474="",0,CEILING((V474/$H474),1)*$H474),"")</f>
        <v>39</v>
      </c>
      <c r="X474" s="36">
        <f>IFERROR(IF(W474=0,"",ROUNDUP(W474/H474,0)*0.02175),"")</f>
        <v>0.10874999999999999</v>
      </c>
      <c r="Y474" s="56"/>
      <c r="Z474" s="57"/>
      <c r="AD474" s="58"/>
      <c r="BA474" s="318" t="s">
        <v>1</v>
      </c>
    </row>
    <row r="475" spans="1:53" ht="27" hidden="1" customHeight="1" x14ac:dyDescent="0.25">
      <c r="A475" s="54" t="s">
        <v>642</v>
      </c>
      <c r="B475" s="54" t="s">
        <v>643</v>
      </c>
      <c r="C475" s="31">
        <v>4301051058</v>
      </c>
      <c r="D475" s="351">
        <v>4680115883536</v>
      </c>
      <c r="E475" s="352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7"/>
      <c r="P475" s="357"/>
      <c r="Q475" s="357"/>
      <c r="R475" s="352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x14ac:dyDescent="0.2">
      <c r="A476" s="367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68"/>
      <c r="N476" s="353" t="s">
        <v>65</v>
      </c>
      <c r="O476" s="354"/>
      <c r="P476" s="354"/>
      <c r="Q476" s="354"/>
      <c r="R476" s="354"/>
      <c r="S476" s="354"/>
      <c r="T476" s="355"/>
      <c r="U476" s="37" t="s">
        <v>66</v>
      </c>
      <c r="V476" s="347">
        <f>IFERROR(V473/H473,"0")+IFERROR(V474/H474,"0")+IFERROR(V475/H475,"0")</f>
        <v>4.4871794871794872</v>
      </c>
      <c r="W476" s="347">
        <f>IFERROR(W473/H473,"0")+IFERROR(W474/H474,"0")+IFERROR(W475/H475,"0")</f>
        <v>5</v>
      </c>
      <c r="X476" s="347">
        <f>IFERROR(IF(X473="",0,X473),"0")+IFERROR(IF(X474="",0,X474),"0")+IFERROR(IF(X475="",0,X475),"0")</f>
        <v>0.10874999999999999</v>
      </c>
      <c r="Y476" s="348"/>
      <c r="Z476" s="348"/>
    </row>
    <row r="477" spans="1:53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68"/>
      <c r="N477" s="353" t="s">
        <v>65</v>
      </c>
      <c r="O477" s="354"/>
      <c r="P477" s="354"/>
      <c r="Q477" s="354"/>
      <c r="R477" s="354"/>
      <c r="S477" s="354"/>
      <c r="T477" s="355"/>
      <c r="U477" s="37" t="s">
        <v>64</v>
      </c>
      <c r="V477" s="347">
        <f>IFERROR(SUM(V473:V475),"0")</f>
        <v>35</v>
      </c>
      <c r="W477" s="347">
        <f>IFERROR(SUM(W473:W475),"0")</f>
        <v>39</v>
      </c>
      <c r="X477" s="37"/>
      <c r="Y477" s="348"/>
      <c r="Z477" s="348"/>
    </row>
    <row r="478" spans="1:53" ht="14.25" hidden="1" customHeight="1" x14ac:dyDescent="0.25">
      <c r="A478" s="349" t="s">
        <v>195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41"/>
      <c r="Z478" s="341"/>
    </row>
    <row r="479" spans="1:53" ht="16.5" hidden="1" customHeight="1" x14ac:dyDescent="0.25">
      <c r="A479" s="54" t="s">
        <v>644</v>
      </c>
      <c r="B479" s="54" t="s">
        <v>645</v>
      </c>
      <c r="C479" s="31">
        <v>4301060363</v>
      </c>
      <c r="D479" s="351">
        <v>4680115885035</v>
      </c>
      <c r="E479" s="352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19" t="s">
        <v>646</v>
      </c>
      <c r="O479" s="357"/>
      <c r="P479" s="357"/>
      <c r="Q479" s="357"/>
      <c r="R479" s="352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hidden="1" x14ac:dyDescent="0.2">
      <c r="A480" s="367"/>
      <c r="B480" s="350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68"/>
      <c r="N480" s="353" t="s">
        <v>65</v>
      </c>
      <c r="O480" s="354"/>
      <c r="P480" s="354"/>
      <c r="Q480" s="354"/>
      <c r="R480" s="354"/>
      <c r="S480" s="354"/>
      <c r="T480" s="355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hidden="1" x14ac:dyDescent="0.2">
      <c r="A481" s="350"/>
      <c r="B481" s="350"/>
      <c r="C481" s="350"/>
      <c r="D481" s="350"/>
      <c r="E481" s="350"/>
      <c r="F481" s="350"/>
      <c r="G481" s="350"/>
      <c r="H481" s="350"/>
      <c r="I481" s="350"/>
      <c r="J481" s="350"/>
      <c r="K481" s="350"/>
      <c r="L481" s="350"/>
      <c r="M481" s="368"/>
      <c r="N481" s="353" t="s">
        <v>65</v>
      </c>
      <c r="O481" s="354"/>
      <c r="P481" s="354"/>
      <c r="Q481" s="354"/>
      <c r="R481" s="354"/>
      <c r="S481" s="354"/>
      <c r="T481" s="355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hidden="1" customHeight="1" x14ac:dyDescent="0.2">
      <c r="A482" s="402" t="s">
        <v>647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8"/>
      <c r="Z482" s="48"/>
    </row>
    <row r="483" spans="1:53" ht="16.5" hidden="1" customHeight="1" x14ac:dyDescent="0.25">
      <c r="A483" s="358" t="s">
        <v>648</v>
      </c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40"/>
      <c r="Z483" s="340"/>
    </row>
    <row r="484" spans="1:53" ht="14.25" hidden="1" customHeight="1" x14ac:dyDescent="0.25">
      <c r="A484" s="349" t="s">
        <v>104</v>
      </c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41"/>
      <c r="Z484" s="341"/>
    </row>
    <row r="485" spans="1:53" ht="27" hidden="1" customHeight="1" x14ac:dyDescent="0.25">
      <c r="A485" s="54" t="s">
        <v>649</v>
      </c>
      <c r="B485" s="54" t="s">
        <v>650</v>
      </c>
      <c r="C485" s="31">
        <v>4301011763</v>
      </c>
      <c r="D485" s="351">
        <v>4640242181011</v>
      </c>
      <c r="E485" s="352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600" t="s">
        <v>651</v>
      </c>
      <c r="O485" s="357"/>
      <c r="P485" s="357"/>
      <c r="Q485" s="357"/>
      <c r="R485" s="352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652</v>
      </c>
      <c r="B486" s="54" t="s">
        <v>653</v>
      </c>
      <c r="C486" s="31">
        <v>4301011585</v>
      </c>
      <c r="D486" s="351">
        <v>4640242180441</v>
      </c>
      <c r="E486" s="352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6" t="s">
        <v>654</v>
      </c>
      <c r="O486" s="357"/>
      <c r="P486" s="357"/>
      <c r="Q486" s="357"/>
      <c r="R486" s="352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655</v>
      </c>
      <c r="B487" s="54" t="s">
        <v>656</v>
      </c>
      <c r="C487" s="31">
        <v>4301011584</v>
      </c>
      <c r="D487" s="351">
        <v>4640242180564</v>
      </c>
      <c r="E487" s="352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605" t="s">
        <v>657</v>
      </c>
      <c r="O487" s="357"/>
      <c r="P487" s="357"/>
      <c r="Q487" s="357"/>
      <c r="R487" s="352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658</v>
      </c>
      <c r="B488" s="54" t="s">
        <v>659</v>
      </c>
      <c r="C488" s="31">
        <v>4301011762</v>
      </c>
      <c r="D488" s="351">
        <v>4640242180922</v>
      </c>
      <c r="E488" s="352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591" t="s">
        <v>660</v>
      </c>
      <c r="O488" s="357"/>
      <c r="P488" s="357"/>
      <c r="Q488" s="357"/>
      <c r="R488" s="352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661</v>
      </c>
      <c r="B489" s="54" t="s">
        <v>662</v>
      </c>
      <c r="C489" s="31">
        <v>4301011551</v>
      </c>
      <c r="D489" s="351">
        <v>4640242180038</v>
      </c>
      <c r="E489" s="352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80" t="s">
        <v>663</v>
      </c>
      <c r="O489" s="357"/>
      <c r="P489" s="357"/>
      <c r="Q489" s="357"/>
      <c r="R489" s="352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hidden="1" x14ac:dyDescent="0.2">
      <c r="A490" s="367"/>
      <c r="B490" s="350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68"/>
      <c r="N490" s="353" t="s">
        <v>65</v>
      </c>
      <c r="O490" s="354"/>
      <c r="P490" s="354"/>
      <c r="Q490" s="354"/>
      <c r="R490" s="354"/>
      <c r="S490" s="354"/>
      <c r="T490" s="355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hidden="1" x14ac:dyDescent="0.2">
      <c r="A491" s="350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68"/>
      <c r="N491" s="353" t="s">
        <v>65</v>
      </c>
      <c r="O491" s="354"/>
      <c r="P491" s="354"/>
      <c r="Q491" s="354"/>
      <c r="R491" s="354"/>
      <c r="S491" s="354"/>
      <c r="T491" s="355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hidden="1" customHeight="1" x14ac:dyDescent="0.25">
      <c r="A492" s="349" t="s">
        <v>96</v>
      </c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41"/>
      <c r="Z492" s="341"/>
    </row>
    <row r="493" spans="1:53" ht="27" hidden="1" customHeight="1" x14ac:dyDescent="0.25">
      <c r="A493" s="54" t="s">
        <v>664</v>
      </c>
      <c r="B493" s="54" t="s">
        <v>665</v>
      </c>
      <c r="C493" s="31">
        <v>4301020260</v>
      </c>
      <c r="D493" s="351">
        <v>4640242180526</v>
      </c>
      <c r="E493" s="352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590" t="s">
        <v>666</v>
      </c>
      <c r="O493" s="357"/>
      <c r="P493" s="357"/>
      <c r="Q493" s="357"/>
      <c r="R493" s="352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hidden="1" customHeight="1" x14ac:dyDescent="0.25">
      <c r="A494" s="54" t="s">
        <v>667</v>
      </c>
      <c r="B494" s="54" t="s">
        <v>668</v>
      </c>
      <c r="C494" s="31">
        <v>4301020269</v>
      </c>
      <c r="D494" s="351">
        <v>4640242180519</v>
      </c>
      <c r="E494" s="352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65" t="s">
        <v>669</v>
      </c>
      <c r="O494" s="357"/>
      <c r="P494" s="357"/>
      <c r="Q494" s="357"/>
      <c r="R494" s="352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670</v>
      </c>
      <c r="B495" s="54" t="s">
        <v>671</v>
      </c>
      <c r="C495" s="31">
        <v>4301020309</v>
      </c>
      <c r="D495" s="351">
        <v>4640242180090</v>
      </c>
      <c r="E495" s="352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8" t="s">
        <v>672</v>
      </c>
      <c r="O495" s="357"/>
      <c r="P495" s="357"/>
      <c r="Q495" s="357"/>
      <c r="R495" s="352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hidden="1" x14ac:dyDescent="0.2">
      <c r="A496" s="367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68"/>
      <c r="N496" s="353" t="s">
        <v>65</v>
      </c>
      <c r="O496" s="354"/>
      <c r="P496" s="354"/>
      <c r="Q496" s="354"/>
      <c r="R496" s="354"/>
      <c r="S496" s="354"/>
      <c r="T496" s="355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hidden="1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68"/>
      <c r="N497" s="353" t="s">
        <v>65</v>
      </c>
      <c r="O497" s="354"/>
      <c r="P497" s="354"/>
      <c r="Q497" s="354"/>
      <c r="R497" s="354"/>
      <c r="S497" s="354"/>
      <c r="T497" s="355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hidden="1" customHeight="1" x14ac:dyDescent="0.25">
      <c r="A498" s="349" t="s">
        <v>59</v>
      </c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41"/>
      <c r="Z498" s="341"/>
    </row>
    <row r="499" spans="1:53" ht="27" hidden="1" customHeight="1" x14ac:dyDescent="0.25">
      <c r="A499" s="54" t="s">
        <v>673</v>
      </c>
      <c r="B499" s="54" t="s">
        <v>674</v>
      </c>
      <c r="C499" s="31">
        <v>4301031280</v>
      </c>
      <c r="D499" s="351">
        <v>4640242180816</v>
      </c>
      <c r="E499" s="352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55" t="s">
        <v>675</v>
      </c>
      <c r="O499" s="357"/>
      <c r="P499" s="357"/>
      <c r="Q499" s="357"/>
      <c r="R499" s="352"/>
      <c r="S499" s="34"/>
      <c r="T499" s="34"/>
      <c r="U499" s="35" t="s">
        <v>64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29" t="s">
        <v>1</v>
      </c>
    </row>
    <row r="500" spans="1:53" ht="27" hidden="1" customHeight="1" x14ac:dyDescent="0.25">
      <c r="A500" s="54" t="s">
        <v>676</v>
      </c>
      <c r="B500" s="54" t="s">
        <v>677</v>
      </c>
      <c r="C500" s="31">
        <v>4301031244</v>
      </c>
      <c r="D500" s="351">
        <v>4640242180595</v>
      </c>
      <c r="E500" s="352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62" t="s">
        <v>678</v>
      </c>
      <c r="O500" s="357"/>
      <c r="P500" s="357"/>
      <c r="Q500" s="357"/>
      <c r="R500" s="352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hidden="1" customHeight="1" x14ac:dyDescent="0.25">
      <c r="A501" s="54" t="s">
        <v>679</v>
      </c>
      <c r="B501" s="54" t="s">
        <v>680</v>
      </c>
      <c r="C501" s="31">
        <v>4301031203</v>
      </c>
      <c r="D501" s="351">
        <v>4640242180908</v>
      </c>
      <c r="E501" s="352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3" t="s">
        <v>681</v>
      </c>
      <c r="O501" s="357"/>
      <c r="P501" s="357"/>
      <c r="Q501" s="357"/>
      <c r="R501" s="352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hidden="1" customHeight="1" x14ac:dyDescent="0.25">
      <c r="A502" s="54" t="s">
        <v>682</v>
      </c>
      <c r="B502" s="54" t="s">
        <v>683</v>
      </c>
      <c r="C502" s="31">
        <v>4301031200</v>
      </c>
      <c r="D502" s="351">
        <v>4640242180489</v>
      </c>
      <c r="E502" s="352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66" t="s">
        <v>684</v>
      </c>
      <c r="O502" s="357"/>
      <c r="P502" s="357"/>
      <c r="Q502" s="357"/>
      <c r="R502" s="352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hidden="1" x14ac:dyDescent="0.2">
      <c r="A503" s="367"/>
      <c r="B503" s="350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368"/>
      <c r="N503" s="353" t="s">
        <v>65</v>
      </c>
      <c r="O503" s="354"/>
      <c r="P503" s="354"/>
      <c r="Q503" s="354"/>
      <c r="R503" s="354"/>
      <c r="S503" s="354"/>
      <c r="T503" s="355"/>
      <c r="U503" s="37" t="s">
        <v>66</v>
      </c>
      <c r="V503" s="347">
        <f>IFERROR(V499/H499,"0")+IFERROR(V500/H500,"0")+IFERROR(V501/H501,"0")+IFERROR(V502/H502,"0")</f>
        <v>0</v>
      </c>
      <c r="W503" s="347">
        <f>IFERROR(W499/H499,"0")+IFERROR(W500/H500,"0")+IFERROR(W501/H501,"0")+IFERROR(W502/H502,"0")</f>
        <v>0</v>
      </c>
      <c r="X503" s="347">
        <f>IFERROR(IF(X499="",0,X499),"0")+IFERROR(IF(X500="",0,X500),"0")+IFERROR(IF(X501="",0,X501),"0")+IFERROR(IF(X502="",0,X502),"0")</f>
        <v>0</v>
      </c>
      <c r="Y503" s="348"/>
      <c r="Z503" s="348"/>
    </row>
    <row r="504" spans="1:53" hidden="1" x14ac:dyDescent="0.2">
      <c r="A504" s="350"/>
      <c r="B504" s="350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368"/>
      <c r="N504" s="353" t="s">
        <v>65</v>
      </c>
      <c r="O504" s="354"/>
      <c r="P504" s="354"/>
      <c r="Q504" s="354"/>
      <c r="R504" s="354"/>
      <c r="S504" s="354"/>
      <c r="T504" s="355"/>
      <c r="U504" s="37" t="s">
        <v>64</v>
      </c>
      <c r="V504" s="347">
        <f>IFERROR(SUM(V499:V502),"0")</f>
        <v>0</v>
      </c>
      <c r="W504" s="347">
        <f>IFERROR(SUM(W499:W502),"0")</f>
        <v>0</v>
      </c>
      <c r="X504" s="37"/>
      <c r="Y504" s="348"/>
      <c r="Z504" s="348"/>
    </row>
    <row r="505" spans="1:53" ht="14.25" hidden="1" customHeight="1" x14ac:dyDescent="0.25">
      <c r="A505" s="349" t="s">
        <v>67</v>
      </c>
      <c r="B505" s="350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41"/>
      <c r="Z505" s="341"/>
    </row>
    <row r="506" spans="1:53" ht="27" hidden="1" customHeight="1" x14ac:dyDescent="0.25">
      <c r="A506" s="54" t="s">
        <v>685</v>
      </c>
      <c r="B506" s="54" t="s">
        <v>686</v>
      </c>
      <c r="C506" s="31">
        <v>4301051310</v>
      </c>
      <c r="D506" s="351">
        <v>4680115880870</v>
      </c>
      <c r="E506" s="352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7"/>
      <c r="P506" s="357"/>
      <c r="Q506" s="357"/>
      <c r="R506" s="352"/>
      <c r="S506" s="34"/>
      <c r="T506" s="34"/>
      <c r="U506" s="35" t="s">
        <v>64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3" t="s">
        <v>1</v>
      </c>
    </row>
    <row r="507" spans="1:53" ht="27" hidden="1" customHeight="1" x14ac:dyDescent="0.25">
      <c r="A507" s="54" t="s">
        <v>687</v>
      </c>
      <c r="B507" s="54" t="s">
        <v>688</v>
      </c>
      <c r="C507" s="31">
        <v>4301051510</v>
      </c>
      <c r="D507" s="351">
        <v>4640242180540</v>
      </c>
      <c r="E507" s="352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8" t="s">
        <v>689</v>
      </c>
      <c r="O507" s="357"/>
      <c r="P507" s="357"/>
      <c r="Q507" s="357"/>
      <c r="R507" s="352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hidden="1" customHeight="1" x14ac:dyDescent="0.25">
      <c r="A508" s="54" t="s">
        <v>690</v>
      </c>
      <c r="B508" s="54" t="s">
        <v>691</v>
      </c>
      <c r="C508" s="31">
        <v>4301051390</v>
      </c>
      <c r="D508" s="351">
        <v>4640242181233</v>
      </c>
      <c r="E508" s="352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8" t="s">
        <v>692</v>
      </c>
      <c r="O508" s="357"/>
      <c r="P508" s="357"/>
      <c r="Q508" s="357"/>
      <c r="R508" s="352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hidden="1" customHeight="1" x14ac:dyDescent="0.25">
      <c r="A509" s="54" t="s">
        <v>693</v>
      </c>
      <c r="B509" s="54" t="s">
        <v>694</v>
      </c>
      <c r="C509" s="31">
        <v>4301051508</v>
      </c>
      <c r="D509" s="351">
        <v>4640242180557</v>
      </c>
      <c r="E509" s="352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6" t="s">
        <v>695</v>
      </c>
      <c r="O509" s="357"/>
      <c r="P509" s="357"/>
      <c r="Q509" s="357"/>
      <c r="R509" s="352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696</v>
      </c>
      <c r="B510" s="54" t="s">
        <v>697</v>
      </c>
      <c r="C510" s="31">
        <v>4301051448</v>
      </c>
      <c r="D510" s="351">
        <v>4640242181226</v>
      </c>
      <c r="E510" s="352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7"/>
      <c r="P510" s="357"/>
      <c r="Q510" s="357"/>
      <c r="R510" s="352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hidden="1" x14ac:dyDescent="0.2">
      <c r="A511" s="367"/>
      <c r="B511" s="350"/>
      <c r="C511" s="350"/>
      <c r="D511" s="350"/>
      <c r="E511" s="350"/>
      <c r="F511" s="350"/>
      <c r="G511" s="350"/>
      <c r="H511" s="350"/>
      <c r="I511" s="350"/>
      <c r="J511" s="350"/>
      <c r="K511" s="350"/>
      <c r="L511" s="350"/>
      <c r="M511" s="368"/>
      <c r="N511" s="353" t="s">
        <v>65</v>
      </c>
      <c r="O511" s="354"/>
      <c r="P511" s="354"/>
      <c r="Q511" s="354"/>
      <c r="R511" s="354"/>
      <c r="S511" s="354"/>
      <c r="T511" s="355"/>
      <c r="U511" s="37" t="s">
        <v>66</v>
      </c>
      <c r="V511" s="347">
        <f>IFERROR(V506/H506,"0")+IFERROR(V507/H507,"0")+IFERROR(V508/H508,"0")+IFERROR(V509/H509,"0")+IFERROR(V510/H510,"0")</f>
        <v>0</v>
      </c>
      <c r="W511" s="347">
        <f>IFERROR(W506/H506,"0")+IFERROR(W507/H507,"0")+IFERROR(W508/H508,"0")+IFERROR(W509/H509,"0")+IFERROR(W510/H510,"0")</f>
        <v>0</v>
      </c>
      <c r="X511" s="347">
        <f>IFERROR(IF(X506="",0,X506),"0")+IFERROR(IF(X507="",0,X507),"0")+IFERROR(IF(X508="",0,X508),"0")+IFERROR(IF(X509="",0,X509),"0")+IFERROR(IF(X510="",0,X510),"0")</f>
        <v>0</v>
      </c>
      <c r="Y511" s="348"/>
      <c r="Z511" s="348"/>
    </row>
    <row r="512" spans="1:53" hidden="1" x14ac:dyDescent="0.2">
      <c r="A512" s="350"/>
      <c r="B512" s="350"/>
      <c r="C512" s="350"/>
      <c r="D512" s="350"/>
      <c r="E512" s="350"/>
      <c r="F512" s="350"/>
      <c r="G512" s="350"/>
      <c r="H512" s="350"/>
      <c r="I512" s="350"/>
      <c r="J512" s="350"/>
      <c r="K512" s="350"/>
      <c r="L512" s="350"/>
      <c r="M512" s="368"/>
      <c r="N512" s="353" t="s">
        <v>65</v>
      </c>
      <c r="O512" s="354"/>
      <c r="P512" s="354"/>
      <c r="Q512" s="354"/>
      <c r="R512" s="354"/>
      <c r="S512" s="354"/>
      <c r="T512" s="355"/>
      <c r="U512" s="37" t="s">
        <v>64</v>
      </c>
      <c r="V512" s="347">
        <f>IFERROR(SUM(V506:V510),"0")</f>
        <v>0</v>
      </c>
      <c r="W512" s="347">
        <f>IFERROR(SUM(W506:W510),"0")</f>
        <v>0</v>
      </c>
      <c r="X512" s="37"/>
      <c r="Y512" s="348"/>
      <c r="Z512" s="348"/>
    </row>
    <row r="513" spans="1:29" ht="15" customHeight="1" x14ac:dyDescent="0.2">
      <c r="A513" s="683"/>
      <c r="B513" s="350"/>
      <c r="C513" s="350"/>
      <c r="D513" s="350"/>
      <c r="E513" s="350"/>
      <c r="F513" s="350"/>
      <c r="G513" s="350"/>
      <c r="H513" s="350"/>
      <c r="I513" s="350"/>
      <c r="J513" s="350"/>
      <c r="K513" s="350"/>
      <c r="L513" s="350"/>
      <c r="M513" s="425"/>
      <c r="N513" s="430" t="s">
        <v>699</v>
      </c>
      <c r="O513" s="431"/>
      <c r="P513" s="431"/>
      <c r="Q513" s="431"/>
      <c r="R513" s="431"/>
      <c r="S513" s="431"/>
      <c r="T513" s="432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17093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17197.54</v>
      </c>
      <c r="X513" s="37"/>
      <c r="Y513" s="348"/>
      <c r="Z513" s="348"/>
    </row>
    <row r="514" spans="1:29" x14ac:dyDescent="0.2">
      <c r="A514" s="350"/>
      <c r="B514" s="350"/>
      <c r="C514" s="350"/>
      <c r="D514" s="350"/>
      <c r="E514" s="350"/>
      <c r="F514" s="350"/>
      <c r="G514" s="350"/>
      <c r="H514" s="350"/>
      <c r="I514" s="350"/>
      <c r="J514" s="350"/>
      <c r="K514" s="350"/>
      <c r="L514" s="350"/>
      <c r="M514" s="425"/>
      <c r="N514" s="430" t="s">
        <v>700</v>
      </c>
      <c r="O514" s="431"/>
      <c r="P514" s="431"/>
      <c r="Q514" s="431"/>
      <c r="R514" s="431"/>
      <c r="S514" s="431"/>
      <c r="T514" s="432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18143.669750519413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18254.133999999998</v>
      </c>
      <c r="X514" s="37"/>
      <c r="Y514" s="348"/>
      <c r="Z514" s="348"/>
    </row>
    <row r="515" spans="1:29" x14ac:dyDescent="0.2">
      <c r="A515" s="350"/>
      <c r="B515" s="350"/>
      <c r="C515" s="350"/>
      <c r="D515" s="350"/>
      <c r="E515" s="350"/>
      <c r="F515" s="350"/>
      <c r="G515" s="350"/>
      <c r="H515" s="350"/>
      <c r="I515" s="350"/>
      <c r="J515" s="350"/>
      <c r="K515" s="350"/>
      <c r="L515" s="350"/>
      <c r="M515" s="425"/>
      <c r="N515" s="430" t="s">
        <v>701</v>
      </c>
      <c r="O515" s="431"/>
      <c r="P515" s="431"/>
      <c r="Q515" s="431"/>
      <c r="R515" s="431"/>
      <c r="S515" s="431"/>
      <c r="T515" s="432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32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33</v>
      </c>
      <c r="X515" s="37"/>
      <c r="Y515" s="348"/>
      <c r="Z515" s="348"/>
    </row>
    <row r="516" spans="1:29" x14ac:dyDescent="0.2">
      <c r="A516" s="350"/>
      <c r="B516" s="350"/>
      <c r="C516" s="350"/>
      <c r="D516" s="350"/>
      <c r="E516" s="350"/>
      <c r="F516" s="350"/>
      <c r="G516" s="350"/>
      <c r="H516" s="350"/>
      <c r="I516" s="350"/>
      <c r="J516" s="350"/>
      <c r="K516" s="350"/>
      <c r="L516" s="350"/>
      <c r="M516" s="425"/>
      <c r="N516" s="430" t="s">
        <v>703</v>
      </c>
      <c r="O516" s="431"/>
      <c r="P516" s="431"/>
      <c r="Q516" s="431"/>
      <c r="R516" s="431"/>
      <c r="S516" s="431"/>
      <c r="T516" s="432"/>
      <c r="U516" s="37" t="s">
        <v>64</v>
      </c>
      <c r="V516" s="347">
        <f>GrossWeightTotal+PalletQtyTotal*25</f>
        <v>18943.669750519413</v>
      </c>
      <c r="W516" s="347">
        <f>GrossWeightTotalR+PalletQtyTotalR*25</f>
        <v>19079.133999999998</v>
      </c>
      <c r="X516" s="37"/>
      <c r="Y516" s="348"/>
      <c r="Z516" s="348"/>
    </row>
    <row r="517" spans="1:29" x14ac:dyDescent="0.2">
      <c r="A517" s="350"/>
      <c r="B517" s="350"/>
      <c r="C517" s="350"/>
      <c r="D517" s="350"/>
      <c r="E517" s="350"/>
      <c r="F517" s="350"/>
      <c r="G517" s="350"/>
      <c r="H517" s="350"/>
      <c r="I517" s="350"/>
      <c r="J517" s="350"/>
      <c r="K517" s="350"/>
      <c r="L517" s="350"/>
      <c r="M517" s="425"/>
      <c r="N517" s="430" t="s">
        <v>704</v>
      </c>
      <c r="O517" s="431"/>
      <c r="P517" s="431"/>
      <c r="Q517" s="431"/>
      <c r="R517" s="431"/>
      <c r="S517" s="431"/>
      <c r="T517" s="432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2597.8401595621781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2614</v>
      </c>
      <c r="X517" s="37"/>
      <c r="Y517" s="348"/>
      <c r="Z517" s="348"/>
    </row>
    <row r="518" spans="1:29" ht="14.25" hidden="1" customHeight="1" x14ac:dyDescent="0.2">
      <c r="A518" s="350"/>
      <c r="B518" s="350"/>
      <c r="C518" s="350"/>
      <c r="D518" s="350"/>
      <c r="E518" s="350"/>
      <c r="F518" s="350"/>
      <c r="G518" s="350"/>
      <c r="H518" s="350"/>
      <c r="I518" s="350"/>
      <c r="J518" s="350"/>
      <c r="K518" s="350"/>
      <c r="L518" s="350"/>
      <c r="M518" s="425"/>
      <c r="N518" s="430" t="s">
        <v>705</v>
      </c>
      <c r="O518" s="431"/>
      <c r="P518" s="431"/>
      <c r="Q518" s="431"/>
      <c r="R518" s="431"/>
      <c r="S518" s="431"/>
      <c r="T518" s="432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38.347299999999997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74" t="s">
        <v>94</v>
      </c>
      <c r="D520" s="375"/>
      <c r="E520" s="375"/>
      <c r="F520" s="376"/>
      <c r="G520" s="374" t="s">
        <v>217</v>
      </c>
      <c r="H520" s="375"/>
      <c r="I520" s="375"/>
      <c r="J520" s="375"/>
      <c r="K520" s="375"/>
      <c r="L520" s="375"/>
      <c r="M520" s="375"/>
      <c r="N520" s="375"/>
      <c r="O520" s="376"/>
      <c r="P520" s="374" t="s">
        <v>458</v>
      </c>
      <c r="Q520" s="376"/>
      <c r="R520" s="374" t="s">
        <v>511</v>
      </c>
      <c r="S520" s="376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20" t="s">
        <v>708</v>
      </c>
      <c r="B521" s="374" t="s">
        <v>58</v>
      </c>
      <c r="C521" s="374" t="s">
        <v>95</v>
      </c>
      <c r="D521" s="374" t="s">
        <v>103</v>
      </c>
      <c r="E521" s="374" t="s">
        <v>94</v>
      </c>
      <c r="F521" s="374" t="s">
        <v>209</v>
      </c>
      <c r="G521" s="374" t="s">
        <v>218</v>
      </c>
      <c r="H521" s="374" t="s">
        <v>225</v>
      </c>
      <c r="I521" s="374" t="s">
        <v>244</v>
      </c>
      <c r="J521" s="374" t="s">
        <v>303</v>
      </c>
      <c r="K521" s="343"/>
      <c r="L521" s="374" t="s">
        <v>324</v>
      </c>
      <c r="M521" s="374" t="s">
        <v>343</v>
      </c>
      <c r="N521" s="374" t="s">
        <v>427</v>
      </c>
      <c r="O521" s="374" t="s">
        <v>445</v>
      </c>
      <c r="P521" s="374" t="s">
        <v>459</v>
      </c>
      <c r="Q521" s="374" t="s">
        <v>486</v>
      </c>
      <c r="R521" s="374" t="s">
        <v>512</v>
      </c>
      <c r="S521" s="374" t="s">
        <v>561</v>
      </c>
      <c r="T521" s="374" t="s">
        <v>589</v>
      </c>
      <c r="U521" s="374" t="s">
        <v>648</v>
      </c>
      <c r="Z521" s="52"/>
      <c r="AC521" s="343"/>
    </row>
    <row r="522" spans="1:29" ht="13.5" customHeight="1" thickBot="1" x14ac:dyDescent="0.25">
      <c r="A522" s="421"/>
      <c r="B522" s="377"/>
      <c r="C522" s="377"/>
      <c r="D522" s="377"/>
      <c r="E522" s="377"/>
      <c r="F522" s="377"/>
      <c r="G522" s="377"/>
      <c r="H522" s="377"/>
      <c r="I522" s="377"/>
      <c r="J522" s="377"/>
      <c r="K522" s="343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10.8</v>
      </c>
      <c r="D523" s="46">
        <f>IFERROR(W55*1,"0")+IFERROR(W56*1,"0")+IFERROR(W57*1,"0")+IFERROR(W58*1,"0")</f>
        <v>129.60000000000002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428.24</v>
      </c>
      <c r="F523" s="46">
        <f>IFERROR(W127*1,"0")+IFERROR(W128*1,"0")+IFERROR(W129*1,"0")+IFERROR(W130*1,"0")</f>
        <v>445.20000000000005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48.300000000000004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963.3</v>
      </c>
      <c r="J523" s="46">
        <f>IFERROR(W201*1,"0")+IFERROR(W202*1,"0")+IFERROR(W203*1,"0")+IFERROR(W204*1,"0")+IFERROR(W205*1,"0")+IFERROR(W206*1,"0")+IFERROR(W210*1,"0")</f>
        <v>150.79999999999998</v>
      </c>
      <c r="K523" s="343"/>
      <c r="L523" s="46">
        <f>IFERROR(W215*1,"0")+IFERROR(W216*1,"0")+IFERROR(W217*1,"0")+IFERROR(W218*1,"0")+IFERROR(W219*1,"0")+IFERROR(W220*1,"0")</f>
        <v>151.19999999999999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184.5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9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3705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3408.6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0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0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7563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3"/>
        <filter val="1 033,00"/>
        <filter val="1 309,00"/>
        <filter val="1 714,00"/>
        <filter val="1,55"/>
        <filter val="1,57"/>
        <filter val="10,00"/>
        <filter val="107,00"/>
        <filter val="11,11"/>
        <filter val="12,00"/>
        <filter val="12,76"/>
        <filter val="120,00"/>
        <filter val="13,00"/>
        <filter val="130,00"/>
        <filter val="135,00"/>
        <filter val="137,00"/>
        <filter val="138,00"/>
        <filter val="14,81"/>
        <filter val="148,00"/>
        <filter val="149,00"/>
        <filter val="17 093,00"/>
        <filter val="176,00"/>
        <filter val="18 143,67"/>
        <filter val="18 943,67"/>
        <filter val="18,00"/>
        <filter val="186,47"/>
        <filter val="19,05"/>
        <filter val="19,81"/>
        <filter val="2 112,00"/>
        <filter val="2 384,00"/>
        <filter val="2 597,84"/>
        <filter val="2 797,00"/>
        <filter val="22,56"/>
        <filter val="23,00"/>
        <filter val="238,00"/>
        <filter val="247,92"/>
        <filter val="249,77"/>
        <filter val="25,85"/>
        <filter val="3 405,00"/>
        <filter val="3,33"/>
        <filter val="30,00"/>
        <filter val="317,00"/>
        <filter val="32"/>
        <filter val="324,62"/>
        <filter val="33,00"/>
        <filter val="35,00"/>
        <filter val="4 496,00"/>
        <filter val="4,00"/>
        <filter val="4,44"/>
        <filter val="4,49"/>
        <filter val="41,57"/>
        <filter val="43,00"/>
        <filter val="436,54"/>
        <filter val="44,00"/>
        <filter val="441,00"/>
        <filter val="45,00"/>
        <filter val="46,00"/>
        <filter val="5,42"/>
        <filter val="50,00"/>
        <filter val="52,50"/>
        <filter val="59,27"/>
        <filter val="63,00"/>
        <filter val="64,00"/>
        <filter val="681,00"/>
        <filter val="78,00"/>
        <filter val="8,00"/>
        <filter val="829,00"/>
        <filter val="851,52"/>
        <filter val="86,00"/>
        <filter val="889,00"/>
      </filters>
    </filterColumn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J9:L9"/>
    <mergeCell ref="R5:S5"/>
    <mergeCell ref="D95:E95"/>
    <mergeCell ref="S17:T17"/>
    <mergeCell ref="A15:L15"/>
    <mergeCell ref="A48:X48"/>
    <mergeCell ref="N23:T23"/>
    <mergeCell ref="A142:X142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N27:R27"/>
    <mergeCell ref="N325:R325"/>
    <mergeCell ref="N390:R390"/>
    <mergeCell ref="D262:E262"/>
    <mergeCell ref="A442:X442"/>
    <mergeCell ref="N456:T456"/>
    <mergeCell ref="N156:R156"/>
    <mergeCell ref="N454:R454"/>
    <mergeCell ref="D291:E291"/>
    <mergeCell ref="A252:M253"/>
    <mergeCell ref="D239:E239"/>
    <mergeCell ref="N372:T372"/>
    <mergeCell ref="N385:R385"/>
    <mergeCell ref="A346:M347"/>
    <mergeCell ref="N310:T310"/>
    <mergeCell ref="A272:X272"/>
    <mergeCell ref="N261:R261"/>
    <mergeCell ref="N388:R388"/>
    <mergeCell ref="N217:R217"/>
    <mergeCell ref="N317:R317"/>
    <mergeCell ref="D257:E257"/>
    <mergeCell ref="N221:T221"/>
    <mergeCell ref="D215:E215"/>
    <mergeCell ref="D279:E279"/>
    <mergeCell ref="A333:X333"/>
    <mergeCell ref="D156:E156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429:X429"/>
    <mergeCell ref="D237:E237"/>
    <mergeCell ref="N389:R389"/>
    <mergeCell ref="N327:R327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A513:M518"/>
    <mergeCell ref="N427:T427"/>
    <mergeCell ref="D57:E57"/>
    <mergeCell ref="N163:T163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A53:X53"/>
    <mergeCell ref="D336:E336"/>
    <mergeCell ref="N242:T242"/>
    <mergeCell ref="A13:L13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N146:R146"/>
    <mergeCell ref="A314:M315"/>
    <mergeCell ref="D323:E323"/>
    <mergeCell ref="D450:E450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110:R110"/>
    <mergeCell ref="N420:R420"/>
    <mergeCell ref="D99:E99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D454:E454"/>
    <mergeCell ref="D327:E327"/>
    <mergeCell ref="D65:E65"/>
    <mergeCell ref="A443:X443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D489:E489"/>
    <mergeCell ref="N346:T346"/>
    <mergeCell ref="N98:R98"/>
    <mergeCell ref="D75:E75"/>
    <mergeCell ref="D206:E206"/>
    <mergeCell ref="N41:T41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D509:E509"/>
    <mergeCell ref="D425:E425"/>
    <mergeCell ref="D359:E359"/>
    <mergeCell ref="A434:X434"/>
    <mergeCell ref="A264:M265"/>
    <mergeCell ref="N96:R96"/>
    <mergeCell ref="N517:T517"/>
    <mergeCell ref="N283:T283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73:R473"/>
    <mergeCell ref="N448:R448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R521:R522"/>
    <mergeCell ref="A490:M491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229:R229"/>
    <mergeCell ref="D56:E56"/>
    <mergeCell ref="D193:E193"/>
    <mergeCell ref="D127:E12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A484:X484"/>
    <mergeCell ref="D469:E469"/>
    <mergeCell ref="D183:E183"/>
    <mergeCell ref="A192:X192"/>
    <mergeCell ref="N499:R499"/>
    <mergeCell ref="N40:T40"/>
    <mergeCell ref="A200:X200"/>
    <mergeCell ref="A411:M412"/>
    <mergeCell ref="A348:X348"/>
    <mergeCell ref="D187:E187"/>
    <mergeCell ref="D423:E423"/>
    <mergeCell ref="N470:T470"/>
    <mergeCell ref="N299:T299"/>
    <mergeCell ref="D251:E251"/>
    <mergeCell ref="N99:R99"/>
    <mergeCell ref="D176:E176"/>
    <mergeCell ref="N264:T264"/>
    <mergeCell ref="N462:T462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W17:W18"/>
    <mergeCell ref="D55:E55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N450:R450"/>
    <mergeCell ref="D325:E325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D466:E466"/>
    <mergeCell ref="N308:R308"/>
    <mergeCell ref="N137:R137"/>
    <mergeCell ref="D180:E180"/>
    <mergeCell ref="D118:E118"/>
    <mergeCell ref="A320:X320"/>
    <mergeCell ref="N289:R289"/>
    <mergeCell ref="D167:E167"/>
    <mergeCell ref="D161:E161"/>
    <mergeCell ref="D232:E232"/>
    <mergeCell ref="D27:E27"/>
    <mergeCell ref="A44:M45"/>
    <mergeCell ref="N74:R74"/>
    <mergeCell ref="N76:R76"/>
    <mergeCell ref="N90:T90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O11:P11"/>
    <mergeCell ref="D260:E260"/>
    <mergeCell ref="D108:E108"/>
    <mergeCell ref="N350:R350"/>
    <mergeCell ref="N139:T139"/>
    <mergeCell ref="I17:I18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R520:S520"/>
    <mergeCell ref="N129:R129"/>
    <mergeCell ref="N447:R447"/>
    <mergeCell ref="F521:F522"/>
    <mergeCell ref="N406:T406"/>
    <mergeCell ref="A321:X321"/>
    <mergeCell ref="D377:E377"/>
    <mergeCell ref="N212:T212"/>
    <mergeCell ref="D8:L8"/>
    <mergeCell ref="N39:R39"/>
    <mergeCell ref="D87:E87"/>
    <mergeCell ref="D382:E382"/>
    <mergeCell ref="N295:T295"/>
    <mergeCell ref="N417:T417"/>
    <mergeCell ref="D334:E334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N63:R63"/>
    <mergeCell ref="A312:X312"/>
    <mergeCell ref="N51:T51"/>
    <mergeCell ref="A405:M406"/>
    <mergeCell ref="D72:E72"/>
    <mergeCell ref="N276:T276"/>
    <mergeCell ref="D235:E235"/>
    <mergeCell ref="D9:E9"/>
    <mergeCell ref="F9:G9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N496:T496"/>
    <mergeCell ref="A444:X444"/>
    <mergeCell ref="A476:M477"/>
    <mergeCell ref="N75:R75"/>
    <mergeCell ref="D409:E409"/>
    <mergeCell ref="D487:E487"/>
    <mergeCell ref="D217:E217"/>
    <mergeCell ref="N193:R193"/>
    <mergeCell ref="D186:E186"/>
    <mergeCell ref="A461:M462"/>
    <mergeCell ref="D128:E128"/>
    <mergeCell ref="D86:E86"/>
    <mergeCell ref="D384:E384"/>
    <mergeCell ref="D151:E151"/>
    <mergeCell ref="D397:E397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493:E493"/>
    <mergeCell ref="A378:M379"/>
    <mergeCell ref="D431:E431"/>
    <mergeCell ref="D474:E474"/>
    <mergeCell ref="N381:R381"/>
    <mergeCell ref="N479:R479"/>
    <mergeCell ref="N395:T395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A133:X133"/>
    <mergeCell ref="D353:E353"/>
    <mergeCell ref="N195:R195"/>
    <mergeCell ref="N363:R363"/>
    <mergeCell ref="N323:R323"/>
    <mergeCell ref="D195:E195"/>
    <mergeCell ref="D189:E189"/>
    <mergeCell ref="D287:E287"/>
    <mergeCell ref="N331:T331"/>
    <mergeCell ref="A160:X160"/>
    <mergeCell ref="N355:T355"/>
    <mergeCell ref="A141:X141"/>
    <mergeCell ref="N181:R181"/>
    <mergeCell ref="A135:X135"/>
    <mergeCell ref="N159:T159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A36:M37"/>
    <mergeCell ref="D30:E30"/>
    <mergeCell ref="D67:E67"/>
    <mergeCell ref="N56:R56"/>
    <mergeCell ref="T10:U10"/>
    <mergeCell ref="D66:E66"/>
    <mergeCell ref="N32:T32"/>
    <mergeCell ref="D351:E351"/>
    <mergeCell ref="D289:E289"/>
    <mergeCell ref="D73:E73"/>
    <mergeCell ref="A83:M84"/>
    <mergeCell ref="D5:E5"/>
    <mergeCell ref="D303:E303"/>
    <mergeCell ref="O10:P10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30:R30"/>
    <mergeCell ref="D98:E98"/>
    <mergeCell ref="N144:R144"/>
    <mergeCell ref="A276:M277"/>
    <mergeCell ref="N44:T44"/>
    <mergeCell ref="N453:R45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  <mergeCell ref="N481:T481"/>
    <mergeCell ref="N471:T471"/>
    <mergeCell ref="D473:E473"/>
    <mergeCell ref="N486:R48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2024-04-04T09:58:14Z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