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91C84FF-B1B0-4086-AE89-C43E24F59D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W497" i="1" s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X473" i="1" s="1"/>
  <c r="X476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W441" i="1"/>
  <c r="V441" i="1"/>
  <c r="W440" i="1"/>
  <c r="V440" i="1"/>
  <c r="X439" i="1"/>
  <c r="X440" i="1" s="1"/>
  <c r="W439" i="1"/>
  <c r="N439" i="1"/>
  <c r="V437" i="1"/>
  <c r="V436" i="1"/>
  <c r="W435" i="1"/>
  <c r="N435" i="1"/>
  <c r="V433" i="1"/>
  <c r="V432" i="1"/>
  <c r="W431" i="1"/>
  <c r="X431" i="1" s="1"/>
  <c r="N431" i="1"/>
  <c r="W430" i="1"/>
  <c r="W432" i="1" s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X421" i="1"/>
  <c r="W421" i="1"/>
  <c r="N421" i="1"/>
  <c r="W420" i="1"/>
  <c r="N420" i="1"/>
  <c r="V418" i="1"/>
  <c r="V417" i="1"/>
  <c r="W416" i="1"/>
  <c r="N416" i="1"/>
  <c r="W415" i="1"/>
  <c r="X415" i="1" s="1"/>
  <c r="N415" i="1"/>
  <c r="V412" i="1"/>
  <c r="V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W376" i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N350" i="1"/>
  <c r="V347" i="1"/>
  <c r="V346" i="1"/>
  <c r="W345" i="1"/>
  <c r="N345" i="1"/>
  <c r="V343" i="1"/>
  <c r="V342" i="1"/>
  <c r="W341" i="1"/>
  <c r="X341" i="1" s="1"/>
  <c r="N341" i="1"/>
  <c r="W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V332" i="1"/>
  <c r="V331" i="1"/>
  <c r="W330" i="1"/>
  <c r="X330" i="1" s="1"/>
  <c r="N330" i="1"/>
  <c r="W329" i="1"/>
  <c r="X329" i="1" s="1"/>
  <c r="N329" i="1"/>
  <c r="X328" i="1"/>
  <c r="W328" i="1"/>
  <c r="N328" i="1"/>
  <c r="W327" i="1"/>
  <c r="X327" i="1" s="1"/>
  <c r="N327" i="1"/>
  <c r="W326" i="1"/>
  <c r="X326" i="1" s="1"/>
  <c r="N326" i="1"/>
  <c r="W325" i="1"/>
  <c r="X325" i="1" s="1"/>
  <c r="N325" i="1"/>
  <c r="W324" i="1"/>
  <c r="X324" i="1" s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W305" i="1" s="1"/>
  <c r="N303" i="1"/>
  <c r="V300" i="1"/>
  <c r="V299" i="1"/>
  <c r="W298" i="1"/>
  <c r="N298" i="1"/>
  <c r="X297" i="1"/>
  <c r="W297" i="1"/>
  <c r="N297" i="1"/>
  <c r="V295" i="1"/>
  <c r="V294" i="1"/>
  <c r="W293" i="1"/>
  <c r="X293" i="1" s="1"/>
  <c r="N293" i="1"/>
  <c r="W292" i="1"/>
  <c r="X292" i="1" s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W273" i="1"/>
  <c r="X273" i="1" s="1"/>
  <c r="V271" i="1"/>
  <c r="V270" i="1"/>
  <c r="W269" i="1"/>
  <c r="X269" i="1" s="1"/>
  <c r="N269" i="1"/>
  <c r="W268" i="1"/>
  <c r="X268" i="1" s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X260" i="1"/>
  <c r="W260" i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V253" i="1"/>
  <c r="V252" i="1"/>
  <c r="W251" i="1"/>
  <c r="X251" i="1" s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W246" i="1" s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2" i="1"/>
  <c r="V221" i="1"/>
  <c r="X220" i="1"/>
  <c r="W220" i="1"/>
  <c r="W219" i="1"/>
  <c r="X219" i="1" s="1"/>
  <c r="W218" i="1"/>
  <c r="X218" i="1" s="1"/>
  <c r="W217" i="1"/>
  <c r="X217" i="1" s="1"/>
  <c r="W216" i="1"/>
  <c r="X216" i="1" s="1"/>
  <c r="W215" i="1"/>
  <c r="V212" i="1"/>
  <c r="V211" i="1"/>
  <c r="W210" i="1"/>
  <c r="X210" i="1" s="1"/>
  <c r="X211" i="1" s="1"/>
  <c r="N210" i="1"/>
  <c r="V208" i="1"/>
  <c r="V207" i="1"/>
  <c r="W206" i="1"/>
  <c r="X206" i="1" s="1"/>
  <c r="W205" i="1"/>
  <c r="X205" i="1" s="1"/>
  <c r="W204" i="1"/>
  <c r="X204" i="1" s="1"/>
  <c r="W203" i="1"/>
  <c r="X203" i="1" s="1"/>
  <c r="W202" i="1"/>
  <c r="X202" i="1" s="1"/>
  <c r="W201" i="1"/>
  <c r="X201" i="1" s="1"/>
  <c r="V198" i="1"/>
  <c r="V197" i="1"/>
  <c r="W196" i="1"/>
  <c r="X196" i="1" s="1"/>
  <c r="N196" i="1"/>
  <c r="W195" i="1"/>
  <c r="X195" i="1" s="1"/>
  <c r="N195" i="1"/>
  <c r="W194" i="1"/>
  <c r="X194" i="1" s="1"/>
  <c r="N194" i="1"/>
  <c r="W193" i="1"/>
  <c r="N193" i="1"/>
  <c r="V191" i="1"/>
  <c r="V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W190" i="1" s="1"/>
  <c r="N173" i="1"/>
  <c r="V171" i="1"/>
  <c r="V170" i="1"/>
  <c r="W169" i="1"/>
  <c r="X169" i="1" s="1"/>
  <c r="N169" i="1"/>
  <c r="X168" i="1"/>
  <c r="W168" i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W163" i="1" s="1"/>
  <c r="N161" i="1"/>
  <c r="V159" i="1"/>
  <c r="V158" i="1"/>
  <c r="W157" i="1"/>
  <c r="N157" i="1"/>
  <c r="W156" i="1"/>
  <c r="N156" i="1"/>
  <c r="V153" i="1"/>
  <c r="V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W153" i="1" s="1"/>
  <c r="N144" i="1"/>
  <c r="X143" i="1"/>
  <c r="W143" i="1"/>
  <c r="N143" i="1"/>
  <c r="V140" i="1"/>
  <c r="W139" i="1"/>
  <c r="V139" i="1"/>
  <c r="X138" i="1"/>
  <c r="W138" i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W127" i="1"/>
  <c r="W132" i="1" s="1"/>
  <c r="N127" i="1"/>
  <c r="V124" i="1"/>
  <c r="V123" i="1"/>
  <c r="W122" i="1"/>
  <c r="X122" i="1" s="1"/>
  <c r="N122" i="1"/>
  <c r="X121" i="1"/>
  <c r="W121" i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X116" i="1" s="1"/>
  <c r="N116" i="1"/>
  <c r="V114" i="1"/>
  <c r="V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X107" i="1" s="1"/>
  <c r="W106" i="1"/>
  <c r="N106" i="1"/>
  <c r="W105" i="1"/>
  <c r="X105" i="1" s="1"/>
  <c r="N105" i="1"/>
  <c r="W104" i="1"/>
  <c r="W114" i="1" s="1"/>
  <c r="N104" i="1"/>
  <c r="V102" i="1"/>
  <c r="V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W93" i="1"/>
  <c r="N93" i="1"/>
  <c r="V91" i="1"/>
  <c r="V90" i="1"/>
  <c r="X89" i="1"/>
  <c r="W89" i="1"/>
  <c r="N89" i="1"/>
  <c r="W88" i="1"/>
  <c r="X88" i="1" s="1"/>
  <c r="N88" i="1"/>
  <c r="W87" i="1"/>
  <c r="X87" i="1" s="1"/>
  <c r="N87" i="1"/>
  <c r="W86" i="1"/>
  <c r="W91" i="1" s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N66" i="1"/>
  <c r="W65" i="1"/>
  <c r="X65" i="1" s="1"/>
  <c r="N65" i="1"/>
  <c r="W64" i="1"/>
  <c r="X64" i="1" s="1"/>
  <c r="N64" i="1"/>
  <c r="W63" i="1"/>
  <c r="N63" i="1"/>
  <c r="V60" i="1"/>
  <c r="V59" i="1"/>
  <c r="X58" i="1"/>
  <c r="W58" i="1"/>
  <c r="X57" i="1"/>
  <c r="W57" i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V24" i="1"/>
  <c r="V23" i="1"/>
  <c r="W22" i="1"/>
  <c r="N22" i="1"/>
  <c r="H10" i="1"/>
  <c r="A9" i="1"/>
  <c r="A10" i="1" s="1"/>
  <c r="D7" i="1"/>
  <c r="O6" i="1"/>
  <c r="N2" i="1"/>
  <c r="X276" i="1" l="1"/>
  <c r="L523" i="1"/>
  <c r="X404" i="1"/>
  <c r="X405" i="1" s="1"/>
  <c r="W405" i="1"/>
  <c r="W347" i="1"/>
  <c r="W346" i="1"/>
  <c r="X345" i="1"/>
  <c r="X346" i="1" s="1"/>
  <c r="Q523" i="1"/>
  <c r="X350" i="1"/>
  <c r="W437" i="1"/>
  <c r="W436" i="1"/>
  <c r="X435" i="1"/>
  <c r="X436" i="1" s="1"/>
  <c r="F10" i="1"/>
  <c r="W83" i="1"/>
  <c r="X63" i="1"/>
  <c r="W101" i="1"/>
  <c r="X93" i="1"/>
  <c r="I523" i="1"/>
  <c r="X156" i="1"/>
  <c r="W197" i="1"/>
  <c r="X193" i="1"/>
  <c r="X197" i="1" s="1"/>
  <c r="W211" i="1"/>
  <c r="F9" i="1"/>
  <c r="W24" i="1"/>
  <c r="W23" i="1"/>
  <c r="X22" i="1"/>
  <c r="X23" i="1" s="1"/>
  <c r="V513" i="1"/>
  <c r="W60" i="1"/>
  <c r="X55" i="1"/>
  <c r="X59" i="1" s="1"/>
  <c r="E523" i="1"/>
  <c r="W170" i="1"/>
  <c r="X166" i="1"/>
  <c r="X170" i="1" s="1"/>
  <c r="W252" i="1"/>
  <c r="W372" i="1"/>
  <c r="W371" i="1"/>
  <c r="X370" i="1"/>
  <c r="X371" i="1" s="1"/>
  <c r="W378" i="1"/>
  <c r="X376" i="1"/>
  <c r="X378" i="1" s="1"/>
  <c r="W461" i="1"/>
  <c r="X459" i="1"/>
  <c r="X461" i="1" s="1"/>
  <c r="W470" i="1"/>
  <c r="W32" i="1"/>
  <c r="W102" i="1"/>
  <c r="W113" i="1"/>
  <c r="W123" i="1"/>
  <c r="W158" i="1"/>
  <c r="W207" i="1"/>
  <c r="X241" i="1"/>
  <c r="N523" i="1"/>
  <c r="W338" i="1"/>
  <c r="W337" i="1"/>
  <c r="W360" i="1"/>
  <c r="W412" i="1"/>
  <c r="W411" i="1"/>
  <c r="W456" i="1"/>
  <c r="X123" i="1"/>
  <c r="X207" i="1"/>
  <c r="X139" i="1"/>
  <c r="W124" i="1"/>
  <c r="W208" i="1"/>
  <c r="W270" i="1"/>
  <c r="X267" i="1"/>
  <c r="X270" i="1" s="1"/>
  <c r="H9" i="1"/>
  <c r="V517" i="1"/>
  <c r="X35" i="1"/>
  <c r="X36" i="1" s="1"/>
  <c r="X39" i="1"/>
  <c r="X40" i="1" s="1"/>
  <c r="X43" i="1"/>
  <c r="X44" i="1" s="1"/>
  <c r="X49" i="1"/>
  <c r="X51" i="1" s="1"/>
  <c r="W52" i="1"/>
  <c r="X66" i="1"/>
  <c r="X83" i="1" s="1"/>
  <c r="X86" i="1"/>
  <c r="X90" i="1" s="1"/>
  <c r="X94" i="1"/>
  <c r="X101" i="1" s="1"/>
  <c r="X106" i="1"/>
  <c r="H523" i="1"/>
  <c r="X144" i="1"/>
  <c r="X152" i="1" s="1"/>
  <c r="X157" i="1"/>
  <c r="X158" i="1" s="1"/>
  <c r="X161" i="1"/>
  <c r="X163" i="1" s="1"/>
  <c r="W164" i="1"/>
  <c r="X173" i="1"/>
  <c r="X190" i="1" s="1"/>
  <c r="W198" i="1"/>
  <c r="X215" i="1"/>
  <c r="X221" i="1" s="1"/>
  <c r="W221" i="1"/>
  <c r="M523" i="1"/>
  <c r="W271" i="1"/>
  <c r="W282" i="1"/>
  <c r="X279" i="1"/>
  <c r="X282" i="1" s="1"/>
  <c r="X313" i="1"/>
  <c r="X314" i="1" s="1"/>
  <c r="W314" i="1"/>
  <c r="W315" i="1"/>
  <c r="X323" i="1"/>
  <c r="X331" i="1" s="1"/>
  <c r="P523" i="1"/>
  <c r="W332" i="1"/>
  <c r="W331" i="1"/>
  <c r="X337" i="1"/>
  <c r="X355" i="1"/>
  <c r="W355" i="1"/>
  <c r="X363" i="1"/>
  <c r="X367" i="1" s="1"/>
  <c r="W368" i="1"/>
  <c r="X381" i="1"/>
  <c r="X394" i="1" s="1"/>
  <c r="W394" i="1"/>
  <c r="X397" i="1"/>
  <c r="X401" i="1" s="1"/>
  <c r="W402" i="1"/>
  <c r="X411" i="1"/>
  <c r="W433" i="1"/>
  <c r="X430" i="1"/>
  <c r="X432" i="1" s="1"/>
  <c r="W471" i="1"/>
  <c r="X464" i="1"/>
  <c r="X470" i="1" s="1"/>
  <c r="W480" i="1"/>
  <c r="X479" i="1"/>
  <c r="X480" i="1" s="1"/>
  <c r="W481" i="1"/>
  <c r="W90" i="1"/>
  <c r="J9" i="1"/>
  <c r="W33" i="1"/>
  <c r="W37" i="1"/>
  <c r="W41" i="1"/>
  <c r="W45" i="1"/>
  <c r="W51" i="1"/>
  <c r="W59" i="1"/>
  <c r="W84" i="1"/>
  <c r="F523" i="1"/>
  <c r="W131" i="1"/>
  <c r="W159" i="1"/>
  <c r="W171" i="1"/>
  <c r="W242" i="1"/>
  <c r="W253" i="1"/>
  <c r="X248" i="1"/>
  <c r="X252" i="1" s="1"/>
  <c r="W264" i="1"/>
  <c r="X255" i="1"/>
  <c r="X264" i="1" s="1"/>
  <c r="W265" i="1"/>
  <c r="W276" i="1"/>
  <c r="W283" i="1"/>
  <c r="W299" i="1"/>
  <c r="X298" i="1"/>
  <c r="X299" i="1" s="1"/>
  <c r="W300" i="1"/>
  <c r="W310" i="1"/>
  <c r="X307" i="1"/>
  <c r="X310" i="1" s="1"/>
  <c r="W343" i="1"/>
  <c r="X340" i="1"/>
  <c r="X342" i="1" s="1"/>
  <c r="W417" i="1"/>
  <c r="X416" i="1"/>
  <c r="X417" i="1" s="1"/>
  <c r="W418" i="1"/>
  <c r="W457" i="1"/>
  <c r="T523" i="1"/>
  <c r="X445" i="1"/>
  <c r="X456" i="1" s="1"/>
  <c r="U523" i="1"/>
  <c r="W152" i="1"/>
  <c r="W245" i="1"/>
  <c r="X244" i="1"/>
  <c r="X245" i="1" s="1"/>
  <c r="W295" i="1"/>
  <c r="X286" i="1"/>
  <c r="X294" i="1" s="1"/>
  <c r="W294" i="1"/>
  <c r="W304" i="1"/>
  <c r="O523" i="1"/>
  <c r="X303" i="1"/>
  <c r="X304" i="1" s="1"/>
  <c r="W427" i="1"/>
  <c r="X420" i="1"/>
  <c r="X427" i="1" s="1"/>
  <c r="W515" i="1"/>
  <c r="B523" i="1"/>
  <c r="W514" i="1"/>
  <c r="X26" i="1"/>
  <c r="X32" i="1" s="1"/>
  <c r="D523" i="1"/>
  <c r="X104" i="1"/>
  <c r="X127" i="1"/>
  <c r="X131" i="1" s="1"/>
  <c r="G523" i="1"/>
  <c r="W140" i="1"/>
  <c r="W191" i="1"/>
  <c r="J523" i="1"/>
  <c r="W212" i="1"/>
  <c r="W222" i="1"/>
  <c r="W277" i="1"/>
  <c r="W311" i="1"/>
  <c r="X317" i="1"/>
  <c r="X318" i="1" s="1"/>
  <c r="W318" i="1"/>
  <c r="W319" i="1"/>
  <c r="W342" i="1"/>
  <c r="W361" i="1"/>
  <c r="W367" i="1"/>
  <c r="W379" i="1"/>
  <c r="W395" i="1"/>
  <c r="W401" i="1"/>
  <c r="S523" i="1"/>
  <c r="W428" i="1"/>
  <c r="W462" i="1"/>
  <c r="W477" i="1"/>
  <c r="W476" i="1"/>
  <c r="X493" i="1"/>
  <c r="X496" i="1" s="1"/>
  <c r="W496" i="1"/>
  <c r="R523" i="1"/>
  <c r="W356" i="1"/>
  <c r="W491" i="1"/>
  <c r="W241" i="1"/>
  <c r="X113" i="1" l="1"/>
  <c r="W517" i="1"/>
  <c r="W513" i="1"/>
  <c r="X518" i="1"/>
  <c r="W516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<sst xmlns="http://schemas.openxmlformats.org/spreadsheetml/2006/main" count="2206" uniqueCount="743">
  <si>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</si>
  <si>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</si>
  <si>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</si>
  <si>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</si>
  <si>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</si>
  <si>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</si>
  <si>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</si>
  <si>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</si>
  <si>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</si>
  <si>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</si>
  <si>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</si>
  <si>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</si>
  <si>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</si>
  <si>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</si>
  <si>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</si>
  <si>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</si>
  <si>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</si>
  <si>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</si>
  <si>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</si>
  <si>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</si>
  <si>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</si>
  <si>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</si>
  <si>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</si>
  <si>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</si>
  <si>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</si>
  <si>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</si>
  <si>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</si>
  <si>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</si>
  <si>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</si>
  <si>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</si>
  <si>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</si>
  <si>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</si>
  <si>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</si>
  <si>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</si>
  <si>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</si>
  <si>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</si>
  <si>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</si>
  <si>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</si>
  <si>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</si>
  <si>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</si>
  <si>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</si>
  <si>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</si>
  <si>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</si>
  <si>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</si>
  <si>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</si>
  <si>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</si>
  <si>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</si>
  <si>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</si>
  <si>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</si>
  <si>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</si>
  <si>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</si>
  <si>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</si>
  <si>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</si>
  <si>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</si>
  <si>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</si>
  <si>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</si>
  <si>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</si>
  <si>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</si>
  <si>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</si>
  <si>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</si>
  <si>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</si>
  <si>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</si>
  <si>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</si>
  <si>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</si>
  <si>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</si>
  <si>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</si>
  <si>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</si>
  <si>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</si>
  <si>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</si>
  <si>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</si>
  <si>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</si>
  <si>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</si>
  <si>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</si>
  <si>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</si>
  <si>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</si>
  <si>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</si>
  <si>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</si>
  <si>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</si>
  <si>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</si>
  <si>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</si>
  <si>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</si>
  <si>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</si>
  <si>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</si>
  <si>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</si>
  <si>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</si>
  <si>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</si>
  <si>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</si>
  <si>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</si>
  <si>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</si>
  <si>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</si>
  <si>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</si>
  <si>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</si>
  <si>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</si>
  <si>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</si>
  <si>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</si>
  <si>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</si>
  <si>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</si>
  <si>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</si>
  <si>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</si>
  <si>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</si>
  <si>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</si>
  <si>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</si>
  <si>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</si>
  <si>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</si>
  <si>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</si>
  <si>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</si>
  <si>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</si>
  <si>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</si>
  <si>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</si>
  <si>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</si>
  <si>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</si>
  <si>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</si>
  <si>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</si>
  <si>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</si>
  <si>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</si>
  <si>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</si>
  <si>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</si>
  <si>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</si>
  <si>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</si>
  <si>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</si>
  <si>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</si>
  <si>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</si>
  <si>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</si>
  <si>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</si>
  <si>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</si>
  <si>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</si>
  <si>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</si>
  <si>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</si>
  <si>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</si>
  <si>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</si>
  <si>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</si>
  <si>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</si>
  <si>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</si>
  <si>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</si>
  <si>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</si>
  <si>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</si>
  <si>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</si>
  <si>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</si>
  <si>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</si>
  <si>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</si>
  <si>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</si>
  <si>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</si>
  <si>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</si>
  <si>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</si>
  <si>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</si>
  <si>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</si>
  <si>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</si>
  <si>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</si>
  <si>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</si>
  <si>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</si>
  <si>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</si>
  <si>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</si>
  <si>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</si>
  <si>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</si>
  <si>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</si>
  <si>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</si>
  <si>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</si>
  <si>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</si>
  <si>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</si>
  <si>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</si>
  <si>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</si>
  <si>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</si>
  <si>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</si>
  <si>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</si>
  <si>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</si>
  <si>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</si>
  <si>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</si>
  <si>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</si>
  <si>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</si>
  <si>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</si>
  <si>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</si>
  <si>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</si>
  <si>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</si>
  <si>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</si>
  <si>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</si>
  <si>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</si>
  <si>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</si>
  <si>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</si>
  <si>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</si>
  <si>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</si>
  <si>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</si>
  <si>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</si>
  <si>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</si>
  <si>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</si>
  <si>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</si>
  <si>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</si>
  <si>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</si>
  <si>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</si>
  <si>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</si>
  <si>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</si>
  <si>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</si>
  <si>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</si>
  <si>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</si>
  <si>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</si>
  <si>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</si>
  <si>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</si>
  <si>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</si>
  <si>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</si>
  <si>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</si>
  <si>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</si>
  <si>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</si>
  <si>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</si>
  <si>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</si>
  <si>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</si>
  <si>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</si>
  <si>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</si>
  <si>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</si>
  <si>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</si>
  <si>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</si>
  <si>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</si>
  <si>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</si>
  <si>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</si>
  <si>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</si>
  <si>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</si>
  <si>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</si>
  <si>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</si>
  <si>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</si>
  <si>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</si>
  <si>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</si>
  <si>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</si>
  <si>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</si>
  <si>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</si>
  <si>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</si>
  <si>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</si>
  <si>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</si>
  <si>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</si>
  <si>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</si>
  <si>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</si>
  <si>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</si>
  <si>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</si>
  <si>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</si>
  <si>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</si>
  <si>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</si>
  <si>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</si>
  <si>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</si>
  <si>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</si>
  <si>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</si>
  <si>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</si>
  <si>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</si>
  <si>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</si>
  <si>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</si>
  <si>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</si>
  <si>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</si>
  <si>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</si>
  <si>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</si>
  <si>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</si>
  <si>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</si>
  <si>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</si>
  <si>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</si>
  <si>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</si>
  <si>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</si>
  <si>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</si>
  <si>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</si>
  <si>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</si>
  <si>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</si>
  <si>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</si>
  <si>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</si>
  <si>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</si>
  <si>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</si>
  <si>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</si>
  <si>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</si>
  <si>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</si>
  <si>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</si>
  <si>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</si>
  <si>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</si>
  <si>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</si>
  <si>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</si>
  <si>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</si>
  <si>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</si>
  <si>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</si>
  <si>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</si>
  <si>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</si>
  <si>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</si>
  <si>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</si>
  <si>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</si>
  <si>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</si>
  <si>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</si>
  <si>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</si>
  <si>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</si>
  <si>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</si>
  <si>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</si>
  <si>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</si>
  <si>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</si>
  <si>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</si>
  <si>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</si>
  <si>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</si>
  <si>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</si>
  <si>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</si>
  <si>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</si>
  <si>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</si>
  <si>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</si>
  <si>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</si>
  <si>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</si>
  <si>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</si>
  <si>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</si>
  <si>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</si>
  <si>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</si>
  <si>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</si>
  <si>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</si>
  <si>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</si>
  <si>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</si>
  <si>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</si>
  <si>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</si>
  <si>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</si>
  <si>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</si>
  <si>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</si>
  <si>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</si>
  <si>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</si>
  <si>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</si>
  <si>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</si>
  <si>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</si>
  <si>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</si>
  <si>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</si>
  <si>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</si>
  <si>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</si>
  <si>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</si>
  <si>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</si>
  <si>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</si>
  <si>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</si>
  <si>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</si>
  <si>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</si>
  <si>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</si>
  <si>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</si>
  <si>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</si>
  <si>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</si>
  <si>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</si>
  <si>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</si>
  <si>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</si>
  <si>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</si>
  <si>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</si>
  <si>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</si>
  <si>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</si>
  <si>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</si>
  <si>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</si>
  <si>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</si>
  <si>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</si>
  <si>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</si>
  <si>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</si>
  <si>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</si>
  <si>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</si>
  <si>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</si>
  <si>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</si>
  <si>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</si>
  <si>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</si>
  <si>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</si>
  <si>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</si>
  <si>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</si>
  <si>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</si>
  <si>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</si>
  <si>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</si>
  <si>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</si>
  <si>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</si>
  <si>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</si>
  <si>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</si>
  <si>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</si>
  <si>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</si>
  <si>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</si>
  <si>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</si>
  <si>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</si>
  <si>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</si>
  <si>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</si>
  <si>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</si>
  <si>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</si>
  <si>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</si>
  <si>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</si>
  <si>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</si>
  <si>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</si>
  <si>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</si>
  <si>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</si>
  <si>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</si>
  <si>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</si>
  <si>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</si>
  <si>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</si>
  <si>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</si>
  <si>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</si>
  <si>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</si>
  <si>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</si>
  <si>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</si>
  <si>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</si>
  <si>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</si>
  <si>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</si>
  <si>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</si>
  <si>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</si>
  <si>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</si>
  <si>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</si>
  <si>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</si>
  <si>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</si>
  <si>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</si>
  <si>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</si>
  <si>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</si>
  <si>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</si>
  <si>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</si>
  <si>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</si>
  <si>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</si>
  <si>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</si>
  <si>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</si>
  <si>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</si>
  <si>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</si>
  <si>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</si>
  <si>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</si>
  <si>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</si>
  <si>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</si>
  <si>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</si>
  <si>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</si>
  <si>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</si>
  <si>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</si>
  <si>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</si>
  <si>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</si>
  <si>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</si>
  <si>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</si>
  <si>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</si>
  <si>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</si>
  <si>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</si>
  <si>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</si>
  <si>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</si>
  <si>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</si>
  <si>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</si>
  <si>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</si>
  <si>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</si>
  <si>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</si>
  <si>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</si>
  <si>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</si>
  <si>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</si>
  <si>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</si>
  <si>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</si>
  <si>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</si>
  <si>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</si>
  <si>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</si>
  <si>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</si>
  <si>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</si>
  <si>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</si>
  <si>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</si>
  <si>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</si>
  <si>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</si>
  <si>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</si>
  <si>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</si>
  <si>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</si>
  <si>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</si>
  <si>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</si>
  <si>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</si>
  <si>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</si>
  <si>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</si>
  <si>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</si>
  <si>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</si>
  <si>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</si>
  <si>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</si>
  <si>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</si>
  <si>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</si>
  <si>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</si>
  <si>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</si>
  <si>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</si>
  <si>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</si>
  <si>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</si>
  <si>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</si>
  <si>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</si>
  <si>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</si>
  <si>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</si>
  <si>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</si>
  <si>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</si>
  <si>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</si>
  <si>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</si>
  <si>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</si>
  <si>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</si>
  <si>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</si>
  <si>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</si>
  <si>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</si>
  <si>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</si>
  <si>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</si>
  <si>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</si>
  <si>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</si>
  <si>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</si>
  <si>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</si>
  <si>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</si>
  <si>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</si>
  <si>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</si>
  <si>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</si>
  <si>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</si>
  <si>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</si>
  <si>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</si>
  <si>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</si>
  <si>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</si>
  <si>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</si>
  <si>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</si>
  <si>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</si>
  <si>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</si>
  <si>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</si>
  <si>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</si>
  <si>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</si>
  <si>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</si>
  <si>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</si>
  <si>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</si>
  <si>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</si>
  <si>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</si>
  <si>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</si>
  <si>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</si>
  <si>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</si>
  <si>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</si>
  <si>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</si>
  <si>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</si>
  <si>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</si>
  <si>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</si>
  <si>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</si>
  <si>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</si>
  <si>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</si>
  <si>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</si>
  <si>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</si>
  <si>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</si>
  <si>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</si>
  <si>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</si>
  <si>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</si>
  <si>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</si>
  <si>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</si>
  <si>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</si>
  <si>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</si>
  <si>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</si>
  <si>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</si>
  <si>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</si>
  <si>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</si>
  <si>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</si>
  <si>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</si>
  <si>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</si>
  <si>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</si>
  <si>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</si>
  <si>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</si>
  <si>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</si>
  <si>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</si>
  <si>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</si>
  <si>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</si>
  <si>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</si>
  <si>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</si>
  <si>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</si>
  <si>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</si>
  <si>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</si>
  <si>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</si>
  <si>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</si>
  <si>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</si>
  <si>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</si>
  <si>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</si>
  <si>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</si>
  <si>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</si>
  <si>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</si>
  <si>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</si>
  <si>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</si>
  <si>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</si>
  <si>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</si>
  <si>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</si>
  <si>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</si>
  <si>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</si>
  <si>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</si>
  <si>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</si>
  <si>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</si>
  <si>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</si>
  <si>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</si>
  <si>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</si>
  <si>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</si>
  <si>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</si>
  <si>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</si>
  <si>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</si>
  <si>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</si>
  <si>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</si>
  <si>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</si>
  <si>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</si>
  <si>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</si>
  <si>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</si>
  <si>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</si>
  <si>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</si>
  <si>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</si>
  <si>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</si>
  <si>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</si>
  <si>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</si>
  <si>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</si>
  <si>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</si>
  <si>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</si>
  <si>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</si>
  <si>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</si>
  <si>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</si>
  <si>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</si>
  <si>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</si>
  <si>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</si>
  <si>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</si>
  <si>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</si>
  <si>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</si>
  <si>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</si>
  <si>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</si>
  <si>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</si>
  <si>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</si>
  <si>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</si>
  <si>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</si>
  <si>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</si>
  <si>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</si>
  <si>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</si>
  <si>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</si>
  <si>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</si>
  <si>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</si>
  <si>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</si>
  <si>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</si>
  <si>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</si>
  <si>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</si>
  <si>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</si>
  <si>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</si>
  <si>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</si>
  <si>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</si>
  <si>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</si>
  <si>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</si>
  <si>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</si>
  <si>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</si>
  <si>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</si>
  <si>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</si>
  <si>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</si>
  <si>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</si>
  <si>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</si>
  <si>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</si>
  <si>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</si>
  <si>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</si>
  <si>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</si>
  <si>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</si>
  <si>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</si>
  <si>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</si>
  <si>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</si>
  <si>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</si>
  <si>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</si>
  <si>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</si>
  <si>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</si>
  <si>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</si>
  <si>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</si>
  <si>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</si>
  <si>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</si>
  <si>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</si>
  <si>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</si>
  <si>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</si>
  <si>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</si>
  <si>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</si>
  <si>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</si>
  <si>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</si>
  <si>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</si>
  <si>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</si>
  <si>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</si>
  <si>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</si>
  <si>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</si>
  <si>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</si>
  <si>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</si>
  <si>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</si>
  <si>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</si>
  <si>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</si>
  <si>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</si>
  <si>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</si>
  <si>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</si>
  <si>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</si>
  <si>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</si>
  <si>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</si>
  <si>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</si>
  <si>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</si>
  <si>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</si>
  <si>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</si>
  <si>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</si>
  <si>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</si>
  <si>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</si>
  <si>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</si>
  <si>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</si>
  <si>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</si>
  <si>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</si>
  <si>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</si>
  <si>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</si>
  <si>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</si>
  <si>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</si>
  <si>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</si>
  <si>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</si>
  <si>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</si>
  <si>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</si>
  <si>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</si>
  <si>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</si>
  <si>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</si>
  <si>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</si>
  <si>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</si>
  <si>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</si>
  <si>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</si>
  <si>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</si>
  <si>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</si>
  <si>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</si>
  <si>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</si>
  <si>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</si>
  <si>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</si>
  <si>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</si>
  <si>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</si>
  <si>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</si>
  <si>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</si>
  <si>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</si>
  <si>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</si>
  <si>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</si>
  <si>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</si>
  <si>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</si>
  <si>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</si>
  <si>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</si>
  <si>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</si>
  <si>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</si>
  <si>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</si>
  <si>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</si>
  <si>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</si>
  <si>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</si>
  <si>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</si>
  <si>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</si>
  <si>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</si>
  <si>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</si>
  <si>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</si>
  <si>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</si>
  <si>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</si>
  <si>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</si>
  <si>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</si>
  <si>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</si>
  <si>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</si>
  <si>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</si>
  <si>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</si>
  <si>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</si>
  <si>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</si>
  <si>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</si>
  <si>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</si>
  <si>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</si>
  <si>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</si>
  <si>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</si>
  <si>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</si>
  <si>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</si>
  <si>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</si>
  <si>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</si>
  <si>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</si>
  <si>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</si>
  <si>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</si>
  <si>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</si>
  <si>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</si>
  <si>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</si>
  <si>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</si>
  <si>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</si>
  <si>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</si>
  <si>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</si>
  <si>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</si>
  <si>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</si>
  <si>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</si>
  <si>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</si>
  <si>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</si>
  <si>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</si>
  <si>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</si>
  <si>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</si>
  <si>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</si>
  <si>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26 европалет,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</si>
</sst>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611" t="s">
        <v>0</v>
      </c>
      <c r="E1" s="350"/>
      <c r="F1" s="350"/>
      <c r="G1" s="12" t="s">
        <v>1</v>
      </c>
      <c r="H1" s="611" t="s">
        <v>2</v>
      </c>
      <c r="I1" s="350"/>
      <c r="J1" s="350"/>
      <c r="K1" s="350"/>
      <c r="L1" s="350"/>
      <c r="M1" s="350"/>
      <c r="N1" s="350"/>
      <c r="O1" s="350"/>
      <c r="P1" s="349" t="s">
        <v>3</v>
      </c>
      <c r="Q1" s="350"/>
      <c r="R1" s="35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1"/>
      <c r="P2" s="361"/>
      <c r="Q2" s="361"/>
      <c r="R2" s="361"/>
      <c r="S2" s="361"/>
      <c r="T2" s="361"/>
      <c r="U2" s="361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61"/>
      <c r="O3" s="361"/>
      <c r="P3" s="361"/>
      <c r="Q3" s="361"/>
      <c r="R3" s="361"/>
      <c r="S3" s="361"/>
      <c r="T3" s="361"/>
      <c r="U3" s="361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579" t="s">
        <v>7</v>
      </c>
      <c r="B5" s="394"/>
      <c r="C5" s="391"/>
      <c r="D5" s="638"/>
      <c r="E5" s="639"/>
      <c r="F5" s="423" t="s">
        <v>8</v>
      </c>
      <c r="G5" s="391"/>
      <c r="H5" s="638" t="s">
        <v>742</v>
      </c>
      <c r="I5" s="686"/>
      <c r="J5" s="686"/>
      <c r="K5" s="686"/>
      <c r="L5" s="639"/>
      <c r="N5" s="24" t="s">
        <v>9</v>
      </c>
      <c r="O5" s="400">
        <v>45388</v>
      </c>
      <c r="P5" s="401"/>
      <c r="R5" s="379" t="s">
        <v>10</v>
      </c>
      <c r="S5" s="380"/>
      <c r="T5" s="619" t="s">
        <v>11</v>
      </c>
      <c r="U5" s="401"/>
      <c r="Z5" s="51"/>
      <c r="AA5" s="51"/>
      <c r="AB5" s="51"/>
    </row>
    <row r="6" spans="1:29" s="338" customFormat="1" ht="24" customHeight="1" x14ac:dyDescent="0.2">
      <c r="A6" s="579" t="s">
        <v>12</v>
      </c>
      <c r="B6" s="394"/>
      <c r="C6" s="391"/>
      <c r="D6" s="445" t="s">
        <v>13</v>
      </c>
      <c r="E6" s="446"/>
      <c r="F6" s="446"/>
      <c r="G6" s="446"/>
      <c r="H6" s="446"/>
      <c r="I6" s="446"/>
      <c r="J6" s="446"/>
      <c r="K6" s="446"/>
      <c r="L6" s="401"/>
      <c r="N6" s="24" t="s">
        <v>14</v>
      </c>
      <c r="O6" s="601" t="str">
        <f>IF(O5=0," ",CHOOSE(WEEKDAY(O5,2),"Понедельник","Вторник","Среда","Четверг","Пятница","Суббота","Воскресенье"))</f>
        <v>Суббота</v>
      </c>
      <c r="P6" s="352"/>
      <c r="R6" s="661" t="s">
        <v>15</v>
      </c>
      <c r="S6" s="380"/>
      <c r="T6" s="620" t="s">
        <v>16</v>
      </c>
      <c r="U6" s="621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626" t="str">
        <f>IFERROR(VLOOKUP(DeliveryAddress,Table,3,0),1)</f>
        <v>1</v>
      </c>
      <c r="E7" s="627"/>
      <c r="F7" s="627"/>
      <c r="G7" s="627"/>
      <c r="H7" s="627"/>
      <c r="I7" s="627"/>
      <c r="J7" s="627"/>
      <c r="K7" s="627"/>
      <c r="L7" s="457"/>
      <c r="N7" s="24"/>
      <c r="O7" s="42"/>
      <c r="P7" s="42"/>
      <c r="R7" s="361"/>
      <c r="S7" s="380"/>
      <c r="T7" s="622"/>
      <c r="U7" s="623"/>
      <c r="Z7" s="51"/>
      <c r="AA7" s="51"/>
      <c r="AB7" s="51"/>
    </row>
    <row r="8" spans="1:29" s="338" customFormat="1" ht="25.5" customHeight="1" x14ac:dyDescent="0.2">
      <c r="A8" s="367" t="s">
        <v>17</v>
      </c>
      <c r="B8" s="364"/>
      <c r="C8" s="365"/>
      <c r="D8" s="642"/>
      <c r="E8" s="643"/>
      <c r="F8" s="643"/>
      <c r="G8" s="643"/>
      <c r="H8" s="643"/>
      <c r="I8" s="643"/>
      <c r="J8" s="643"/>
      <c r="K8" s="643"/>
      <c r="L8" s="644"/>
      <c r="N8" s="24" t="s">
        <v>18</v>
      </c>
      <c r="O8" s="434">
        <v>0.41666666666666669</v>
      </c>
      <c r="P8" s="401"/>
      <c r="R8" s="361"/>
      <c r="S8" s="380"/>
      <c r="T8" s="622"/>
      <c r="U8" s="623"/>
      <c r="Z8" s="51"/>
      <c r="AA8" s="51"/>
      <c r="AB8" s="51"/>
    </row>
    <row r="9" spans="1:29" s="338" customFormat="1" ht="39.950000000000003" customHeight="1" x14ac:dyDescent="0.2">
      <c r="A9" s="3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441"/>
      <c r="E9" s="378"/>
      <c r="F9" s="3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77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N9" s="26" t="s">
        <v>19</v>
      </c>
      <c r="O9" s="400"/>
      <c r="P9" s="401"/>
      <c r="R9" s="361"/>
      <c r="S9" s="380"/>
      <c r="T9" s="624"/>
      <c r="U9" s="625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3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441"/>
      <c r="E10" s="378"/>
      <c r="F10" s="3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468" t="str">
        <f>IFERROR(VLOOKUP($D$10,Proxy,2,FALSE),"")</f>
        <v/>
      </c>
      <c r="I10" s="361"/>
      <c r="J10" s="361"/>
      <c r="K10" s="361"/>
      <c r="L10" s="361"/>
      <c r="N10" s="26" t="s">
        <v>20</v>
      </c>
      <c r="O10" s="434"/>
      <c r="P10" s="401"/>
      <c r="S10" s="24" t="s">
        <v>21</v>
      </c>
      <c r="T10" s="681" t="s">
        <v>22</v>
      </c>
      <c r="U10" s="621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34"/>
      <c r="P11" s="401"/>
      <c r="S11" s="24" t="s">
        <v>25</v>
      </c>
      <c r="T11" s="428" t="s">
        <v>26</v>
      </c>
      <c r="U11" s="429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410" t="s">
        <v>27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94"/>
      <c r="L12" s="391"/>
      <c r="N12" s="24" t="s">
        <v>28</v>
      </c>
      <c r="O12" s="456"/>
      <c r="P12" s="457"/>
      <c r="Q12" s="23"/>
      <c r="S12" s="24"/>
      <c r="T12" s="350"/>
      <c r="U12" s="361"/>
      <c r="Z12" s="51"/>
      <c r="AA12" s="51"/>
      <c r="AB12" s="51"/>
    </row>
    <row r="13" spans="1:29" s="338" customFormat="1" ht="23.25" customHeight="1" x14ac:dyDescent="0.2">
      <c r="A13" s="410" t="s">
        <v>29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94"/>
      <c r="L13" s="391"/>
      <c r="M13" s="26"/>
      <c r="N13" s="26" t="s">
        <v>30</v>
      </c>
      <c r="O13" s="428"/>
      <c r="P13" s="429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410" t="s">
        <v>31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94"/>
      <c r="L14" s="391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393" t="s">
        <v>32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94"/>
      <c r="L15" s="391"/>
      <c r="N15" s="574" t="s">
        <v>33</v>
      </c>
      <c r="O15" s="350"/>
      <c r="P15" s="350"/>
      <c r="Q15" s="350"/>
      <c r="R15" s="35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75"/>
      <c r="O16" s="575"/>
      <c r="P16" s="575"/>
      <c r="Q16" s="575"/>
      <c r="R16" s="57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593" t="s">
        <v>36</v>
      </c>
      <c r="D17" s="353" t="s">
        <v>37</v>
      </c>
      <c r="E17" s="35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616"/>
      <c r="P17" s="616"/>
      <c r="Q17" s="616"/>
      <c r="R17" s="354"/>
      <c r="S17" s="390" t="s">
        <v>47</v>
      </c>
      <c r="T17" s="391"/>
      <c r="U17" s="353" t="s">
        <v>48</v>
      </c>
      <c r="V17" s="353" t="s">
        <v>49</v>
      </c>
      <c r="W17" s="668" t="s">
        <v>50</v>
      </c>
      <c r="X17" s="353" t="s">
        <v>51</v>
      </c>
      <c r="Y17" s="487" t="s">
        <v>52</v>
      </c>
      <c r="Z17" s="487" t="s">
        <v>53</v>
      </c>
      <c r="AA17" s="487" t="s">
        <v>54</v>
      </c>
      <c r="AB17" s="651"/>
      <c r="AC17" s="652"/>
      <c r="AD17" s="588"/>
      <c r="BA17" s="646" t="s">
        <v>55</v>
      </c>
    </row>
    <row r="18" spans="1:53" ht="14.25" customHeight="1" x14ac:dyDescent="0.2">
      <c r="A18" s="359"/>
      <c r="B18" s="359"/>
      <c r="C18" s="359"/>
      <c r="D18" s="355"/>
      <c r="E18" s="356"/>
      <c r="F18" s="359"/>
      <c r="G18" s="359"/>
      <c r="H18" s="359"/>
      <c r="I18" s="359"/>
      <c r="J18" s="359"/>
      <c r="K18" s="359"/>
      <c r="L18" s="359"/>
      <c r="M18" s="359"/>
      <c r="N18" s="355"/>
      <c r="O18" s="617"/>
      <c r="P18" s="617"/>
      <c r="Q18" s="617"/>
      <c r="R18" s="356"/>
      <c r="S18" s="339" t="s">
        <v>56</v>
      </c>
      <c r="T18" s="339" t="s">
        <v>57</v>
      </c>
      <c r="U18" s="359"/>
      <c r="V18" s="359"/>
      <c r="W18" s="669"/>
      <c r="X18" s="359"/>
      <c r="Y18" s="488"/>
      <c r="Z18" s="488"/>
      <c r="AA18" s="653"/>
      <c r="AB18" s="654"/>
      <c r="AC18" s="655"/>
      <c r="AD18" s="589"/>
      <c r="BA18" s="361"/>
    </row>
    <row r="19" spans="1:53" ht="27.75" hidden="1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69" t="s">
        <v>58</v>
      </c>
      <c r="B20" s="361"/>
      <c r="C20" s="361"/>
      <c r="D20" s="361"/>
      <c r="E20" s="361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  <c r="X20" s="361"/>
      <c r="Y20" s="340"/>
      <c r="Z20" s="340"/>
    </row>
    <row r="21" spans="1:53" ht="14.25" hidden="1" customHeight="1" x14ac:dyDescent="0.25">
      <c r="A21" s="368" t="s">
        <v>59</v>
      </c>
      <c r="B21" s="361"/>
      <c r="C21" s="361"/>
      <c r="D21" s="361"/>
      <c r="E21" s="361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  <c r="X21" s="361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0"/>
      <c r="B23" s="361"/>
      <c r="C23" s="361"/>
      <c r="D23" s="361"/>
      <c r="E23" s="361"/>
      <c r="F23" s="361"/>
      <c r="G23" s="361"/>
      <c r="H23" s="361"/>
      <c r="I23" s="361"/>
      <c r="J23" s="361"/>
      <c r="K23" s="361"/>
      <c r="L23" s="361"/>
      <c r="M23" s="362"/>
      <c r="N23" s="363" t="s">
        <v>65</v>
      </c>
      <c r="O23" s="364"/>
      <c r="P23" s="364"/>
      <c r="Q23" s="364"/>
      <c r="R23" s="364"/>
      <c r="S23" s="364"/>
      <c r="T23" s="36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61"/>
      <c r="B24" s="361"/>
      <c r="C24" s="361"/>
      <c r="D24" s="361"/>
      <c r="E24" s="361"/>
      <c r="F24" s="361"/>
      <c r="G24" s="361"/>
      <c r="H24" s="361"/>
      <c r="I24" s="361"/>
      <c r="J24" s="361"/>
      <c r="K24" s="361"/>
      <c r="L24" s="361"/>
      <c r="M24" s="362"/>
      <c r="N24" s="363" t="s">
        <v>65</v>
      </c>
      <c r="O24" s="364"/>
      <c r="P24" s="364"/>
      <c r="Q24" s="364"/>
      <c r="R24" s="364"/>
      <c r="S24" s="364"/>
      <c r="T24" s="36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68" t="s">
        <v>67</v>
      </c>
      <c r="B25" s="361"/>
      <c r="C25" s="361"/>
      <c r="D25" s="361"/>
      <c r="E25" s="361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  <c r="X25" s="361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3" t="s">
        <v>70</v>
      </c>
      <c r="O26" s="358"/>
      <c r="P26" s="358"/>
      <c r="Q26" s="358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710" t="s">
        <v>79</v>
      </c>
      <c r="O30" s="358"/>
      <c r="P30" s="358"/>
      <c r="Q30" s="358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0"/>
      <c r="B32" s="361"/>
      <c r="C32" s="361"/>
      <c r="D32" s="361"/>
      <c r="E32" s="361"/>
      <c r="F32" s="361"/>
      <c r="G32" s="361"/>
      <c r="H32" s="361"/>
      <c r="I32" s="361"/>
      <c r="J32" s="361"/>
      <c r="K32" s="361"/>
      <c r="L32" s="361"/>
      <c r="M32" s="362"/>
      <c r="N32" s="363" t="s">
        <v>65</v>
      </c>
      <c r="O32" s="364"/>
      <c r="P32" s="364"/>
      <c r="Q32" s="364"/>
      <c r="R32" s="364"/>
      <c r="S32" s="364"/>
      <c r="T32" s="36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61"/>
      <c r="B33" s="361"/>
      <c r="C33" s="361"/>
      <c r="D33" s="361"/>
      <c r="E33" s="361"/>
      <c r="F33" s="361"/>
      <c r="G33" s="361"/>
      <c r="H33" s="361"/>
      <c r="I33" s="361"/>
      <c r="J33" s="361"/>
      <c r="K33" s="361"/>
      <c r="L33" s="361"/>
      <c r="M33" s="362"/>
      <c r="N33" s="363" t="s">
        <v>65</v>
      </c>
      <c r="O33" s="364"/>
      <c r="P33" s="364"/>
      <c r="Q33" s="364"/>
      <c r="R33" s="364"/>
      <c r="S33" s="364"/>
      <c r="T33" s="36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68" t="s">
        <v>82</v>
      </c>
      <c r="B34" s="361"/>
      <c r="C34" s="361"/>
      <c r="D34" s="361"/>
      <c r="E34" s="361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  <c r="X34" s="361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0"/>
      <c r="B36" s="361"/>
      <c r="C36" s="361"/>
      <c r="D36" s="361"/>
      <c r="E36" s="361"/>
      <c r="F36" s="361"/>
      <c r="G36" s="361"/>
      <c r="H36" s="361"/>
      <c r="I36" s="361"/>
      <c r="J36" s="361"/>
      <c r="K36" s="361"/>
      <c r="L36" s="361"/>
      <c r="M36" s="362"/>
      <c r="N36" s="363" t="s">
        <v>65</v>
      </c>
      <c r="O36" s="364"/>
      <c r="P36" s="364"/>
      <c r="Q36" s="364"/>
      <c r="R36" s="364"/>
      <c r="S36" s="364"/>
      <c r="T36" s="36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61"/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2"/>
      <c r="N37" s="363" t="s">
        <v>65</v>
      </c>
      <c r="O37" s="364"/>
      <c r="P37" s="364"/>
      <c r="Q37" s="364"/>
      <c r="R37" s="364"/>
      <c r="S37" s="364"/>
      <c r="T37" s="36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68" t="s">
        <v>87</v>
      </c>
      <c r="B38" s="361"/>
      <c r="C38" s="361"/>
      <c r="D38" s="361"/>
      <c r="E38" s="361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  <c r="X38" s="361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64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0"/>
      <c r="B40" s="361"/>
      <c r="C40" s="361"/>
      <c r="D40" s="361"/>
      <c r="E40" s="361"/>
      <c r="F40" s="361"/>
      <c r="G40" s="361"/>
      <c r="H40" s="361"/>
      <c r="I40" s="361"/>
      <c r="J40" s="361"/>
      <c r="K40" s="361"/>
      <c r="L40" s="361"/>
      <c r="M40" s="362"/>
      <c r="N40" s="363" t="s">
        <v>65</v>
      </c>
      <c r="O40" s="364"/>
      <c r="P40" s="364"/>
      <c r="Q40" s="364"/>
      <c r="R40" s="364"/>
      <c r="S40" s="364"/>
      <c r="T40" s="36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61"/>
      <c r="B41" s="361"/>
      <c r="C41" s="361"/>
      <c r="D41" s="361"/>
      <c r="E41" s="361"/>
      <c r="F41" s="361"/>
      <c r="G41" s="361"/>
      <c r="H41" s="361"/>
      <c r="I41" s="361"/>
      <c r="J41" s="361"/>
      <c r="K41" s="361"/>
      <c r="L41" s="361"/>
      <c r="M41" s="362"/>
      <c r="N41" s="363" t="s">
        <v>65</v>
      </c>
      <c r="O41" s="364"/>
      <c r="P41" s="364"/>
      <c r="Q41" s="364"/>
      <c r="R41" s="364"/>
      <c r="S41" s="364"/>
      <c r="T41" s="36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68" t="s">
        <v>91</v>
      </c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  <c r="X42" s="361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4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0"/>
      <c r="B44" s="361"/>
      <c r="C44" s="361"/>
      <c r="D44" s="361"/>
      <c r="E44" s="361"/>
      <c r="F44" s="361"/>
      <c r="G44" s="361"/>
      <c r="H44" s="361"/>
      <c r="I44" s="361"/>
      <c r="J44" s="361"/>
      <c r="K44" s="361"/>
      <c r="L44" s="361"/>
      <c r="M44" s="362"/>
      <c r="N44" s="363" t="s">
        <v>65</v>
      </c>
      <c r="O44" s="364"/>
      <c r="P44" s="364"/>
      <c r="Q44" s="364"/>
      <c r="R44" s="364"/>
      <c r="S44" s="364"/>
      <c r="T44" s="36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61"/>
      <c r="B45" s="361"/>
      <c r="C45" s="361"/>
      <c r="D45" s="361"/>
      <c r="E45" s="361"/>
      <c r="F45" s="361"/>
      <c r="G45" s="361"/>
      <c r="H45" s="361"/>
      <c r="I45" s="361"/>
      <c r="J45" s="361"/>
      <c r="K45" s="361"/>
      <c r="L45" s="361"/>
      <c r="M45" s="362"/>
      <c r="N45" s="363" t="s">
        <v>65</v>
      </c>
      <c r="O45" s="364"/>
      <c r="P45" s="364"/>
      <c r="Q45" s="364"/>
      <c r="R45" s="364"/>
      <c r="S45" s="364"/>
      <c r="T45" s="36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384" t="s">
        <v>94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385"/>
      <c r="Y46" s="48"/>
      <c r="Z46" s="48"/>
    </row>
    <row r="47" spans="1:53" ht="16.5" hidden="1" customHeight="1" x14ac:dyDescent="0.25">
      <c r="A47" s="369" t="s">
        <v>95</v>
      </c>
      <c r="B47" s="361"/>
      <c r="C47" s="361"/>
      <c r="D47" s="361"/>
      <c r="E47" s="361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  <c r="X47" s="361"/>
      <c r="Y47" s="340"/>
      <c r="Z47" s="340"/>
    </row>
    <row r="48" spans="1:53" ht="14.25" hidden="1" customHeight="1" x14ac:dyDescent="0.25">
      <c r="A48" s="368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6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60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2"/>
      <c r="S50" s="34"/>
      <c r="T50" s="34"/>
      <c r="U50" s="35" t="s">
        <v>64</v>
      </c>
      <c r="V50" s="345">
        <v>5</v>
      </c>
      <c r="W50" s="346">
        <f>IFERROR(IF(V50="",0,CEILING((V50/$H50),1)*$H50),"")</f>
        <v>5.4</v>
      </c>
      <c r="X50" s="36">
        <f>IFERROR(IF(W50=0,"",ROUNDUP(W50/H50,0)*0.00753),"")</f>
        <v>1.506E-2</v>
      </c>
      <c r="Y50" s="56"/>
      <c r="Z50" s="57"/>
      <c r="AD50" s="58"/>
      <c r="BA50" s="70" t="s">
        <v>1</v>
      </c>
    </row>
    <row r="51" spans="1:53" x14ac:dyDescent="0.2">
      <c r="A51" s="360"/>
      <c r="B51" s="361"/>
      <c r="C51" s="361"/>
      <c r="D51" s="361"/>
      <c r="E51" s="361"/>
      <c r="F51" s="361"/>
      <c r="G51" s="361"/>
      <c r="H51" s="361"/>
      <c r="I51" s="361"/>
      <c r="J51" s="361"/>
      <c r="K51" s="361"/>
      <c r="L51" s="361"/>
      <c r="M51" s="362"/>
      <c r="N51" s="363" t="s">
        <v>65</v>
      </c>
      <c r="O51" s="364"/>
      <c r="P51" s="364"/>
      <c r="Q51" s="364"/>
      <c r="R51" s="364"/>
      <c r="S51" s="364"/>
      <c r="T51" s="365"/>
      <c r="U51" s="37" t="s">
        <v>66</v>
      </c>
      <c r="V51" s="347">
        <f>IFERROR(V49/H49,"0")+IFERROR(V50/H50,"0")</f>
        <v>1.8518518518518516</v>
      </c>
      <c r="W51" s="347">
        <f>IFERROR(W49/H49,"0")+IFERROR(W50/H50,"0")</f>
        <v>2</v>
      </c>
      <c r="X51" s="347">
        <f>IFERROR(IF(X49="",0,X49),"0")+IFERROR(IF(X50="",0,X50),"0")</f>
        <v>1.506E-2</v>
      </c>
      <c r="Y51" s="348"/>
      <c r="Z51" s="348"/>
    </row>
    <row r="52" spans="1:53" x14ac:dyDescent="0.2">
      <c r="A52" s="361"/>
      <c r="B52" s="361"/>
      <c r="C52" s="361"/>
      <c r="D52" s="361"/>
      <c r="E52" s="361"/>
      <c r="F52" s="361"/>
      <c r="G52" s="361"/>
      <c r="H52" s="361"/>
      <c r="I52" s="361"/>
      <c r="J52" s="361"/>
      <c r="K52" s="361"/>
      <c r="L52" s="361"/>
      <c r="M52" s="362"/>
      <c r="N52" s="363" t="s">
        <v>65</v>
      </c>
      <c r="O52" s="364"/>
      <c r="P52" s="364"/>
      <c r="Q52" s="364"/>
      <c r="R52" s="364"/>
      <c r="S52" s="364"/>
      <c r="T52" s="365"/>
      <c r="U52" s="37" t="s">
        <v>64</v>
      </c>
      <c r="V52" s="347">
        <f>IFERROR(SUM(V49:V50),"0")</f>
        <v>5</v>
      </c>
      <c r="W52" s="347">
        <f>IFERROR(SUM(W49:W50),"0")</f>
        <v>5.4</v>
      </c>
      <c r="X52" s="37"/>
      <c r="Y52" s="348"/>
      <c r="Z52" s="348"/>
    </row>
    <row r="53" spans="1:53" ht="16.5" hidden="1" customHeight="1" x14ac:dyDescent="0.25">
      <c r="A53" s="369" t="s">
        <v>103</v>
      </c>
      <c r="B53" s="361"/>
      <c r="C53" s="361"/>
      <c r="D53" s="361"/>
      <c r="E53" s="361"/>
      <c r="F53" s="361"/>
      <c r="G53" s="361"/>
      <c r="H53" s="361"/>
      <c r="I53" s="361"/>
      <c r="J53" s="361"/>
      <c r="K53" s="361"/>
      <c r="L53" s="361"/>
      <c r="M53" s="361"/>
      <c r="N53" s="361"/>
      <c r="O53" s="361"/>
      <c r="P53" s="361"/>
      <c r="Q53" s="361"/>
      <c r="R53" s="361"/>
      <c r="S53" s="361"/>
      <c r="T53" s="361"/>
      <c r="U53" s="361"/>
      <c r="V53" s="361"/>
      <c r="W53" s="361"/>
      <c r="X53" s="361"/>
      <c r="Y53" s="340"/>
      <c r="Z53" s="340"/>
    </row>
    <row r="54" spans="1:53" ht="14.25" hidden="1" customHeight="1" x14ac:dyDescent="0.25">
      <c r="A54" s="368" t="s">
        <v>104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1"/>
      <c r="R54" s="361"/>
      <c r="S54" s="361"/>
      <c r="T54" s="361"/>
      <c r="U54" s="361"/>
      <c r="V54" s="361"/>
      <c r="W54" s="361"/>
      <c r="X54" s="361"/>
      <c r="Y54" s="341"/>
      <c r="Z54" s="341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2"/>
      <c r="S55" s="34"/>
      <c r="T55" s="34"/>
      <c r="U55" s="35" t="s">
        <v>64</v>
      </c>
      <c r="V55" s="345">
        <v>582</v>
      </c>
      <c r="W55" s="346">
        <f>IFERROR(IF(V55="",0,CEILING((V55/$H55),1)*$H55),"")</f>
        <v>583.20000000000005</v>
      </c>
      <c r="X55" s="36">
        <f>IFERROR(IF(W55=0,"",ROUNDUP(W55/H55,0)*0.02175),"")</f>
        <v>1.1744999999999999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6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43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82" t="s">
        <v>113</v>
      </c>
      <c r="O58" s="358"/>
      <c r="P58" s="358"/>
      <c r="Q58" s="358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60"/>
      <c r="B59" s="361"/>
      <c r="C59" s="361"/>
      <c r="D59" s="361"/>
      <c r="E59" s="361"/>
      <c r="F59" s="361"/>
      <c r="G59" s="361"/>
      <c r="H59" s="361"/>
      <c r="I59" s="361"/>
      <c r="J59" s="361"/>
      <c r="K59" s="361"/>
      <c r="L59" s="361"/>
      <c r="M59" s="362"/>
      <c r="N59" s="363" t="s">
        <v>65</v>
      </c>
      <c r="O59" s="364"/>
      <c r="P59" s="364"/>
      <c r="Q59" s="364"/>
      <c r="R59" s="364"/>
      <c r="S59" s="364"/>
      <c r="T59" s="365"/>
      <c r="U59" s="37" t="s">
        <v>66</v>
      </c>
      <c r="V59" s="347">
        <f>IFERROR(V55/H55,"0")+IFERROR(V56/H56,"0")+IFERROR(V57/H57,"0")+IFERROR(V58/H58,"0")</f>
        <v>53.888888888888886</v>
      </c>
      <c r="W59" s="347">
        <f>IFERROR(W55/H55,"0")+IFERROR(W56/H56,"0")+IFERROR(W57/H57,"0")+IFERROR(W58/H58,"0")</f>
        <v>54</v>
      </c>
      <c r="X59" s="347">
        <f>IFERROR(IF(X55="",0,X55),"0")+IFERROR(IF(X56="",0,X56),"0")+IFERROR(IF(X57="",0,X57),"0")+IFERROR(IF(X58="",0,X58),"0")</f>
        <v>1.1744999999999999</v>
      </c>
      <c r="Y59" s="348"/>
      <c r="Z59" s="348"/>
    </row>
    <row r="60" spans="1:53" x14ac:dyDescent="0.2">
      <c r="A60" s="361"/>
      <c r="B60" s="361"/>
      <c r="C60" s="361"/>
      <c r="D60" s="361"/>
      <c r="E60" s="361"/>
      <c r="F60" s="361"/>
      <c r="G60" s="361"/>
      <c r="H60" s="361"/>
      <c r="I60" s="361"/>
      <c r="J60" s="361"/>
      <c r="K60" s="361"/>
      <c r="L60" s="361"/>
      <c r="M60" s="362"/>
      <c r="N60" s="363" t="s">
        <v>65</v>
      </c>
      <c r="O60" s="364"/>
      <c r="P60" s="364"/>
      <c r="Q60" s="364"/>
      <c r="R60" s="364"/>
      <c r="S60" s="364"/>
      <c r="T60" s="365"/>
      <c r="U60" s="37" t="s">
        <v>64</v>
      </c>
      <c r="V60" s="347">
        <f>IFERROR(SUM(V55:V58),"0")</f>
        <v>582</v>
      </c>
      <c r="W60" s="347">
        <f>IFERROR(SUM(W55:W58),"0")</f>
        <v>583.20000000000005</v>
      </c>
      <c r="X60" s="37"/>
      <c r="Y60" s="348"/>
      <c r="Z60" s="348"/>
    </row>
    <row r="61" spans="1:53" ht="16.5" hidden="1" customHeight="1" x14ac:dyDescent="0.25">
      <c r="A61" s="369" t="s">
        <v>94</v>
      </c>
      <c r="B61" s="361"/>
      <c r="C61" s="361"/>
      <c r="D61" s="361"/>
      <c r="E61" s="361"/>
      <c r="F61" s="361"/>
      <c r="G61" s="361"/>
      <c r="H61" s="361"/>
      <c r="I61" s="361"/>
      <c r="J61" s="361"/>
      <c r="K61" s="361"/>
      <c r="L61" s="361"/>
      <c r="M61" s="361"/>
      <c r="N61" s="361"/>
      <c r="O61" s="361"/>
      <c r="P61" s="361"/>
      <c r="Q61" s="361"/>
      <c r="R61" s="361"/>
      <c r="S61" s="361"/>
      <c r="T61" s="361"/>
      <c r="U61" s="361"/>
      <c r="V61" s="361"/>
      <c r="W61" s="361"/>
      <c r="X61" s="361"/>
      <c r="Y61" s="340"/>
      <c r="Z61" s="340"/>
    </row>
    <row r="62" spans="1:53" ht="14.25" hidden="1" customHeight="1" x14ac:dyDescent="0.25">
      <c r="A62" s="368" t="s">
        <v>104</v>
      </c>
      <c r="B62" s="361"/>
      <c r="C62" s="361"/>
      <c r="D62" s="361"/>
      <c r="E62" s="361"/>
      <c r="F62" s="361"/>
      <c r="G62" s="361"/>
      <c r="H62" s="361"/>
      <c r="I62" s="361"/>
      <c r="J62" s="361"/>
      <c r="K62" s="361"/>
      <c r="L62" s="361"/>
      <c r="M62" s="361"/>
      <c r="N62" s="361"/>
      <c r="O62" s="361"/>
      <c r="P62" s="361"/>
      <c r="Q62" s="361"/>
      <c r="R62" s="361"/>
      <c r="S62" s="361"/>
      <c r="T62" s="361"/>
      <c r="U62" s="361"/>
      <c r="V62" s="361"/>
      <c r="W62" s="361"/>
      <c r="X62" s="361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6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6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6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2"/>
      <c r="S65" s="34"/>
      <c r="T65" s="34"/>
      <c r="U65" s="35" t="s">
        <v>64</v>
      </c>
      <c r="V65" s="345">
        <v>0</v>
      </c>
      <c r="W65" s="34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4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47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2"/>
      <c r="S67" s="34"/>
      <c r="T67" s="34"/>
      <c r="U67" s="35" t="s">
        <v>64</v>
      </c>
      <c r="V67" s="345">
        <v>124</v>
      </c>
      <c r="W67" s="346">
        <f t="shared" si="2"/>
        <v>129.60000000000002</v>
      </c>
      <c r="X67" s="36">
        <f t="shared" si="3"/>
        <v>0.26100000000000001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47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43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4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8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6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8"/>
      <c r="P76" s="358"/>
      <c r="Q76" s="358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8"/>
      <c r="P77" s="358"/>
      <c r="Q77" s="358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8"/>
      <c r="P78" s="358"/>
      <c r="Q78" s="358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3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8"/>
      <c r="P79" s="358"/>
      <c r="Q79" s="358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9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8"/>
      <c r="P80" s="358"/>
      <c r="Q80" s="358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8"/>
      <c r="P81" s="358"/>
      <c r="Q81" s="358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8"/>
      <c r="P82" s="358"/>
      <c r="Q82" s="358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0"/>
      <c r="B83" s="361"/>
      <c r="C83" s="361"/>
      <c r="D83" s="361"/>
      <c r="E83" s="361"/>
      <c r="F83" s="361"/>
      <c r="G83" s="361"/>
      <c r="H83" s="361"/>
      <c r="I83" s="361"/>
      <c r="J83" s="361"/>
      <c r="K83" s="361"/>
      <c r="L83" s="361"/>
      <c r="M83" s="362"/>
      <c r="N83" s="363" t="s">
        <v>65</v>
      </c>
      <c r="O83" s="364"/>
      <c r="P83" s="364"/>
      <c r="Q83" s="364"/>
      <c r="R83" s="364"/>
      <c r="S83" s="364"/>
      <c r="T83" s="36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11.481481481481481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12.000000000000002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0.26100000000000001</v>
      </c>
      <c r="Y83" s="348"/>
      <c r="Z83" s="348"/>
    </row>
    <row r="84" spans="1:53" x14ac:dyDescent="0.2">
      <c r="A84" s="361"/>
      <c r="B84" s="361"/>
      <c r="C84" s="361"/>
      <c r="D84" s="361"/>
      <c r="E84" s="361"/>
      <c r="F84" s="361"/>
      <c r="G84" s="361"/>
      <c r="H84" s="361"/>
      <c r="I84" s="361"/>
      <c r="J84" s="361"/>
      <c r="K84" s="361"/>
      <c r="L84" s="361"/>
      <c r="M84" s="362"/>
      <c r="N84" s="363" t="s">
        <v>65</v>
      </c>
      <c r="O84" s="364"/>
      <c r="P84" s="364"/>
      <c r="Q84" s="364"/>
      <c r="R84" s="364"/>
      <c r="S84" s="364"/>
      <c r="T84" s="365"/>
      <c r="U84" s="37" t="s">
        <v>64</v>
      </c>
      <c r="V84" s="347">
        <f>IFERROR(SUM(V63:V82),"0")</f>
        <v>124</v>
      </c>
      <c r="W84" s="347">
        <f>IFERROR(SUM(W63:W82),"0")</f>
        <v>129.60000000000002</v>
      </c>
      <c r="X84" s="37"/>
      <c r="Y84" s="348"/>
      <c r="Z84" s="348"/>
    </row>
    <row r="85" spans="1:53" ht="14.25" hidden="1" customHeight="1" x14ac:dyDescent="0.25">
      <c r="A85" s="368" t="s">
        <v>96</v>
      </c>
      <c r="B85" s="361"/>
      <c r="C85" s="361"/>
      <c r="D85" s="361"/>
      <c r="E85" s="361"/>
      <c r="F85" s="361"/>
      <c r="G85" s="361"/>
      <c r="H85" s="361"/>
      <c r="I85" s="361"/>
      <c r="J85" s="361"/>
      <c r="K85" s="361"/>
      <c r="L85" s="361"/>
      <c r="M85" s="361"/>
      <c r="N85" s="361"/>
      <c r="O85" s="361"/>
      <c r="P85" s="361"/>
      <c r="Q85" s="361"/>
      <c r="R85" s="361"/>
      <c r="S85" s="361"/>
      <c r="T85" s="361"/>
      <c r="U85" s="361"/>
      <c r="V85" s="361"/>
      <c r="W85" s="361"/>
      <c r="X85" s="361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8"/>
      <c r="P86" s="358"/>
      <c r="Q86" s="358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4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8"/>
      <c r="P87" s="358"/>
      <c r="Q87" s="358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42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8"/>
      <c r="P88" s="358"/>
      <c r="Q88" s="358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8"/>
      <c r="P89" s="358"/>
      <c r="Q89" s="358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0"/>
      <c r="B90" s="361"/>
      <c r="C90" s="361"/>
      <c r="D90" s="361"/>
      <c r="E90" s="361"/>
      <c r="F90" s="361"/>
      <c r="G90" s="361"/>
      <c r="H90" s="361"/>
      <c r="I90" s="361"/>
      <c r="J90" s="361"/>
      <c r="K90" s="361"/>
      <c r="L90" s="361"/>
      <c r="M90" s="362"/>
      <c r="N90" s="363" t="s">
        <v>65</v>
      </c>
      <c r="O90" s="364"/>
      <c r="P90" s="364"/>
      <c r="Q90" s="364"/>
      <c r="R90" s="364"/>
      <c r="S90" s="364"/>
      <c r="T90" s="36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61"/>
      <c r="B91" s="361"/>
      <c r="C91" s="361"/>
      <c r="D91" s="361"/>
      <c r="E91" s="361"/>
      <c r="F91" s="361"/>
      <c r="G91" s="361"/>
      <c r="H91" s="361"/>
      <c r="I91" s="361"/>
      <c r="J91" s="361"/>
      <c r="K91" s="361"/>
      <c r="L91" s="361"/>
      <c r="M91" s="362"/>
      <c r="N91" s="363" t="s">
        <v>65</v>
      </c>
      <c r="O91" s="364"/>
      <c r="P91" s="364"/>
      <c r="Q91" s="364"/>
      <c r="R91" s="364"/>
      <c r="S91" s="364"/>
      <c r="T91" s="36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68" t="s">
        <v>59</v>
      </c>
      <c r="B92" s="361"/>
      <c r="C92" s="361"/>
      <c r="D92" s="361"/>
      <c r="E92" s="361"/>
      <c r="F92" s="361"/>
      <c r="G92" s="361"/>
      <c r="H92" s="361"/>
      <c r="I92" s="361"/>
      <c r="J92" s="361"/>
      <c r="K92" s="361"/>
      <c r="L92" s="361"/>
      <c r="M92" s="361"/>
      <c r="N92" s="361"/>
      <c r="O92" s="361"/>
      <c r="P92" s="361"/>
      <c r="Q92" s="361"/>
      <c r="R92" s="361"/>
      <c r="S92" s="361"/>
      <c r="T92" s="361"/>
      <c r="U92" s="361"/>
      <c r="V92" s="361"/>
      <c r="W92" s="361"/>
      <c r="X92" s="361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8"/>
      <c r="P93" s="358"/>
      <c r="Q93" s="358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64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8"/>
      <c r="P94" s="358"/>
      <c r="Q94" s="358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8"/>
      <c r="P95" s="358"/>
      <c r="Q95" s="358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8"/>
      <c r="P96" s="358"/>
      <c r="Q96" s="358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6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8"/>
      <c r="P97" s="358"/>
      <c r="Q97" s="358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8"/>
      <c r="P98" s="358"/>
      <c r="Q98" s="358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8"/>
      <c r="P99" s="358"/>
      <c r="Q99" s="358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0"/>
      <c r="B101" s="361"/>
      <c r="C101" s="361"/>
      <c r="D101" s="361"/>
      <c r="E101" s="361"/>
      <c r="F101" s="361"/>
      <c r="G101" s="361"/>
      <c r="H101" s="361"/>
      <c r="I101" s="361"/>
      <c r="J101" s="361"/>
      <c r="K101" s="361"/>
      <c r="L101" s="361"/>
      <c r="M101" s="362"/>
      <c r="N101" s="363" t="s">
        <v>65</v>
      </c>
      <c r="O101" s="364"/>
      <c r="P101" s="364"/>
      <c r="Q101" s="364"/>
      <c r="R101" s="364"/>
      <c r="S101" s="364"/>
      <c r="T101" s="36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61"/>
      <c r="B102" s="361"/>
      <c r="C102" s="361"/>
      <c r="D102" s="361"/>
      <c r="E102" s="361"/>
      <c r="F102" s="361"/>
      <c r="G102" s="361"/>
      <c r="H102" s="361"/>
      <c r="I102" s="361"/>
      <c r="J102" s="361"/>
      <c r="K102" s="361"/>
      <c r="L102" s="361"/>
      <c r="M102" s="362"/>
      <c r="N102" s="363" t="s">
        <v>65</v>
      </c>
      <c r="O102" s="364"/>
      <c r="P102" s="364"/>
      <c r="Q102" s="364"/>
      <c r="R102" s="364"/>
      <c r="S102" s="364"/>
      <c r="T102" s="36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68" t="s">
        <v>67</v>
      </c>
      <c r="B103" s="361"/>
      <c r="C103" s="361"/>
      <c r="D103" s="361"/>
      <c r="E103" s="361"/>
      <c r="F103" s="361"/>
      <c r="G103" s="361"/>
      <c r="H103" s="361"/>
      <c r="I103" s="361"/>
      <c r="J103" s="361"/>
      <c r="K103" s="361"/>
      <c r="L103" s="361"/>
      <c r="M103" s="361"/>
      <c r="N103" s="361"/>
      <c r="O103" s="361"/>
      <c r="P103" s="361"/>
      <c r="Q103" s="361"/>
      <c r="R103" s="361"/>
      <c r="S103" s="361"/>
      <c r="T103" s="361"/>
      <c r="U103" s="361"/>
      <c r="V103" s="361"/>
      <c r="W103" s="361"/>
      <c r="X103" s="361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69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8"/>
      <c r="P104" s="358"/>
      <c r="Q104" s="358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45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2"/>
      <c r="S105" s="34"/>
      <c r="T105" s="34"/>
      <c r="U105" s="35" t="s">
        <v>64</v>
      </c>
      <c r="V105" s="345">
        <v>121</v>
      </c>
      <c r="W105" s="346">
        <f t="shared" si="6"/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16.5" hidden="1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69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8"/>
      <c r="P106" s="358"/>
      <c r="Q106" s="358"/>
      <c r="R106" s="352"/>
      <c r="S106" s="34"/>
      <c r="T106" s="34"/>
      <c r="U106" s="35" t="s">
        <v>64</v>
      </c>
      <c r="V106" s="345">
        <v>0</v>
      </c>
      <c r="W106" s="346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460" t="s">
        <v>184</v>
      </c>
      <c r="O107" s="358"/>
      <c r="P107" s="358"/>
      <c r="Q107" s="358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1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8"/>
      <c r="P108" s="358"/>
      <c r="Q108" s="358"/>
      <c r="R108" s="352"/>
      <c r="S108" s="34"/>
      <c r="T108" s="34"/>
      <c r="U108" s="35" t="s">
        <v>64</v>
      </c>
      <c r="V108" s="345">
        <v>41</v>
      </c>
      <c r="W108" s="346">
        <f t="shared" si="6"/>
        <v>43.2</v>
      </c>
      <c r="X108" s="36">
        <f>IFERROR(IF(W108=0,"",ROUNDUP(W108/H108,0)*0.00753),"")</f>
        <v>0.12048</v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0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8"/>
      <c r="P109" s="358"/>
      <c r="Q109" s="358"/>
      <c r="R109" s="352"/>
      <c r="S109" s="34"/>
      <c r="T109" s="34"/>
      <c r="U109" s="35" t="s">
        <v>64</v>
      </c>
      <c r="V109" s="345">
        <v>6</v>
      </c>
      <c r="W109" s="346">
        <f t="shared" si="6"/>
        <v>8.1000000000000014</v>
      </c>
      <c r="X109" s="36">
        <f>IFERROR(IF(W109=0,"",ROUNDUP(W109/H109,0)*0.00937),"")</f>
        <v>2.811E-2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4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8"/>
      <c r="P110" s="358"/>
      <c r="Q110" s="358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49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8"/>
      <c r="P111" s="358"/>
      <c r="Q111" s="358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6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8"/>
      <c r="P112" s="358"/>
      <c r="Q112" s="358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0"/>
      <c r="B113" s="361"/>
      <c r="C113" s="361"/>
      <c r="D113" s="361"/>
      <c r="E113" s="361"/>
      <c r="F113" s="361"/>
      <c r="G113" s="361"/>
      <c r="H113" s="361"/>
      <c r="I113" s="361"/>
      <c r="J113" s="361"/>
      <c r="K113" s="361"/>
      <c r="L113" s="361"/>
      <c r="M113" s="362"/>
      <c r="N113" s="363" t="s">
        <v>65</v>
      </c>
      <c r="O113" s="364"/>
      <c r="P113" s="364"/>
      <c r="Q113" s="364"/>
      <c r="R113" s="364"/>
      <c r="S113" s="364"/>
      <c r="T113" s="36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31.81216931216931</v>
      </c>
      <c r="W113" s="347">
        <f>IFERROR(W104/H104,"0")+IFERROR(W105/H105,"0")+IFERROR(W106/H106,"0")+IFERROR(W107/H107,"0")+IFERROR(W108/H108,"0")+IFERROR(W109/H109,"0")+IFERROR(W110/H110,"0")+IFERROR(W111/H111,"0")+IFERROR(W112/H112,"0")</f>
        <v>34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0.47483999999999998</v>
      </c>
      <c r="Y113" s="348"/>
      <c r="Z113" s="348"/>
    </row>
    <row r="114" spans="1:53" x14ac:dyDescent="0.2">
      <c r="A114" s="361"/>
      <c r="B114" s="361"/>
      <c r="C114" s="361"/>
      <c r="D114" s="361"/>
      <c r="E114" s="361"/>
      <c r="F114" s="361"/>
      <c r="G114" s="361"/>
      <c r="H114" s="361"/>
      <c r="I114" s="361"/>
      <c r="J114" s="361"/>
      <c r="K114" s="361"/>
      <c r="L114" s="361"/>
      <c r="M114" s="362"/>
      <c r="N114" s="363" t="s">
        <v>65</v>
      </c>
      <c r="O114" s="364"/>
      <c r="P114" s="364"/>
      <c r="Q114" s="364"/>
      <c r="R114" s="364"/>
      <c r="S114" s="364"/>
      <c r="T114" s="365"/>
      <c r="U114" s="37" t="s">
        <v>64</v>
      </c>
      <c r="V114" s="347">
        <f>IFERROR(SUM(V104:V112),"0")</f>
        <v>168</v>
      </c>
      <c r="W114" s="347">
        <f>IFERROR(SUM(W104:W112),"0")</f>
        <v>177.29999999999998</v>
      </c>
      <c r="X114" s="37"/>
      <c r="Y114" s="348"/>
      <c r="Z114" s="348"/>
    </row>
    <row r="115" spans="1:53" ht="14.25" hidden="1" customHeight="1" x14ac:dyDescent="0.25">
      <c r="A115" s="368" t="s">
        <v>195</v>
      </c>
      <c r="B115" s="361"/>
      <c r="C115" s="361"/>
      <c r="D115" s="361"/>
      <c r="E115" s="361"/>
      <c r="F115" s="361"/>
      <c r="G115" s="361"/>
      <c r="H115" s="361"/>
      <c r="I115" s="361"/>
      <c r="J115" s="361"/>
      <c r="K115" s="361"/>
      <c r="L115" s="361"/>
      <c r="M115" s="361"/>
      <c r="N115" s="361"/>
      <c r="O115" s="361"/>
      <c r="P115" s="361"/>
      <c r="Q115" s="361"/>
      <c r="R115" s="361"/>
      <c r="S115" s="361"/>
      <c r="T115" s="361"/>
      <c r="U115" s="361"/>
      <c r="V115" s="361"/>
      <c r="W115" s="361"/>
      <c r="X115" s="361"/>
      <c r="Y115" s="341"/>
      <c r="Z115" s="341"/>
    </row>
    <row r="116" spans="1:53" ht="27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6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8"/>
      <c r="P116" s="358"/>
      <c r="Q116" s="358"/>
      <c r="R116" s="352"/>
      <c r="S116" s="34"/>
      <c r="T116" s="34"/>
      <c r="U116" s="35" t="s">
        <v>64</v>
      </c>
      <c r="V116" s="345">
        <v>20</v>
      </c>
      <c r="W116" s="346">
        <f t="shared" ref="W116:W122" si="7">IFERROR(IF(V116="",0,CEILING((V116/$H116),1)*$H116),"")</f>
        <v>23.24</v>
      </c>
      <c r="X116" s="36">
        <f>IFERROR(IF(W116=0,"",ROUNDUP(W116/H116,0)*0.00937),"")</f>
        <v>6.5589999999999996E-2</v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476" t="s">
        <v>200</v>
      </c>
      <c r="O117" s="358"/>
      <c r="P117" s="358"/>
      <c r="Q117" s="358"/>
      <c r="R117" s="352"/>
      <c r="S117" s="34"/>
      <c r="T117" s="34"/>
      <c r="U117" s="35" t="s">
        <v>64</v>
      </c>
      <c r="V117" s="345">
        <v>180</v>
      </c>
      <c r="W117" s="346">
        <f t="shared" si="7"/>
        <v>184.8</v>
      </c>
      <c r="X117" s="36">
        <f>IFERROR(IF(W117=0,"",ROUNDUP(W117/H117,0)*0.02175),"")</f>
        <v>0.47849999999999998</v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61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8"/>
      <c r="P118" s="358"/>
      <c r="Q118" s="358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47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66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8"/>
      <c r="P120" s="358"/>
      <c r="Q120" s="358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8"/>
      <c r="P121" s="358"/>
      <c r="Q121" s="358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4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8"/>
      <c r="P122" s="358"/>
      <c r="Q122" s="358"/>
      <c r="R122" s="352"/>
      <c r="S122" s="34"/>
      <c r="T122" s="34"/>
      <c r="U122" s="35" t="s">
        <v>64</v>
      </c>
      <c r="V122" s="345">
        <v>17</v>
      </c>
      <c r="W122" s="346">
        <f t="shared" si="7"/>
        <v>19.2</v>
      </c>
      <c r="X122" s="36">
        <f>IFERROR(IF(W122=0,"",ROUNDUP(W122/H122,0)*0.00753),"")</f>
        <v>6.0240000000000002E-2</v>
      </c>
      <c r="Y122" s="56"/>
      <c r="Z122" s="57"/>
      <c r="AD122" s="58"/>
      <c r="BA122" s="122" t="s">
        <v>1</v>
      </c>
    </row>
    <row r="123" spans="1:53" x14ac:dyDescent="0.2">
      <c r="A123" s="360"/>
      <c r="B123" s="361"/>
      <c r="C123" s="361"/>
      <c r="D123" s="361"/>
      <c r="E123" s="361"/>
      <c r="F123" s="361"/>
      <c r="G123" s="361"/>
      <c r="H123" s="361"/>
      <c r="I123" s="361"/>
      <c r="J123" s="361"/>
      <c r="K123" s="361"/>
      <c r="L123" s="361"/>
      <c r="M123" s="362"/>
      <c r="N123" s="363" t="s">
        <v>65</v>
      </c>
      <c r="O123" s="364"/>
      <c r="P123" s="364"/>
      <c r="Q123" s="364"/>
      <c r="R123" s="364"/>
      <c r="S123" s="364"/>
      <c r="T123" s="36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34.536001147446932</v>
      </c>
      <c r="W123" s="347">
        <f>IFERROR(W116/H116,"0")+IFERROR(W117/H117,"0")+IFERROR(W118/H118,"0")+IFERROR(W119/H119,"0")+IFERROR(W120/H120,"0")+IFERROR(W121/H121,"0")+IFERROR(W122/H122,"0")</f>
        <v>37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0.60432999999999992</v>
      </c>
      <c r="Y123" s="348"/>
      <c r="Z123" s="348"/>
    </row>
    <row r="124" spans="1:53" x14ac:dyDescent="0.2">
      <c r="A124" s="361"/>
      <c r="B124" s="361"/>
      <c r="C124" s="361"/>
      <c r="D124" s="361"/>
      <c r="E124" s="361"/>
      <c r="F124" s="361"/>
      <c r="G124" s="361"/>
      <c r="H124" s="361"/>
      <c r="I124" s="361"/>
      <c r="J124" s="361"/>
      <c r="K124" s="361"/>
      <c r="L124" s="361"/>
      <c r="M124" s="362"/>
      <c r="N124" s="363" t="s">
        <v>65</v>
      </c>
      <c r="O124" s="364"/>
      <c r="P124" s="364"/>
      <c r="Q124" s="364"/>
      <c r="R124" s="364"/>
      <c r="S124" s="364"/>
      <c r="T124" s="365"/>
      <c r="U124" s="37" t="s">
        <v>64</v>
      </c>
      <c r="V124" s="347">
        <f>IFERROR(SUM(V116:V122),"0")</f>
        <v>217</v>
      </c>
      <c r="W124" s="347">
        <f>IFERROR(SUM(W116:W122),"0")</f>
        <v>227.24</v>
      </c>
      <c r="X124" s="37"/>
      <c r="Y124" s="348"/>
      <c r="Z124" s="348"/>
    </row>
    <row r="125" spans="1:53" ht="16.5" hidden="1" customHeight="1" x14ac:dyDescent="0.25">
      <c r="A125" s="369" t="s">
        <v>209</v>
      </c>
      <c r="B125" s="361"/>
      <c r="C125" s="361"/>
      <c r="D125" s="361"/>
      <c r="E125" s="361"/>
      <c r="F125" s="361"/>
      <c r="G125" s="361"/>
      <c r="H125" s="361"/>
      <c r="I125" s="361"/>
      <c r="J125" s="361"/>
      <c r="K125" s="361"/>
      <c r="L125" s="361"/>
      <c r="M125" s="361"/>
      <c r="N125" s="361"/>
      <c r="O125" s="361"/>
      <c r="P125" s="361"/>
      <c r="Q125" s="361"/>
      <c r="R125" s="361"/>
      <c r="S125" s="361"/>
      <c r="T125" s="361"/>
      <c r="U125" s="361"/>
      <c r="V125" s="361"/>
      <c r="W125" s="361"/>
      <c r="X125" s="361"/>
      <c r="Y125" s="340"/>
      <c r="Z125" s="340"/>
    </row>
    <row r="126" spans="1:53" ht="14.25" hidden="1" customHeight="1" x14ac:dyDescent="0.25">
      <c r="A126" s="368" t="s">
        <v>67</v>
      </c>
      <c r="B126" s="361"/>
      <c r="C126" s="361"/>
      <c r="D126" s="361"/>
      <c r="E126" s="361"/>
      <c r="F126" s="361"/>
      <c r="G126" s="361"/>
      <c r="H126" s="361"/>
      <c r="I126" s="361"/>
      <c r="J126" s="361"/>
      <c r="K126" s="361"/>
      <c r="L126" s="361"/>
      <c r="M126" s="361"/>
      <c r="N126" s="361"/>
      <c r="O126" s="361"/>
      <c r="P126" s="361"/>
      <c r="Q126" s="361"/>
      <c r="R126" s="361"/>
      <c r="S126" s="361"/>
      <c r="T126" s="361"/>
      <c r="U126" s="361"/>
      <c r="V126" s="361"/>
      <c r="W126" s="361"/>
      <c r="X126" s="361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6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8"/>
      <c r="P127" s="358"/>
      <c r="Q127" s="358"/>
      <c r="R127" s="352"/>
      <c r="S127" s="34"/>
      <c r="T127" s="34"/>
      <c r="U127" s="35" t="s">
        <v>64</v>
      </c>
      <c r="V127" s="345">
        <v>196</v>
      </c>
      <c r="W127" s="346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67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8"/>
      <c r="P128" s="358"/>
      <c r="Q128" s="358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59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8"/>
      <c r="P129" s="358"/>
      <c r="Q129" s="358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4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8"/>
      <c r="P130" s="358"/>
      <c r="Q130" s="358"/>
      <c r="R130" s="352"/>
      <c r="S130" s="34"/>
      <c r="T130" s="34"/>
      <c r="U130" s="35" t="s">
        <v>64</v>
      </c>
      <c r="V130" s="345">
        <v>76</v>
      </c>
      <c r="W130" s="346">
        <f>IFERROR(IF(V130="",0,CEILING((V130/$H130),1)*$H130),"")</f>
        <v>78.300000000000011</v>
      </c>
      <c r="X130" s="36">
        <f>IFERROR(IF(W130=0,"",ROUNDUP(W130/H130,0)*0.00753),"")</f>
        <v>0.21837000000000001</v>
      </c>
      <c r="Y130" s="56"/>
      <c r="Z130" s="57"/>
      <c r="AD130" s="58"/>
      <c r="BA130" s="126" t="s">
        <v>1</v>
      </c>
    </row>
    <row r="131" spans="1:53" x14ac:dyDescent="0.2">
      <c r="A131" s="360"/>
      <c r="B131" s="361"/>
      <c r="C131" s="361"/>
      <c r="D131" s="361"/>
      <c r="E131" s="361"/>
      <c r="F131" s="361"/>
      <c r="G131" s="361"/>
      <c r="H131" s="361"/>
      <c r="I131" s="361"/>
      <c r="J131" s="361"/>
      <c r="K131" s="361"/>
      <c r="L131" s="361"/>
      <c r="M131" s="362"/>
      <c r="N131" s="363" t="s">
        <v>65</v>
      </c>
      <c r="O131" s="364"/>
      <c r="P131" s="364"/>
      <c r="Q131" s="364"/>
      <c r="R131" s="364"/>
      <c r="S131" s="364"/>
      <c r="T131" s="365"/>
      <c r="U131" s="37" t="s">
        <v>66</v>
      </c>
      <c r="V131" s="347">
        <f>IFERROR(V127/H127,"0")+IFERROR(V128/H128,"0")+IFERROR(V129/H129,"0")+IFERROR(V130/H130,"0")</f>
        <v>51.481481481481481</v>
      </c>
      <c r="W131" s="347">
        <f>IFERROR(W127/H127,"0")+IFERROR(W128/H128,"0")+IFERROR(W129/H129,"0")+IFERROR(W130/H130,"0")</f>
        <v>53</v>
      </c>
      <c r="X131" s="347">
        <f>IFERROR(IF(X127="",0,X127),"0")+IFERROR(IF(X128="",0,X128),"0")+IFERROR(IF(X129="",0,X129),"0")+IFERROR(IF(X130="",0,X130),"0")</f>
        <v>0.74036999999999997</v>
      </c>
      <c r="Y131" s="348"/>
      <c r="Z131" s="348"/>
    </row>
    <row r="132" spans="1:53" x14ac:dyDescent="0.2">
      <c r="A132" s="361"/>
      <c r="B132" s="361"/>
      <c r="C132" s="361"/>
      <c r="D132" s="361"/>
      <c r="E132" s="361"/>
      <c r="F132" s="361"/>
      <c r="G132" s="361"/>
      <c r="H132" s="361"/>
      <c r="I132" s="361"/>
      <c r="J132" s="361"/>
      <c r="K132" s="361"/>
      <c r="L132" s="361"/>
      <c r="M132" s="362"/>
      <c r="N132" s="363" t="s">
        <v>65</v>
      </c>
      <c r="O132" s="364"/>
      <c r="P132" s="364"/>
      <c r="Q132" s="364"/>
      <c r="R132" s="364"/>
      <c r="S132" s="364"/>
      <c r="T132" s="365"/>
      <c r="U132" s="37" t="s">
        <v>64</v>
      </c>
      <c r="V132" s="347">
        <f>IFERROR(SUM(V127:V130),"0")</f>
        <v>272</v>
      </c>
      <c r="W132" s="347">
        <f>IFERROR(SUM(W127:W130),"0")</f>
        <v>279.90000000000003</v>
      </c>
      <c r="X132" s="37"/>
      <c r="Y132" s="348"/>
      <c r="Z132" s="348"/>
    </row>
    <row r="133" spans="1:53" ht="27.75" hidden="1" customHeight="1" x14ac:dyDescent="0.2">
      <c r="A133" s="384" t="s">
        <v>217</v>
      </c>
      <c r="B133" s="385"/>
      <c r="C133" s="385"/>
      <c r="D133" s="385"/>
      <c r="E133" s="385"/>
      <c r="F133" s="385"/>
      <c r="G133" s="385"/>
      <c r="H133" s="385"/>
      <c r="I133" s="385"/>
      <c r="J133" s="385"/>
      <c r="K133" s="385"/>
      <c r="L133" s="385"/>
      <c r="M133" s="385"/>
      <c r="N133" s="385"/>
      <c r="O133" s="385"/>
      <c r="P133" s="385"/>
      <c r="Q133" s="385"/>
      <c r="R133" s="385"/>
      <c r="S133" s="385"/>
      <c r="T133" s="385"/>
      <c r="U133" s="385"/>
      <c r="V133" s="385"/>
      <c r="W133" s="385"/>
      <c r="X133" s="385"/>
      <c r="Y133" s="48"/>
      <c r="Z133" s="48"/>
    </row>
    <row r="134" spans="1:53" ht="16.5" hidden="1" customHeight="1" x14ac:dyDescent="0.25">
      <c r="A134" s="369" t="s">
        <v>218</v>
      </c>
      <c r="B134" s="361"/>
      <c r="C134" s="361"/>
      <c r="D134" s="361"/>
      <c r="E134" s="361"/>
      <c r="F134" s="361"/>
      <c r="G134" s="361"/>
      <c r="H134" s="361"/>
      <c r="I134" s="361"/>
      <c r="J134" s="361"/>
      <c r="K134" s="361"/>
      <c r="L134" s="361"/>
      <c r="M134" s="361"/>
      <c r="N134" s="361"/>
      <c r="O134" s="361"/>
      <c r="P134" s="361"/>
      <c r="Q134" s="361"/>
      <c r="R134" s="361"/>
      <c r="S134" s="361"/>
      <c r="T134" s="361"/>
      <c r="U134" s="361"/>
      <c r="V134" s="361"/>
      <c r="W134" s="361"/>
      <c r="X134" s="361"/>
      <c r="Y134" s="340"/>
      <c r="Z134" s="340"/>
    </row>
    <row r="135" spans="1:53" ht="14.25" hidden="1" customHeight="1" x14ac:dyDescent="0.25">
      <c r="A135" s="368" t="s">
        <v>104</v>
      </c>
      <c r="B135" s="361"/>
      <c r="C135" s="361"/>
      <c r="D135" s="361"/>
      <c r="E135" s="361"/>
      <c r="F135" s="361"/>
      <c r="G135" s="361"/>
      <c r="H135" s="361"/>
      <c r="I135" s="361"/>
      <c r="J135" s="361"/>
      <c r="K135" s="361"/>
      <c r="L135" s="361"/>
      <c r="M135" s="361"/>
      <c r="N135" s="361"/>
      <c r="O135" s="361"/>
      <c r="P135" s="361"/>
      <c r="Q135" s="361"/>
      <c r="R135" s="361"/>
      <c r="S135" s="361"/>
      <c r="T135" s="361"/>
      <c r="U135" s="361"/>
      <c r="V135" s="361"/>
      <c r="W135" s="361"/>
      <c r="X135" s="361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40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8"/>
      <c r="P136" s="358"/>
      <c r="Q136" s="358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7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8"/>
      <c r="P137" s="358"/>
      <c r="Q137" s="358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8"/>
      <c r="P138" s="358"/>
      <c r="Q138" s="358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0"/>
      <c r="B139" s="361"/>
      <c r="C139" s="361"/>
      <c r="D139" s="361"/>
      <c r="E139" s="361"/>
      <c r="F139" s="361"/>
      <c r="G139" s="361"/>
      <c r="H139" s="361"/>
      <c r="I139" s="361"/>
      <c r="J139" s="361"/>
      <c r="K139" s="361"/>
      <c r="L139" s="361"/>
      <c r="M139" s="362"/>
      <c r="N139" s="363" t="s">
        <v>65</v>
      </c>
      <c r="O139" s="364"/>
      <c r="P139" s="364"/>
      <c r="Q139" s="364"/>
      <c r="R139" s="364"/>
      <c r="S139" s="364"/>
      <c r="T139" s="36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61"/>
      <c r="B140" s="361"/>
      <c r="C140" s="361"/>
      <c r="D140" s="361"/>
      <c r="E140" s="361"/>
      <c r="F140" s="361"/>
      <c r="G140" s="361"/>
      <c r="H140" s="361"/>
      <c r="I140" s="361"/>
      <c r="J140" s="361"/>
      <c r="K140" s="361"/>
      <c r="L140" s="361"/>
      <c r="M140" s="362"/>
      <c r="N140" s="363" t="s">
        <v>65</v>
      </c>
      <c r="O140" s="364"/>
      <c r="P140" s="364"/>
      <c r="Q140" s="364"/>
      <c r="R140" s="364"/>
      <c r="S140" s="364"/>
      <c r="T140" s="36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69" t="s">
        <v>225</v>
      </c>
      <c r="B141" s="361"/>
      <c r="C141" s="361"/>
      <c r="D141" s="361"/>
      <c r="E141" s="361"/>
      <c r="F141" s="361"/>
      <c r="G141" s="361"/>
      <c r="H141" s="361"/>
      <c r="I141" s="361"/>
      <c r="J141" s="361"/>
      <c r="K141" s="361"/>
      <c r="L141" s="361"/>
      <c r="M141" s="361"/>
      <c r="N141" s="361"/>
      <c r="O141" s="361"/>
      <c r="P141" s="361"/>
      <c r="Q141" s="361"/>
      <c r="R141" s="361"/>
      <c r="S141" s="361"/>
      <c r="T141" s="361"/>
      <c r="U141" s="361"/>
      <c r="V141" s="361"/>
      <c r="W141" s="361"/>
      <c r="X141" s="361"/>
      <c r="Y141" s="340"/>
      <c r="Z141" s="340"/>
    </row>
    <row r="142" spans="1:53" ht="14.25" hidden="1" customHeight="1" x14ac:dyDescent="0.25">
      <c r="A142" s="368" t="s">
        <v>59</v>
      </c>
      <c r="B142" s="361"/>
      <c r="C142" s="361"/>
      <c r="D142" s="361"/>
      <c r="E142" s="361"/>
      <c r="F142" s="361"/>
      <c r="G142" s="361"/>
      <c r="H142" s="361"/>
      <c r="I142" s="361"/>
      <c r="J142" s="361"/>
      <c r="K142" s="361"/>
      <c r="L142" s="361"/>
      <c r="M142" s="361"/>
      <c r="N142" s="361"/>
      <c r="O142" s="361"/>
      <c r="P142" s="361"/>
      <c r="Q142" s="361"/>
      <c r="R142" s="361"/>
      <c r="S142" s="361"/>
      <c r="T142" s="361"/>
      <c r="U142" s="361"/>
      <c r="V142" s="361"/>
      <c r="W142" s="361"/>
      <c r="X142" s="361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40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8"/>
      <c r="P143" s="358"/>
      <c r="Q143" s="358"/>
      <c r="R143" s="352"/>
      <c r="S143" s="34"/>
      <c r="T143" s="34"/>
      <c r="U143" s="35" t="s">
        <v>64</v>
      </c>
      <c r="V143" s="345">
        <v>24</v>
      </c>
      <c r="W143" s="346">
        <f t="shared" ref="W143:W151" si="8">IFERROR(IF(V143="",0,CEILING((V143/$H143),1)*$H143),"")</f>
        <v>25.200000000000003</v>
      </c>
      <c r="X143" s="36">
        <f>IFERROR(IF(W143=0,"",ROUNDUP(W143/H143,0)*0.00753),"")</f>
        <v>4.5179999999999998E-2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8"/>
      <c r="P144" s="358"/>
      <c r="Q144" s="358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8"/>
      <c r="P145" s="358"/>
      <c r="Q145" s="358"/>
      <c r="R145" s="352"/>
      <c r="S145" s="34"/>
      <c r="T145" s="34"/>
      <c r="U145" s="35" t="s">
        <v>64</v>
      </c>
      <c r="V145" s="345">
        <v>39</v>
      </c>
      <c r="W145" s="346">
        <f t="shared" si="8"/>
        <v>42</v>
      </c>
      <c r="X145" s="36">
        <f>IFERROR(IF(W145=0,"",ROUNDUP(W145/H145,0)*0.00753),"")</f>
        <v>7.5300000000000006E-2</v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4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8"/>
      <c r="P146" s="358"/>
      <c r="Q146" s="358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7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8"/>
      <c r="P147" s="358"/>
      <c r="Q147" s="358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8"/>
      <c r="P148" s="358"/>
      <c r="Q148" s="358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6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8"/>
      <c r="P149" s="358"/>
      <c r="Q149" s="358"/>
      <c r="R149" s="352"/>
      <c r="S149" s="34"/>
      <c r="T149" s="34"/>
      <c r="U149" s="35" t="s">
        <v>64</v>
      </c>
      <c r="V149" s="345">
        <v>56</v>
      </c>
      <c r="W149" s="346">
        <f t="shared" si="8"/>
        <v>56.7</v>
      </c>
      <c r="X149" s="36">
        <f>IFERROR(IF(W149=0,"",ROUNDUP(W149/H149,0)*0.00502),"")</f>
        <v>0.13553999999999999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8"/>
      <c r="P150" s="358"/>
      <c r="Q150" s="358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8"/>
      <c r="P151" s="358"/>
      <c r="Q151" s="358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0"/>
      <c r="B152" s="361"/>
      <c r="C152" s="361"/>
      <c r="D152" s="361"/>
      <c r="E152" s="361"/>
      <c r="F152" s="361"/>
      <c r="G152" s="361"/>
      <c r="H152" s="361"/>
      <c r="I152" s="361"/>
      <c r="J152" s="361"/>
      <c r="K152" s="361"/>
      <c r="L152" s="361"/>
      <c r="M152" s="362"/>
      <c r="N152" s="363" t="s">
        <v>65</v>
      </c>
      <c r="O152" s="364"/>
      <c r="P152" s="364"/>
      <c r="Q152" s="364"/>
      <c r="R152" s="364"/>
      <c r="S152" s="364"/>
      <c r="T152" s="36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41.666666666666664</v>
      </c>
      <c r="W152" s="347">
        <f>IFERROR(W143/H143,"0")+IFERROR(W144/H144,"0")+IFERROR(W145/H145,"0")+IFERROR(W146/H146,"0")+IFERROR(W147/H147,"0")+IFERROR(W148/H148,"0")+IFERROR(W149/H149,"0")+IFERROR(W150/H150,"0")+IFERROR(W151/H151,"0")</f>
        <v>43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0.25602000000000003</v>
      </c>
      <c r="Y152" s="348"/>
      <c r="Z152" s="348"/>
    </row>
    <row r="153" spans="1:53" x14ac:dyDescent="0.2">
      <c r="A153" s="361"/>
      <c r="B153" s="361"/>
      <c r="C153" s="361"/>
      <c r="D153" s="361"/>
      <c r="E153" s="361"/>
      <c r="F153" s="361"/>
      <c r="G153" s="361"/>
      <c r="H153" s="361"/>
      <c r="I153" s="361"/>
      <c r="J153" s="361"/>
      <c r="K153" s="361"/>
      <c r="L153" s="361"/>
      <c r="M153" s="362"/>
      <c r="N153" s="363" t="s">
        <v>65</v>
      </c>
      <c r="O153" s="364"/>
      <c r="P153" s="364"/>
      <c r="Q153" s="364"/>
      <c r="R153" s="364"/>
      <c r="S153" s="364"/>
      <c r="T153" s="365"/>
      <c r="U153" s="37" t="s">
        <v>64</v>
      </c>
      <c r="V153" s="347">
        <f>IFERROR(SUM(V143:V151),"0")</f>
        <v>119</v>
      </c>
      <c r="W153" s="347">
        <f>IFERROR(SUM(W143:W151),"0")</f>
        <v>123.9</v>
      </c>
      <c r="X153" s="37"/>
      <c r="Y153" s="348"/>
      <c r="Z153" s="348"/>
    </row>
    <row r="154" spans="1:53" ht="16.5" hidden="1" customHeight="1" x14ac:dyDescent="0.25">
      <c r="A154" s="369" t="s">
        <v>244</v>
      </c>
      <c r="B154" s="361"/>
      <c r="C154" s="361"/>
      <c r="D154" s="361"/>
      <c r="E154" s="361"/>
      <c r="F154" s="361"/>
      <c r="G154" s="361"/>
      <c r="H154" s="361"/>
      <c r="I154" s="361"/>
      <c r="J154" s="361"/>
      <c r="K154" s="361"/>
      <c r="L154" s="361"/>
      <c r="M154" s="361"/>
      <c r="N154" s="361"/>
      <c r="O154" s="361"/>
      <c r="P154" s="361"/>
      <c r="Q154" s="361"/>
      <c r="R154" s="361"/>
      <c r="S154" s="361"/>
      <c r="T154" s="361"/>
      <c r="U154" s="361"/>
      <c r="V154" s="361"/>
      <c r="W154" s="361"/>
      <c r="X154" s="361"/>
      <c r="Y154" s="340"/>
      <c r="Z154" s="340"/>
    </row>
    <row r="155" spans="1:53" ht="14.25" hidden="1" customHeight="1" x14ac:dyDescent="0.25">
      <c r="A155" s="368" t="s">
        <v>104</v>
      </c>
      <c r="B155" s="361"/>
      <c r="C155" s="361"/>
      <c r="D155" s="361"/>
      <c r="E155" s="361"/>
      <c r="F155" s="361"/>
      <c r="G155" s="361"/>
      <c r="H155" s="361"/>
      <c r="I155" s="361"/>
      <c r="J155" s="361"/>
      <c r="K155" s="361"/>
      <c r="L155" s="361"/>
      <c r="M155" s="361"/>
      <c r="N155" s="361"/>
      <c r="O155" s="361"/>
      <c r="P155" s="361"/>
      <c r="Q155" s="361"/>
      <c r="R155" s="361"/>
      <c r="S155" s="361"/>
      <c r="T155" s="361"/>
      <c r="U155" s="361"/>
      <c r="V155" s="361"/>
      <c r="W155" s="361"/>
      <c r="X155" s="361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3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8"/>
      <c r="P156" s="358"/>
      <c r="Q156" s="358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70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8"/>
      <c r="P157" s="358"/>
      <c r="Q157" s="358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0"/>
      <c r="B158" s="361"/>
      <c r="C158" s="361"/>
      <c r="D158" s="361"/>
      <c r="E158" s="361"/>
      <c r="F158" s="361"/>
      <c r="G158" s="361"/>
      <c r="H158" s="361"/>
      <c r="I158" s="361"/>
      <c r="J158" s="361"/>
      <c r="K158" s="361"/>
      <c r="L158" s="361"/>
      <c r="M158" s="362"/>
      <c r="N158" s="363" t="s">
        <v>65</v>
      </c>
      <c r="O158" s="364"/>
      <c r="P158" s="364"/>
      <c r="Q158" s="364"/>
      <c r="R158" s="364"/>
      <c r="S158" s="364"/>
      <c r="T158" s="36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61"/>
      <c r="B159" s="361"/>
      <c r="C159" s="361"/>
      <c r="D159" s="361"/>
      <c r="E159" s="361"/>
      <c r="F159" s="361"/>
      <c r="G159" s="361"/>
      <c r="H159" s="361"/>
      <c r="I159" s="361"/>
      <c r="J159" s="361"/>
      <c r="K159" s="361"/>
      <c r="L159" s="361"/>
      <c r="M159" s="362"/>
      <c r="N159" s="363" t="s">
        <v>65</v>
      </c>
      <c r="O159" s="364"/>
      <c r="P159" s="364"/>
      <c r="Q159" s="364"/>
      <c r="R159" s="364"/>
      <c r="S159" s="364"/>
      <c r="T159" s="36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68" t="s">
        <v>96</v>
      </c>
      <c r="B160" s="361"/>
      <c r="C160" s="361"/>
      <c r="D160" s="361"/>
      <c r="E160" s="361"/>
      <c r="F160" s="361"/>
      <c r="G160" s="361"/>
      <c r="H160" s="361"/>
      <c r="I160" s="361"/>
      <c r="J160" s="361"/>
      <c r="K160" s="361"/>
      <c r="L160" s="361"/>
      <c r="M160" s="361"/>
      <c r="N160" s="361"/>
      <c r="O160" s="361"/>
      <c r="P160" s="361"/>
      <c r="Q160" s="361"/>
      <c r="R160" s="361"/>
      <c r="S160" s="361"/>
      <c r="T160" s="361"/>
      <c r="U160" s="361"/>
      <c r="V160" s="361"/>
      <c r="W160" s="361"/>
      <c r="X160" s="361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8"/>
      <c r="P161" s="358"/>
      <c r="Q161" s="358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4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8"/>
      <c r="P162" s="358"/>
      <c r="Q162" s="358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0"/>
      <c r="B163" s="361"/>
      <c r="C163" s="361"/>
      <c r="D163" s="361"/>
      <c r="E163" s="361"/>
      <c r="F163" s="361"/>
      <c r="G163" s="361"/>
      <c r="H163" s="361"/>
      <c r="I163" s="361"/>
      <c r="J163" s="361"/>
      <c r="K163" s="361"/>
      <c r="L163" s="361"/>
      <c r="M163" s="362"/>
      <c r="N163" s="363" t="s">
        <v>65</v>
      </c>
      <c r="O163" s="364"/>
      <c r="P163" s="364"/>
      <c r="Q163" s="364"/>
      <c r="R163" s="364"/>
      <c r="S163" s="364"/>
      <c r="T163" s="36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61"/>
      <c r="B164" s="361"/>
      <c r="C164" s="361"/>
      <c r="D164" s="361"/>
      <c r="E164" s="361"/>
      <c r="F164" s="361"/>
      <c r="G164" s="361"/>
      <c r="H164" s="361"/>
      <c r="I164" s="361"/>
      <c r="J164" s="361"/>
      <c r="K164" s="361"/>
      <c r="L164" s="361"/>
      <c r="M164" s="362"/>
      <c r="N164" s="363" t="s">
        <v>65</v>
      </c>
      <c r="O164" s="364"/>
      <c r="P164" s="364"/>
      <c r="Q164" s="364"/>
      <c r="R164" s="364"/>
      <c r="S164" s="364"/>
      <c r="T164" s="36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68" t="s">
        <v>59</v>
      </c>
      <c r="B165" s="361"/>
      <c r="C165" s="361"/>
      <c r="D165" s="361"/>
      <c r="E165" s="361"/>
      <c r="F165" s="361"/>
      <c r="G165" s="361"/>
      <c r="H165" s="361"/>
      <c r="I165" s="361"/>
      <c r="J165" s="361"/>
      <c r="K165" s="361"/>
      <c r="L165" s="361"/>
      <c r="M165" s="361"/>
      <c r="N165" s="361"/>
      <c r="O165" s="361"/>
      <c r="P165" s="361"/>
      <c r="Q165" s="361"/>
      <c r="R165" s="361"/>
      <c r="S165" s="361"/>
      <c r="T165" s="361"/>
      <c r="U165" s="361"/>
      <c r="V165" s="361"/>
      <c r="W165" s="361"/>
      <c r="X165" s="361"/>
      <c r="Y165" s="341"/>
      <c r="Z165" s="341"/>
    </row>
    <row r="166" spans="1:53" ht="27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6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8"/>
      <c r="P166" s="358"/>
      <c r="Q166" s="358"/>
      <c r="R166" s="352"/>
      <c r="S166" s="34"/>
      <c r="T166" s="34"/>
      <c r="U166" s="35" t="s">
        <v>64</v>
      </c>
      <c r="V166" s="345">
        <v>424</v>
      </c>
      <c r="W166" s="346">
        <f>IFERROR(IF(V166="",0,CEILING((V166/$H166),1)*$H166),"")</f>
        <v>426.6</v>
      </c>
      <c r="X166" s="36">
        <f>IFERROR(IF(W166=0,"",ROUNDUP(W166/H166,0)*0.00937),"")</f>
        <v>0.74022999999999994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4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8"/>
      <c r="P167" s="358"/>
      <c r="Q167" s="358"/>
      <c r="R167" s="352"/>
      <c r="S167" s="34"/>
      <c r="T167" s="34"/>
      <c r="U167" s="35" t="s">
        <v>64</v>
      </c>
      <c r="V167" s="345">
        <v>181</v>
      </c>
      <c r="W167" s="346">
        <f>IFERROR(IF(V167="",0,CEILING((V167/$H167),1)*$H167),"")</f>
        <v>183.60000000000002</v>
      </c>
      <c r="X167" s="36">
        <f>IFERROR(IF(W167=0,"",ROUNDUP(W167/H167,0)*0.00937),"")</f>
        <v>0.31857999999999997</v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8"/>
      <c r="P168" s="358"/>
      <c r="Q168" s="358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8"/>
      <c r="P169" s="358"/>
      <c r="Q169" s="358"/>
      <c r="R169" s="352"/>
      <c r="S169" s="34"/>
      <c r="T169" s="34"/>
      <c r="U169" s="35" t="s">
        <v>64</v>
      </c>
      <c r="V169" s="345">
        <v>202</v>
      </c>
      <c r="W169" s="346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x14ac:dyDescent="0.2">
      <c r="A170" s="360"/>
      <c r="B170" s="361"/>
      <c r="C170" s="361"/>
      <c r="D170" s="361"/>
      <c r="E170" s="361"/>
      <c r="F170" s="361"/>
      <c r="G170" s="361"/>
      <c r="H170" s="361"/>
      <c r="I170" s="361"/>
      <c r="J170" s="361"/>
      <c r="K170" s="361"/>
      <c r="L170" s="361"/>
      <c r="M170" s="362"/>
      <c r="N170" s="363" t="s">
        <v>65</v>
      </c>
      <c r="O170" s="364"/>
      <c r="P170" s="364"/>
      <c r="Q170" s="364"/>
      <c r="R170" s="364"/>
      <c r="S170" s="364"/>
      <c r="T170" s="365"/>
      <c r="U170" s="37" t="s">
        <v>66</v>
      </c>
      <c r="V170" s="347">
        <f>IFERROR(V166/H166,"0")+IFERROR(V167/H167,"0")+IFERROR(V168/H168,"0")+IFERROR(V169/H169,"0")</f>
        <v>149.44444444444446</v>
      </c>
      <c r="W170" s="347">
        <f>IFERROR(W166/H166,"0")+IFERROR(W167/H167,"0")+IFERROR(W168/H168,"0")+IFERROR(W169/H169,"0")</f>
        <v>151</v>
      </c>
      <c r="X170" s="347">
        <f>IFERROR(IF(X166="",0,X166),"0")+IFERROR(IF(X167="",0,X167),"0")+IFERROR(IF(X168="",0,X168),"0")+IFERROR(IF(X169="",0,X169),"0")</f>
        <v>1.4148699999999999</v>
      </c>
      <c r="Y170" s="348"/>
      <c r="Z170" s="348"/>
    </row>
    <row r="171" spans="1:53" x14ac:dyDescent="0.2">
      <c r="A171" s="361"/>
      <c r="B171" s="361"/>
      <c r="C171" s="361"/>
      <c r="D171" s="361"/>
      <c r="E171" s="361"/>
      <c r="F171" s="361"/>
      <c r="G171" s="361"/>
      <c r="H171" s="361"/>
      <c r="I171" s="361"/>
      <c r="J171" s="361"/>
      <c r="K171" s="361"/>
      <c r="L171" s="361"/>
      <c r="M171" s="362"/>
      <c r="N171" s="363" t="s">
        <v>65</v>
      </c>
      <c r="O171" s="364"/>
      <c r="P171" s="364"/>
      <c r="Q171" s="364"/>
      <c r="R171" s="364"/>
      <c r="S171" s="364"/>
      <c r="T171" s="365"/>
      <c r="U171" s="37" t="s">
        <v>64</v>
      </c>
      <c r="V171" s="347">
        <f>IFERROR(SUM(V166:V169),"0")</f>
        <v>807</v>
      </c>
      <c r="W171" s="347">
        <f>IFERROR(SUM(W166:W169),"0")</f>
        <v>815.40000000000009</v>
      </c>
      <c r="X171" s="37"/>
      <c r="Y171" s="348"/>
      <c r="Z171" s="348"/>
    </row>
    <row r="172" spans="1:53" ht="14.25" hidden="1" customHeight="1" x14ac:dyDescent="0.25">
      <c r="A172" s="368" t="s">
        <v>67</v>
      </c>
      <c r="B172" s="361"/>
      <c r="C172" s="361"/>
      <c r="D172" s="361"/>
      <c r="E172" s="361"/>
      <c r="F172" s="361"/>
      <c r="G172" s="361"/>
      <c r="H172" s="361"/>
      <c r="I172" s="361"/>
      <c r="J172" s="361"/>
      <c r="K172" s="361"/>
      <c r="L172" s="361"/>
      <c r="M172" s="361"/>
      <c r="N172" s="361"/>
      <c r="O172" s="361"/>
      <c r="P172" s="361"/>
      <c r="Q172" s="361"/>
      <c r="R172" s="361"/>
      <c r="S172" s="361"/>
      <c r="T172" s="361"/>
      <c r="U172" s="361"/>
      <c r="V172" s="361"/>
      <c r="W172" s="361"/>
      <c r="X172" s="361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6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8"/>
      <c r="P173" s="358"/>
      <c r="Q173" s="358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8"/>
      <c r="P174" s="358"/>
      <c r="Q174" s="358"/>
      <c r="R174" s="352"/>
      <c r="S174" s="34"/>
      <c r="T174" s="34"/>
      <c r="U174" s="35" t="s">
        <v>64</v>
      </c>
      <c r="V174" s="345">
        <v>419</v>
      </c>
      <c r="W174" s="346">
        <f t="shared" si="9"/>
        <v>426.29999999999995</v>
      </c>
      <c r="X174" s="36">
        <f>IFERROR(IF(W174=0,"",ROUNDUP(W174/H174,0)*0.02175),"")</f>
        <v>1.06575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6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8"/>
      <c r="P175" s="358"/>
      <c r="Q175" s="358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66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8"/>
      <c r="P176" s="358"/>
      <c r="Q176" s="358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48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8"/>
      <c r="P177" s="358"/>
      <c r="Q177" s="358"/>
      <c r="R177" s="352"/>
      <c r="S177" s="34"/>
      <c r="T177" s="34"/>
      <c r="U177" s="35" t="s">
        <v>64</v>
      </c>
      <c r="V177" s="345">
        <v>84</v>
      </c>
      <c r="W177" s="346">
        <f t="shared" si="9"/>
        <v>85.8</v>
      </c>
      <c r="X177" s="36">
        <f>IFERROR(IF(W177=0,"",ROUNDUP(W177/H177,0)*0.02175),"")</f>
        <v>0.23924999999999999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6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8"/>
      <c r="P178" s="358"/>
      <c r="Q178" s="358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8"/>
      <c r="P179" s="358"/>
      <c r="Q179" s="358"/>
      <c r="R179" s="352"/>
      <c r="S179" s="34"/>
      <c r="T179" s="34"/>
      <c r="U179" s="35" t="s">
        <v>64</v>
      </c>
      <c r="V179" s="345">
        <v>194</v>
      </c>
      <c r="W179" s="346">
        <f t="shared" si="9"/>
        <v>194.4</v>
      </c>
      <c r="X179" s="36">
        <f>IFERROR(IF(W179=0,"",ROUNDUP(W179/H179,0)*0.00753),"")</f>
        <v>0.60992999999999997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3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8"/>
      <c r="P180" s="358"/>
      <c r="Q180" s="358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6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8"/>
      <c r="P181" s="358"/>
      <c r="Q181" s="358"/>
      <c r="R181" s="352"/>
      <c r="S181" s="34"/>
      <c r="T181" s="34"/>
      <c r="U181" s="35" t="s">
        <v>64</v>
      </c>
      <c r="V181" s="345">
        <v>144</v>
      </c>
      <c r="W181" s="346">
        <f t="shared" si="9"/>
        <v>144</v>
      </c>
      <c r="X181" s="36">
        <f>IFERROR(IF(W181=0,"",ROUNDUP(W181/H181,0)*0.00753),"")</f>
        <v>0.45180000000000003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8"/>
      <c r="P182" s="358"/>
      <c r="Q182" s="358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4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8"/>
      <c r="P183" s="358"/>
      <c r="Q183" s="358"/>
      <c r="R183" s="352"/>
      <c r="S183" s="34"/>
      <c r="T183" s="34"/>
      <c r="U183" s="35" t="s">
        <v>64</v>
      </c>
      <c r="V183" s="345">
        <v>228</v>
      </c>
      <c r="W183" s="346">
        <f t="shared" si="9"/>
        <v>228</v>
      </c>
      <c r="X183" s="36">
        <f t="shared" ref="X183:X189" si="10">IFERROR(IF(W183=0,"",ROUNDUP(W183/H183,0)*0.00753),"")</f>
        <v>0.71535000000000004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2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8"/>
      <c r="P184" s="358"/>
      <c r="Q184" s="358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4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8"/>
      <c r="P185" s="358"/>
      <c r="Q185" s="358"/>
      <c r="R185" s="352"/>
      <c r="S185" s="34"/>
      <c r="T185" s="34"/>
      <c r="U185" s="35" t="s">
        <v>64</v>
      </c>
      <c r="V185" s="345">
        <v>334</v>
      </c>
      <c r="W185" s="346">
        <f t="shared" si="9"/>
        <v>336</v>
      </c>
      <c r="X185" s="36">
        <f t="shared" si="10"/>
        <v>1.0542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7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8"/>
      <c r="P186" s="358"/>
      <c r="Q186" s="358"/>
      <c r="R186" s="352"/>
      <c r="S186" s="34"/>
      <c r="T186" s="34"/>
      <c r="U186" s="35" t="s">
        <v>64</v>
      </c>
      <c r="V186" s="345">
        <v>0</v>
      </c>
      <c r="W186" s="346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49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8"/>
      <c r="P187" s="358"/>
      <c r="Q187" s="358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47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8"/>
      <c r="P188" s="358"/>
      <c r="Q188" s="358"/>
      <c r="R188" s="352"/>
      <c r="S188" s="34"/>
      <c r="T188" s="34"/>
      <c r="U188" s="35" t="s">
        <v>64</v>
      </c>
      <c r="V188" s="345">
        <v>67</v>
      </c>
      <c r="W188" s="346">
        <f t="shared" si="9"/>
        <v>67.2</v>
      </c>
      <c r="X188" s="36">
        <f t="shared" si="10"/>
        <v>0.21084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4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8"/>
      <c r="P189" s="358"/>
      <c r="Q189" s="358"/>
      <c r="R189" s="352"/>
      <c r="S189" s="34"/>
      <c r="T189" s="34"/>
      <c r="U189" s="35" t="s">
        <v>64</v>
      </c>
      <c r="V189" s="345">
        <v>331</v>
      </c>
      <c r="W189" s="346">
        <f t="shared" si="9"/>
        <v>331.2</v>
      </c>
      <c r="X189" s="36">
        <f t="shared" si="10"/>
        <v>1.03914</v>
      </c>
      <c r="Y189" s="56"/>
      <c r="Z189" s="57"/>
      <c r="AD189" s="58"/>
      <c r="BA189" s="163" t="s">
        <v>1</v>
      </c>
    </row>
    <row r="190" spans="1:53" x14ac:dyDescent="0.2">
      <c r="A190" s="360"/>
      <c r="B190" s="361"/>
      <c r="C190" s="361"/>
      <c r="D190" s="361"/>
      <c r="E190" s="361"/>
      <c r="F190" s="361"/>
      <c r="G190" s="361"/>
      <c r="H190" s="361"/>
      <c r="I190" s="361"/>
      <c r="J190" s="361"/>
      <c r="K190" s="361"/>
      <c r="L190" s="361"/>
      <c r="M190" s="362"/>
      <c r="N190" s="363" t="s">
        <v>65</v>
      </c>
      <c r="O190" s="364"/>
      <c r="P190" s="364"/>
      <c r="Q190" s="364"/>
      <c r="R190" s="364"/>
      <c r="S190" s="364"/>
      <c r="T190" s="36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599.76348364279397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602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5.38626</v>
      </c>
      <c r="Y190" s="348"/>
      <c r="Z190" s="348"/>
    </row>
    <row r="191" spans="1:53" x14ac:dyDescent="0.2">
      <c r="A191" s="361"/>
      <c r="B191" s="361"/>
      <c r="C191" s="361"/>
      <c r="D191" s="361"/>
      <c r="E191" s="361"/>
      <c r="F191" s="361"/>
      <c r="G191" s="361"/>
      <c r="H191" s="361"/>
      <c r="I191" s="361"/>
      <c r="J191" s="361"/>
      <c r="K191" s="361"/>
      <c r="L191" s="361"/>
      <c r="M191" s="362"/>
      <c r="N191" s="363" t="s">
        <v>65</v>
      </c>
      <c r="O191" s="364"/>
      <c r="P191" s="364"/>
      <c r="Q191" s="364"/>
      <c r="R191" s="364"/>
      <c r="S191" s="364"/>
      <c r="T191" s="365"/>
      <c r="U191" s="37" t="s">
        <v>64</v>
      </c>
      <c r="V191" s="347">
        <f>IFERROR(SUM(V173:V189),"0")</f>
        <v>1801</v>
      </c>
      <c r="W191" s="347">
        <f>IFERROR(SUM(W173:W189),"0")</f>
        <v>1812.9</v>
      </c>
      <c r="X191" s="37"/>
      <c r="Y191" s="348"/>
      <c r="Z191" s="348"/>
    </row>
    <row r="192" spans="1:53" ht="14.25" hidden="1" customHeight="1" x14ac:dyDescent="0.25">
      <c r="A192" s="368" t="s">
        <v>195</v>
      </c>
      <c r="B192" s="361"/>
      <c r="C192" s="361"/>
      <c r="D192" s="361"/>
      <c r="E192" s="361"/>
      <c r="F192" s="361"/>
      <c r="G192" s="361"/>
      <c r="H192" s="361"/>
      <c r="I192" s="361"/>
      <c r="J192" s="361"/>
      <c r="K192" s="361"/>
      <c r="L192" s="361"/>
      <c r="M192" s="361"/>
      <c r="N192" s="361"/>
      <c r="O192" s="361"/>
      <c r="P192" s="361"/>
      <c r="Q192" s="361"/>
      <c r="R192" s="361"/>
      <c r="S192" s="361"/>
      <c r="T192" s="361"/>
      <c r="U192" s="361"/>
      <c r="V192" s="361"/>
      <c r="W192" s="361"/>
      <c r="X192" s="361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8"/>
      <c r="P193" s="358"/>
      <c r="Q193" s="358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8"/>
      <c r="P194" s="358"/>
      <c r="Q194" s="358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67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8"/>
      <c r="P195" s="358"/>
      <c r="Q195" s="358"/>
      <c r="R195" s="352"/>
      <c r="S195" s="34"/>
      <c r="T195" s="34"/>
      <c r="U195" s="35" t="s">
        <v>64</v>
      </c>
      <c r="V195" s="345">
        <v>41</v>
      </c>
      <c r="W195" s="346">
        <f>IFERROR(IF(V195="",0,CEILING((V195/$H195),1)*$H195),"")</f>
        <v>43.199999999999996</v>
      </c>
      <c r="X195" s="36">
        <f>IFERROR(IF(W195=0,"",ROUNDUP(W195/H195,0)*0.00753),"")</f>
        <v>0.13553999999999999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43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8"/>
      <c r="P196" s="358"/>
      <c r="Q196" s="358"/>
      <c r="R196" s="352"/>
      <c r="S196" s="34"/>
      <c r="T196" s="34"/>
      <c r="U196" s="35" t="s">
        <v>64</v>
      </c>
      <c r="V196" s="345">
        <v>77</v>
      </c>
      <c r="W196" s="346">
        <f>IFERROR(IF(V196="",0,CEILING((V196/$H196),1)*$H196),"")</f>
        <v>79.2</v>
      </c>
      <c r="X196" s="36">
        <f>IFERROR(IF(W196=0,"",ROUNDUP(W196/H196,0)*0.00753),"")</f>
        <v>0.24849000000000002</v>
      </c>
      <c r="Y196" s="56"/>
      <c r="Z196" s="57"/>
      <c r="AD196" s="58"/>
      <c r="BA196" s="167" t="s">
        <v>1</v>
      </c>
    </row>
    <row r="197" spans="1:53" x14ac:dyDescent="0.2">
      <c r="A197" s="360"/>
      <c r="B197" s="361"/>
      <c r="C197" s="361"/>
      <c r="D197" s="361"/>
      <c r="E197" s="361"/>
      <c r="F197" s="361"/>
      <c r="G197" s="361"/>
      <c r="H197" s="361"/>
      <c r="I197" s="361"/>
      <c r="J197" s="361"/>
      <c r="K197" s="361"/>
      <c r="L197" s="361"/>
      <c r="M197" s="362"/>
      <c r="N197" s="363" t="s">
        <v>65</v>
      </c>
      <c r="O197" s="364"/>
      <c r="P197" s="364"/>
      <c r="Q197" s="364"/>
      <c r="R197" s="364"/>
      <c r="S197" s="364"/>
      <c r="T197" s="365"/>
      <c r="U197" s="37" t="s">
        <v>66</v>
      </c>
      <c r="V197" s="347">
        <f>IFERROR(V193/H193,"0")+IFERROR(V194/H194,"0")+IFERROR(V195/H195,"0")+IFERROR(V196/H196,"0")</f>
        <v>49.166666666666671</v>
      </c>
      <c r="W197" s="347">
        <f>IFERROR(W193/H193,"0")+IFERROR(W194/H194,"0")+IFERROR(W195/H195,"0")+IFERROR(W196/H196,"0")</f>
        <v>51</v>
      </c>
      <c r="X197" s="347">
        <f>IFERROR(IF(X193="",0,X193),"0")+IFERROR(IF(X194="",0,X194),"0")+IFERROR(IF(X195="",0,X195),"0")+IFERROR(IF(X196="",0,X196),"0")</f>
        <v>0.38402999999999998</v>
      </c>
      <c r="Y197" s="348"/>
      <c r="Z197" s="348"/>
    </row>
    <row r="198" spans="1:53" x14ac:dyDescent="0.2">
      <c r="A198" s="361"/>
      <c r="B198" s="361"/>
      <c r="C198" s="361"/>
      <c r="D198" s="361"/>
      <c r="E198" s="361"/>
      <c r="F198" s="361"/>
      <c r="G198" s="361"/>
      <c r="H198" s="361"/>
      <c r="I198" s="361"/>
      <c r="J198" s="361"/>
      <c r="K198" s="361"/>
      <c r="L198" s="361"/>
      <c r="M198" s="362"/>
      <c r="N198" s="363" t="s">
        <v>65</v>
      </c>
      <c r="O198" s="364"/>
      <c r="P198" s="364"/>
      <c r="Q198" s="364"/>
      <c r="R198" s="364"/>
      <c r="S198" s="364"/>
      <c r="T198" s="365"/>
      <c r="U198" s="37" t="s">
        <v>64</v>
      </c>
      <c r="V198" s="347">
        <f>IFERROR(SUM(V193:V196),"0")</f>
        <v>118</v>
      </c>
      <c r="W198" s="347">
        <f>IFERROR(SUM(W193:W196),"0")</f>
        <v>122.4</v>
      </c>
      <c r="X198" s="37"/>
      <c r="Y198" s="348"/>
      <c r="Z198" s="348"/>
    </row>
    <row r="199" spans="1:53" ht="16.5" hidden="1" customHeight="1" x14ac:dyDescent="0.25">
      <c r="A199" s="369" t="s">
        <v>303</v>
      </c>
      <c r="B199" s="361"/>
      <c r="C199" s="361"/>
      <c r="D199" s="361"/>
      <c r="E199" s="361"/>
      <c r="F199" s="361"/>
      <c r="G199" s="361"/>
      <c r="H199" s="361"/>
      <c r="I199" s="361"/>
      <c r="J199" s="361"/>
      <c r="K199" s="361"/>
      <c r="L199" s="361"/>
      <c r="M199" s="361"/>
      <c r="N199" s="361"/>
      <c r="O199" s="361"/>
      <c r="P199" s="361"/>
      <c r="Q199" s="361"/>
      <c r="R199" s="361"/>
      <c r="S199" s="361"/>
      <c r="T199" s="361"/>
      <c r="U199" s="361"/>
      <c r="V199" s="361"/>
      <c r="W199" s="361"/>
      <c r="X199" s="361"/>
      <c r="Y199" s="340"/>
      <c r="Z199" s="340"/>
    </row>
    <row r="200" spans="1:53" ht="14.25" hidden="1" customHeight="1" x14ac:dyDescent="0.25">
      <c r="A200" s="368" t="s">
        <v>104</v>
      </c>
      <c r="B200" s="361"/>
      <c r="C200" s="361"/>
      <c r="D200" s="361"/>
      <c r="E200" s="361"/>
      <c r="F200" s="361"/>
      <c r="G200" s="361"/>
      <c r="H200" s="361"/>
      <c r="I200" s="361"/>
      <c r="J200" s="361"/>
      <c r="K200" s="361"/>
      <c r="L200" s="361"/>
      <c r="M200" s="361"/>
      <c r="N200" s="361"/>
      <c r="O200" s="361"/>
      <c r="P200" s="361"/>
      <c r="Q200" s="361"/>
      <c r="R200" s="361"/>
      <c r="S200" s="361"/>
      <c r="T200" s="361"/>
      <c r="U200" s="361"/>
      <c r="V200" s="361"/>
      <c r="W200" s="361"/>
      <c r="X200" s="361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448" t="s">
        <v>306</v>
      </c>
      <c r="O201" s="358"/>
      <c r="P201" s="358"/>
      <c r="Q201" s="358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42" t="s">
        <v>309</v>
      </c>
      <c r="O202" s="358"/>
      <c r="P202" s="358"/>
      <c r="Q202" s="358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450" t="s">
        <v>312</v>
      </c>
      <c r="O203" s="358"/>
      <c r="P203" s="358"/>
      <c r="Q203" s="358"/>
      <c r="R203" s="352"/>
      <c r="S203" s="34"/>
      <c r="T203" s="34"/>
      <c r="U203" s="35" t="s">
        <v>64</v>
      </c>
      <c r="V203" s="345">
        <v>100</v>
      </c>
      <c r="W203" s="346">
        <f t="shared" si="11"/>
        <v>104.39999999999999</v>
      </c>
      <c r="X203" s="36">
        <f>IFERROR(IF(W203=0,"",ROUNDUP(W203/H203,0)*0.02175),"")</f>
        <v>0.19574999999999998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414" t="s">
        <v>315</v>
      </c>
      <c r="O204" s="358"/>
      <c r="P204" s="358"/>
      <c r="Q204" s="358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609" t="s">
        <v>318</v>
      </c>
      <c r="O205" s="358"/>
      <c r="P205" s="358"/>
      <c r="Q205" s="358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486" t="s">
        <v>321</v>
      </c>
      <c r="O206" s="358"/>
      <c r="P206" s="358"/>
      <c r="Q206" s="358"/>
      <c r="R206" s="352"/>
      <c r="S206" s="34"/>
      <c r="T206" s="34"/>
      <c r="U206" s="35" t="s">
        <v>64</v>
      </c>
      <c r="V206" s="345">
        <v>0</v>
      </c>
      <c r="W206" s="346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x14ac:dyDescent="0.2">
      <c r="A207" s="360"/>
      <c r="B207" s="361"/>
      <c r="C207" s="361"/>
      <c r="D207" s="361"/>
      <c r="E207" s="361"/>
      <c r="F207" s="361"/>
      <c r="G207" s="361"/>
      <c r="H207" s="361"/>
      <c r="I207" s="361"/>
      <c r="J207" s="361"/>
      <c r="K207" s="361"/>
      <c r="L207" s="361"/>
      <c r="M207" s="362"/>
      <c r="N207" s="363" t="s">
        <v>65</v>
      </c>
      <c r="O207" s="364"/>
      <c r="P207" s="364"/>
      <c r="Q207" s="364"/>
      <c r="R207" s="364"/>
      <c r="S207" s="364"/>
      <c r="T207" s="365"/>
      <c r="U207" s="37" t="s">
        <v>66</v>
      </c>
      <c r="V207" s="347">
        <f>IFERROR(V201/H201,"0")+IFERROR(V202/H202,"0")+IFERROR(V203/H203,"0")+IFERROR(V204/H204,"0")+IFERROR(V205/H205,"0")+IFERROR(V206/H206,"0")</f>
        <v>8.6206896551724146</v>
      </c>
      <c r="W207" s="347">
        <f>IFERROR(W201/H201,"0")+IFERROR(W202/H202,"0")+IFERROR(W203/H203,"0")+IFERROR(W204/H204,"0")+IFERROR(W205/H205,"0")+IFERROR(W206/H206,"0")</f>
        <v>9</v>
      </c>
      <c r="X207" s="347">
        <f>IFERROR(IF(X201="",0,X201),"0")+IFERROR(IF(X202="",0,X202),"0")+IFERROR(IF(X203="",0,X203),"0")+IFERROR(IF(X204="",0,X204),"0")+IFERROR(IF(X205="",0,X205),"0")+IFERROR(IF(X206="",0,X206),"0")</f>
        <v>0.19574999999999998</v>
      </c>
      <c r="Y207" s="348"/>
      <c r="Z207" s="348"/>
    </row>
    <row r="208" spans="1:53" x14ac:dyDescent="0.2">
      <c r="A208" s="361"/>
      <c r="B208" s="361"/>
      <c r="C208" s="361"/>
      <c r="D208" s="361"/>
      <c r="E208" s="361"/>
      <c r="F208" s="361"/>
      <c r="G208" s="361"/>
      <c r="H208" s="361"/>
      <c r="I208" s="361"/>
      <c r="J208" s="361"/>
      <c r="K208" s="361"/>
      <c r="L208" s="361"/>
      <c r="M208" s="362"/>
      <c r="N208" s="363" t="s">
        <v>65</v>
      </c>
      <c r="O208" s="364"/>
      <c r="P208" s="364"/>
      <c r="Q208" s="364"/>
      <c r="R208" s="364"/>
      <c r="S208" s="364"/>
      <c r="T208" s="365"/>
      <c r="U208" s="37" t="s">
        <v>64</v>
      </c>
      <c r="V208" s="347">
        <f>IFERROR(SUM(V201:V206),"0")</f>
        <v>100</v>
      </c>
      <c r="W208" s="347">
        <f>IFERROR(SUM(W201:W206),"0")</f>
        <v>104.39999999999999</v>
      </c>
      <c r="X208" s="37"/>
      <c r="Y208" s="348"/>
      <c r="Z208" s="348"/>
    </row>
    <row r="209" spans="1:53" ht="14.25" hidden="1" customHeight="1" x14ac:dyDescent="0.25">
      <c r="A209" s="368" t="s">
        <v>59</v>
      </c>
      <c r="B209" s="361"/>
      <c r="C209" s="361"/>
      <c r="D209" s="361"/>
      <c r="E209" s="361"/>
      <c r="F209" s="361"/>
      <c r="G209" s="361"/>
      <c r="H209" s="361"/>
      <c r="I209" s="361"/>
      <c r="J209" s="361"/>
      <c r="K209" s="361"/>
      <c r="L209" s="361"/>
      <c r="M209" s="361"/>
      <c r="N209" s="361"/>
      <c r="O209" s="361"/>
      <c r="P209" s="361"/>
      <c r="Q209" s="361"/>
      <c r="R209" s="361"/>
      <c r="S209" s="361"/>
      <c r="T209" s="361"/>
      <c r="U209" s="361"/>
      <c r="V209" s="361"/>
      <c r="W209" s="361"/>
      <c r="X209" s="361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8"/>
      <c r="P210" s="358"/>
      <c r="Q210" s="358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0"/>
      <c r="B211" s="361"/>
      <c r="C211" s="361"/>
      <c r="D211" s="361"/>
      <c r="E211" s="361"/>
      <c r="F211" s="361"/>
      <c r="G211" s="361"/>
      <c r="H211" s="361"/>
      <c r="I211" s="361"/>
      <c r="J211" s="361"/>
      <c r="K211" s="361"/>
      <c r="L211" s="361"/>
      <c r="M211" s="362"/>
      <c r="N211" s="363" t="s">
        <v>65</v>
      </c>
      <c r="O211" s="364"/>
      <c r="P211" s="364"/>
      <c r="Q211" s="364"/>
      <c r="R211" s="364"/>
      <c r="S211" s="364"/>
      <c r="T211" s="36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61"/>
      <c r="B212" s="361"/>
      <c r="C212" s="361"/>
      <c r="D212" s="361"/>
      <c r="E212" s="361"/>
      <c r="F212" s="361"/>
      <c r="G212" s="361"/>
      <c r="H212" s="361"/>
      <c r="I212" s="361"/>
      <c r="J212" s="361"/>
      <c r="K212" s="361"/>
      <c r="L212" s="361"/>
      <c r="M212" s="362"/>
      <c r="N212" s="363" t="s">
        <v>65</v>
      </c>
      <c r="O212" s="364"/>
      <c r="P212" s="364"/>
      <c r="Q212" s="364"/>
      <c r="R212" s="364"/>
      <c r="S212" s="364"/>
      <c r="T212" s="36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69" t="s">
        <v>324</v>
      </c>
      <c r="B213" s="361"/>
      <c r="C213" s="361"/>
      <c r="D213" s="361"/>
      <c r="E213" s="361"/>
      <c r="F213" s="361"/>
      <c r="G213" s="361"/>
      <c r="H213" s="361"/>
      <c r="I213" s="361"/>
      <c r="J213" s="361"/>
      <c r="K213" s="361"/>
      <c r="L213" s="361"/>
      <c r="M213" s="361"/>
      <c r="N213" s="361"/>
      <c r="O213" s="361"/>
      <c r="P213" s="361"/>
      <c r="Q213" s="361"/>
      <c r="R213" s="361"/>
      <c r="S213" s="361"/>
      <c r="T213" s="361"/>
      <c r="U213" s="361"/>
      <c r="V213" s="361"/>
      <c r="W213" s="361"/>
      <c r="X213" s="361"/>
      <c r="Y213" s="340"/>
      <c r="Z213" s="340"/>
    </row>
    <row r="214" spans="1:53" ht="14.25" hidden="1" customHeight="1" x14ac:dyDescent="0.25">
      <c r="A214" s="368" t="s">
        <v>104</v>
      </c>
      <c r="B214" s="361"/>
      <c r="C214" s="361"/>
      <c r="D214" s="361"/>
      <c r="E214" s="361"/>
      <c r="F214" s="361"/>
      <c r="G214" s="361"/>
      <c r="H214" s="361"/>
      <c r="I214" s="361"/>
      <c r="J214" s="361"/>
      <c r="K214" s="361"/>
      <c r="L214" s="361"/>
      <c r="M214" s="361"/>
      <c r="N214" s="361"/>
      <c r="O214" s="361"/>
      <c r="P214" s="361"/>
      <c r="Q214" s="361"/>
      <c r="R214" s="361"/>
      <c r="S214" s="361"/>
      <c r="T214" s="361"/>
      <c r="U214" s="361"/>
      <c r="V214" s="361"/>
      <c r="W214" s="361"/>
      <c r="X214" s="361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95" t="s">
        <v>327</v>
      </c>
      <c r="O215" s="358"/>
      <c r="P215" s="358"/>
      <c r="Q215" s="358"/>
      <c r="R215" s="352"/>
      <c r="S215" s="34"/>
      <c r="T215" s="34"/>
      <c r="U215" s="35" t="s">
        <v>64</v>
      </c>
      <c r="V215" s="345">
        <v>300</v>
      </c>
      <c r="W215" s="346">
        <f t="shared" ref="W215:W220" si="12">IFERROR(IF(V215="",0,CEILING((V215/$H215),1)*$H215),"")</f>
        <v>301.59999999999997</v>
      </c>
      <c r="X215" s="36">
        <f>IFERROR(IF(W215=0,"",ROUNDUP(W215/H215,0)*0.02175),"")</f>
        <v>0.5655</v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501" t="s">
        <v>330</v>
      </c>
      <c r="O216" s="358"/>
      <c r="P216" s="358"/>
      <c r="Q216" s="358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397" t="s">
        <v>333</v>
      </c>
      <c r="O217" s="358"/>
      <c r="P217" s="358"/>
      <c r="Q217" s="358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92" t="s">
        <v>336</v>
      </c>
      <c r="O218" s="358"/>
      <c r="P218" s="358"/>
      <c r="Q218" s="358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76" t="s">
        <v>339</v>
      </c>
      <c r="O219" s="358"/>
      <c r="P219" s="358"/>
      <c r="Q219" s="358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676" t="s">
        <v>342</v>
      </c>
      <c r="O220" s="358"/>
      <c r="P220" s="358"/>
      <c r="Q220" s="358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0"/>
      <c r="B221" s="361"/>
      <c r="C221" s="361"/>
      <c r="D221" s="361"/>
      <c r="E221" s="361"/>
      <c r="F221" s="361"/>
      <c r="G221" s="361"/>
      <c r="H221" s="361"/>
      <c r="I221" s="361"/>
      <c r="J221" s="361"/>
      <c r="K221" s="361"/>
      <c r="L221" s="361"/>
      <c r="M221" s="362"/>
      <c r="N221" s="363" t="s">
        <v>65</v>
      </c>
      <c r="O221" s="364"/>
      <c r="P221" s="364"/>
      <c r="Q221" s="364"/>
      <c r="R221" s="364"/>
      <c r="S221" s="364"/>
      <c r="T221" s="365"/>
      <c r="U221" s="37" t="s">
        <v>66</v>
      </c>
      <c r="V221" s="347">
        <f>IFERROR(V215/H215,"0")+IFERROR(V216/H216,"0")+IFERROR(V217/H217,"0")+IFERROR(V218/H218,"0")+IFERROR(V219/H219,"0")+IFERROR(V220/H220,"0")</f>
        <v>25.862068965517242</v>
      </c>
      <c r="W221" s="347">
        <f>IFERROR(W215/H215,"0")+IFERROR(W216/H216,"0")+IFERROR(W217/H217,"0")+IFERROR(W218/H218,"0")+IFERROR(W219/H219,"0")+IFERROR(W220/H220,"0")</f>
        <v>25.999999999999996</v>
      </c>
      <c r="X221" s="347">
        <f>IFERROR(IF(X215="",0,X215),"0")+IFERROR(IF(X216="",0,X216),"0")+IFERROR(IF(X217="",0,X217),"0")+IFERROR(IF(X218="",0,X218),"0")+IFERROR(IF(X219="",0,X219),"0")+IFERROR(IF(X220="",0,X220),"0")</f>
        <v>0.5655</v>
      </c>
      <c r="Y221" s="348"/>
      <c r="Z221" s="348"/>
    </row>
    <row r="222" spans="1:53" x14ac:dyDescent="0.2">
      <c r="A222" s="361"/>
      <c r="B222" s="361"/>
      <c r="C222" s="361"/>
      <c r="D222" s="361"/>
      <c r="E222" s="361"/>
      <c r="F222" s="361"/>
      <c r="G222" s="361"/>
      <c r="H222" s="361"/>
      <c r="I222" s="361"/>
      <c r="J222" s="361"/>
      <c r="K222" s="361"/>
      <c r="L222" s="361"/>
      <c r="M222" s="362"/>
      <c r="N222" s="363" t="s">
        <v>65</v>
      </c>
      <c r="O222" s="364"/>
      <c r="P222" s="364"/>
      <c r="Q222" s="364"/>
      <c r="R222" s="364"/>
      <c r="S222" s="364"/>
      <c r="T222" s="365"/>
      <c r="U222" s="37" t="s">
        <v>64</v>
      </c>
      <c r="V222" s="347">
        <f>IFERROR(SUM(V215:V220),"0")</f>
        <v>300</v>
      </c>
      <c r="W222" s="347">
        <f>IFERROR(SUM(W215:W220),"0")</f>
        <v>301.59999999999997</v>
      </c>
      <c r="X222" s="37"/>
      <c r="Y222" s="348"/>
      <c r="Z222" s="348"/>
    </row>
    <row r="223" spans="1:53" ht="16.5" hidden="1" customHeight="1" x14ac:dyDescent="0.25">
      <c r="A223" s="369" t="s">
        <v>343</v>
      </c>
      <c r="B223" s="361"/>
      <c r="C223" s="361"/>
      <c r="D223" s="361"/>
      <c r="E223" s="361"/>
      <c r="F223" s="361"/>
      <c r="G223" s="361"/>
      <c r="H223" s="361"/>
      <c r="I223" s="361"/>
      <c r="J223" s="361"/>
      <c r="K223" s="361"/>
      <c r="L223" s="361"/>
      <c r="M223" s="361"/>
      <c r="N223" s="361"/>
      <c r="O223" s="361"/>
      <c r="P223" s="361"/>
      <c r="Q223" s="361"/>
      <c r="R223" s="361"/>
      <c r="S223" s="361"/>
      <c r="T223" s="361"/>
      <c r="U223" s="361"/>
      <c r="V223" s="361"/>
      <c r="W223" s="361"/>
      <c r="X223" s="361"/>
      <c r="Y223" s="340"/>
      <c r="Z223" s="340"/>
    </row>
    <row r="224" spans="1:53" ht="14.25" hidden="1" customHeight="1" x14ac:dyDescent="0.25">
      <c r="A224" s="368" t="s">
        <v>104</v>
      </c>
      <c r="B224" s="361"/>
      <c r="C224" s="361"/>
      <c r="D224" s="361"/>
      <c r="E224" s="361"/>
      <c r="F224" s="361"/>
      <c r="G224" s="361"/>
      <c r="H224" s="361"/>
      <c r="I224" s="361"/>
      <c r="J224" s="361"/>
      <c r="K224" s="361"/>
      <c r="L224" s="361"/>
      <c r="M224" s="361"/>
      <c r="N224" s="361"/>
      <c r="O224" s="361"/>
      <c r="P224" s="361"/>
      <c r="Q224" s="361"/>
      <c r="R224" s="361"/>
      <c r="S224" s="361"/>
      <c r="T224" s="361"/>
      <c r="U224" s="361"/>
      <c r="V224" s="361"/>
      <c r="W224" s="361"/>
      <c r="X224" s="361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44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8"/>
      <c r="P225" s="358"/>
      <c r="Q225" s="358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61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8"/>
      <c r="P226" s="358"/>
      <c r="Q226" s="358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44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8"/>
      <c r="P227" s="358"/>
      <c r="Q227" s="358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6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8"/>
      <c r="P228" s="358"/>
      <c r="Q228" s="358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8"/>
      <c r="P229" s="358"/>
      <c r="Q229" s="358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8"/>
      <c r="P230" s="358"/>
      <c r="Q230" s="358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8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8"/>
      <c r="P231" s="358"/>
      <c r="Q231" s="358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8"/>
      <c r="P232" s="358"/>
      <c r="Q232" s="358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4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8"/>
      <c r="P233" s="358"/>
      <c r="Q233" s="358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8"/>
      <c r="P234" s="358"/>
      <c r="Q234" s="358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40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8"/>
      <c r="P235" s="358"/>
      <c r="Q235" s="358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8"/>
      <c r="P236" s="358"/>
      <c r="Q236" s="358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4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8"/>
      <c r="P237" s="358"/>
      <c r="Q237" s="358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8"/>
      <c r="P238" s="358"/>
      <c r="Q238" s="358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4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8"/>
      <c r="P239" s="358"/>
      <c r="Q239" s="358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9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8"/>
      <c r="P240" s="358"/>
      <c r="Q240" s="358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0"/>
      <c r="B241" s="361"/>
      <c r="C241" s="361"/>
      <c r="D241" s="361"/>
      <c r="E241" s="361"/>
      <c r="F241" s="361"/>
      <c r="G241" s="361"/>
      <c r="H241" s="361"/>
      <c r="I241" s="361"/>
      <c r="J241" s="361"/>
      <c r="K241" s="361"/>
      <c r="L241" s="361"/>
      <c r="M241" s="362"/>
      <c r="N241" s="363" t="s">
        <v>65</v>
      </c>
      <c r="O241" s="364"/>
      <c r="P241" s="364"/>
      <c r="Q241" s="364"/>
      <c r="R241" s="364"/>
      <c r="S241" s="364"/>
      <c r="T241" s="36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61"/>
      <c r="B242" s="361"/>
      <c r="C242" s="361"/>
      <c r="D242" s="361"/>
      <c r="E242" s="361"/>
      <c r="F242" s="361"/>
      <c r="G242" s="361"/>
      <c r="H242" s="361"/>
      <c r="I242" s="361"/>
      <c r="J242" s="361"/>
      <c r="K242" s="361"/>
      <c r="L242" s="361"/>
      <c r="M242" s="362"/>
      <c r="N242" s="363" t="s">
        <v>65</v>
      </c>
      <c r="O242" s="364"/>
      <c r="P242" s="364"/>
      <c r="Q242" s="364"/>
      <c r="R242" s="364"/>
      <c r="S242" s="364"/>
      <c r="T242" s="36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68" t="s">
        <v>96</v>
      </c>
      <c r="B243" s="361"/>
      <c r="C243" s="361"/>
      <c r="D243" s="361"/>
      <c r="E243" s="361"/>
      <c r="F243" s="361"/>
      <c r="G243" s="361"/>
      <c r="H243" s="361"/>
      <c r="I243" s="361"/>
      <c r="J243" s="361"/>
      <c r="K243" s="361"/>
      <c r="L243" s="361"/>
      <c r="M243" s="361"/>
      <c r="N243" s="361"/>
      <c r="O243" s="361"/>
      <c r="P243" s="361"/>
      <c r="Q243" s="361"/>
      <c r="R243" s="361"/>
      <c r="S243" s="361"/>
      <c r="T243" s="361"/>
      <c r="U243" s="361"/>
      <c r="V243" s="361"/>
      <c r="W243" s="361"/>
      <c r="X243" s="361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8"/>
      <c r="P244" s="358"/>
      <c r="Q244" s="358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0"/>
      <c r="B245" s="361"/>
      <c r="C245" s="361"/>
      <c r="D245" s="361"/>
      <c r="E245" s="361"/>
      <c r="F245" s="361"/>
      <c r="G245" s="361"/>
      <c r="H245" s="361"/>
      <c r="I245" s="361"/>
      <c r="J245" s="361"/>
      <c r="K245" s="361"/>
      <c r="L245" s="361"/>
      <c r="M245" s="362"/>
      <c r="N245" s="363" t="s">
        <v>65</v>
      </c>
      <c r="O245" s="364"/>
      <c r="P245" s="364"/>
      <c r="Q245" s="364"/>
      <c r="R245" s="364"/>
      <c r="S245" s="364"/>
      <c r="T245" s="36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61"/>
      <c r="B246" s="361"/>
      <c r="C246" s="361"/>
      <c r="D246" s="361"/>
      <c r="E246" s="361"/>
      <c r="F246" s="361"/>
      <c r="G246" s="361"/>
      <c r="H246" s="361"/>
      <c r="I246" s="361"/>
      <c r="J246" s="361"/>
      <c r="K246" s="361"/>
      <c r="L246" s="361"/>
      <c r="M246" s="362"/>
      <c r="N246" s="363" t="s">
        <v>65</v>
      </c>
      <c r="O246" s="364"/>
      <c r="P246" s="364"/>
      <c r="Q246" s="364"/>
      <c r="R246" s="364"/>
      <c r="S246" s="364"/>
      <c r="T246" s="36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68" t="s">
        <v>59</v>
      </c>
      <c r="B247" s="361"/>
      <c r="C247" s="361"/>
      <c r="D247" s="361"/>
      <c r="E247" s="361"/>
      <c r="F247" s="361"/>
      <c r="G247" s="361"/>
      <c r="H247" s="361"/>
      <c r="I247" s="361"/>
      <c r="J247" s="361"/>
      <c r="K247" s="361"/>
      <c r="L247" s="361"/>
      <c r="M247" s="361"/>
      <c r="N247" s="361"/>
      <c r="O247" s="361"/>
      <c r="P247" s="361"/>
      <c r="Q247" s="361"/>
      <c r="R247" s="361"/>
      <c r="S247" s="361"/>
      <c r="T247" s="361"/>
      <c r="U247" s="361"/>
      <c r="V247" s="361"/>
      <c r="W247" s="361"/>
      <c r="X247" s="361"/>
      <c r="Y247" s="341"/>
      <c r="Z247" s="341"/>
    </row>
    <row r="248" spans="1:53" ht="27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4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8"/>
      <c r="P248" s="358"/>
      <c r="Q248" s="358"/>
      <c r="R248" s="352"/>
      <c r="S248" s="34"/>
      <c r="T248" s="34"/>
      <c r="U248" s="35" t="s">
        <v>64</v>
      </c>
      <c r="V248" s="345">
        <v>30</v>
      </c>
      <c r="W248" s="346">
        <f>IFERROR(IF(V248="",0,CEILING((V248/$H248),1)*$H248),"")</f>
        <v>33.6</v>
      </c>
      <c r="X248" s="36">
        <f>IFERROR(IF(W248=0,"",ROUNDUP(W248/H248,0)*0.00753),"")</f>
        <v>6.0240000000000002E-2</v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3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8"/>
      <c r="P249" s="358"/>
      <c r="Q249" s="358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4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8"/>
      <c r="P250" s="358"/>
      <c r="Q250" s="358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4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8"/>
      <c r="P251" s="358"/>
      <c r="Q251" s="358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x14ac:dyDescent="0.2">
      <c r="A252" s="360"/>
      <c r="B252" s="361"/>
      <c r="C252" s="361"/>
      <c r="D252" s="361"/>
      <c r="E252" s="361"/>
      <c r="F252" s="361"/>
      <c r="G252" s="361"/>
      <c r="H252" s="361"/>
      <c r="I252" s="361"/>
      <c r="J252" s="361"/>
      <c r="K252" s="361"/>
      <c r="L252" s="361"/>
      <c r="M252" s="362"/>
      <c r="N252" s="363" t="s">
        <v>65</v>
      </c>
      <c r="O252" s="364"/>
      <c r="P252" s="364"/>
      <c r="Q252" s="364"/>
      <c r="R252" s="364"/>
      <c r="S252" s="364"/>
      <c r="T252" s="365"/>
      <c r="U252" s="37" t="s">
        <v>66</v>
      </c>
      <c r="V252" s="347">
        <f>IFERROR(V248/H248,"0")+IFERROR(V249/H249,"0")+IFERROR(V250/H250,"0")+IFERROR(V251/H251,"0")</f>
        <v>7.1428571428571423</v>
      </c>
      <c r="W252" s="347">
        <f>IFERROR(W248/H248,"0")+IFERROR(W249/H249,"0")+IFERROR(W250/H250,"0")+IFERROR(W251/H251,"0")</f>
        <v>8</v>
      </c>
      <c r="X252" s="347">
        <f>IFERROR(IF(X248="",0,X248),"0")+IFERROR(IF(X249="",0,X249),"0")+IFERROR(IF(X250="",0,X250),"0")+IFERROR(IF(X251="",0,X251),"0")</f>
        <v>6.0240000000000002E-2</v>
      </c>
      <c r="Y252" s="348"/>
      <c r="Z252" s="348"/>
    </row>
    <row r="253" spans="1:53" x14ac:dyDescent="0.2">
      <c r="A253" s="361"/>
      <c r="B253" s="361"/>
      <c r="C253" s="361"/>
      <c r="D253" s="361"/>
      <c r="E253" s="361"/>
      <c r="F253" s="361"/>
      <c r="G253" s="361"/>
      <c r="H253" s="361"/>
      <c r="I253" s="361"/>
      <c r="J253" s="361"/>
      <c r="K253" s="361"/>
      <c r="L253" s="361"/>
      <c r="M253" s="362"/>
      <c r="N253" s="363" t="s">
        <v>65</v>
      </c>
      <c r="O253" s="364"/>
      <c r="P253" s="364"/>
      <c r="Q253" s="364"/>
      <c r="R253" s="364"/>
      <c r="S253" s="364"/>
      <c r="T253" s="365"/>
      <c r="U253" s="37" t="s">
        <v>64</v>
      </c>
      <c r="V253" s="347">
        <f>IFERROR(SUM(V248:V251),"0")</f>
        <v>30</v>
      </c>
      <c r="W253" s="347">
        <f>IFERROR(SUM(W248:W251),"0")</f>
        <v>33.6</v>
      </c>
      <c r="X253" s="37"/>
      <c r="Y253" s="348"/>
      <c r="Z253" s="348"/>
    </row>
    <row r="254" spans="1:53" ht="14.25" hidden="1" customHeight="1" x14ac:dyDescent="0.25">
      <c r="A254" s="368" t="s">
        <v>67</v>
      </c>
      <c r="B254" s="361"/>
      <c r="C254" s="361"/>
      <c r="D254" s="361"/>
      <c r="E254" s="361"/>
      <c r="F254" s="361"/>
      <c r="G254" s="361"/>
      <c r="H254" s="361"/>
      <c r="I254" s="361"/>
      <c r="J254" s="361"/>
      <c r="K254" s="361"/>
      <c r="L254" s="361"/>
      <c r="M254" s="361"/>
      <c r="N254" s="361"/>
      <c r="O254" s="361"/>
      <c r="P254" s="361"/>
      <c r="Q254" s="361"/>
      <c r="R254" s="361"/>
      <c r="S254" s="361"/>
      <c r="T254" s="361"/>
      <c r="U254" s="361"/>
      <c r="V254" s="361"/>
      <c r="W254" s="361"/>
      <c r="X254" s="361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67" t="s">
        <v>386</v>
      </c>
      <c r="O255" s="358"/>
      <c r="P255" s="358"/>
      <c r="Q255" s="358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6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42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7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0"/>
      <c r="B264" s="361"/>
      <c r="C264" s="361"/>
      <c r="D264" s="361"/>
      <c r="E264" s="361"/>
      <c r="F264" s="361"/>
      <c r="G264" s="361"/>
      <c r="H264" s="361"/>
      <c r="I264" s="361"/>
      <c r="J264" s="361"/>
      <c r="K264" s="361"/>
      <c r="L264" s="361"/>
      <c r="M264" s="362"/>
      <c r="N264" s="363" t="s">
        <v>65</v>
      </c>
      <c r="O264" s="364"/>
      <c r="P264" s="364"/>
      <c r="Q264" s="364"/>
      <c r="R264" s="364"/>
      <c r="S264" s="364"/>
      <c r="T264" s="36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61"/>
      <c r="B265" s="361"/>
      <c r="C265" s="361"/>
      <c r="D265" s="361"/>
      <c r="E265" s="361"/>
      <c r="F265" s="361"/>
      <c r="G265" s="361"/>
      <c r="H265" s="361"/>
      <c r="I265" s="361"/>
      <c r="J265" s="361"/>
      <c r="K265" s="361"/>
      <c r="L265" s="361"/>
      <c r="M265" s="362"/>
      <c r="N265" s="363" t="s">
        <v>65</v>
      </c>
      <c r="O265" s="364"/>
      <c r="P265" s="364"/>
      <c r="Q265" s="364"/>
      <c r="R265" s="364"/>
      <c r="S265" s="364"/>
      <c r="T265" s="36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68" t="s">
        <v>195</v>
      </c>
      <c r="B266" s="361"/>
      <c r="C266" s="361"/>
      <c r="D266" s="361"/>
      <c r="E266" s="361"/>
      <c r="F266" s="361"/>
      <c r="G266" s="361"/>
      <c r="H266" s="361"/>
      <c r="I266" s="361"/>
      <c r="J266" s="361"/>
      <c r="K266" s="361"/>
      <c r="L266" s="361"/>
      <c r="M266" s="361"/>
      <c r="N266" s="361"/>
      <c r="O266" s="361"/>
      <c r="P266" s="361"/>
      <c r="Q266" s="361"/>
      <c r="R266" s="361"/>
      <c r="S266" s="361"/>
      <c r="T266" s="361"/>
      <c r="U266" s="361"/>
      <c r="V266" s="361"/>
      <c r="W266" s="361"/>
      <c r="X266" s="361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70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52"/>
      <c r="S267" s="34"/>
      <c r="T267" s="34"/>
      <c r="U267" s="35" t="s">
        <v>64</v>
      </c>
      <c r="V267" s="345">
        <v>413</v>
      </c>
      <c r="W267" s="346">
        <f>IFERROR(IF(V267="",0,CEILING((V267/$H267),1)*$H267),"")</f>
        <v>420</v>
      </c>
      <c r="X267" s="36">
        <f>IFERROR(IF(W267=0,"",ROUNDUP(W267/H267,0)*0.02175),"")</f>
        <v>1.0874999999999999</v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6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52"/>
      <c r="S268" s="34"/>
      <c r="T268" s="34"/>
      <c r="U268" s="35" t="s">
        <v>64</v>
      </c>
      <c r="V268" s="345">
        <v>40</v>
      </c>
      <c r="W268" s="346">
        <f>IFERROR(IF(V268="",0,CEILING((V268/$H268),1)*$H268),"")</f>
        <v>46.8</v>
      </c>
      <c r="X268" s="36">
        <f>IFERROR(IF(W268=0,"",ROUNDUP(W268/H268,0)*0.02175),"")</f>
        <v>0.1305</v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4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52"/>
      <c r="S269" s="34"/>
      <c r="T269" s="34"/>
      <c r="U269" s="35" t="s">
        <v>64</v>
      </c>
      <c r="V269" s="345">
        <v>26</v>
      </c>
      <c r="W269" s="346">
        <f>IFERROR(IF(V269="",0,CEILING((V269/$H269),1)*$H269),"")</f>
        <v>33.6</v>
      </c>
      <c r="X269" s="36">
        <f>IFERROR(IF(W269=0,"",ROUNDUP(W269/H269,0)*0.02175),"")</f>
        <v>8.6999999999999994E-2</v>
      </c>
      <c r="Y269" s="56"/>
      <c r="Z269" s="57"/>
      <c r="AD269" s="58"/>
      <c r="BA269" s="213" t="s">
        <v>1</v>
      </c>
    </row>
    <row r="270" spans="1:53" x14ac:dyDescent="0.2">
      <c r="A270" s="360"/>
      <c r="B270" s="361"/>
      <c r="C270" s="361"/>
      <c r="D270" s="361"/>
      <c r="E270" s="361"/>
      <c r="F270" s="361"/>
      <c r="G270" s="361"/>
      <c r="H270" s="361"/>
      <c r="I270" s="361"/>
      <c r="J270" s="361"/>
      <c r="K270" s="361"/>
      <c r="L270" s="361"/>
      <c r="M270" s="362"/>
      <c r="N270" s="363" t="s">
        <v>65</v>
      </c>
      <c r="O270" s="364"/>
      <c r="P270" s="364"/>
      <c r="Q270" s="364"/>
      <c r="R270" s="364"/>
      <c r="S270" s="364"/>
      <c r="T270" s="365"/>
      <c r="U270" s="37" t="s">
        <v>66</v>
      </c>
      <c r="V270" s="347">
        <f>IFERROR(V267/H267,"0")+IFERROR(V268/H268,"0")+IFERROR(V269/H269,"0")</f>
        <v>57.390109890109891</v>
      </c>
      <c r="W270" s="347">
        <f>IFERROR(W267/H267,"0")+IFERROR(W268/H268,"0")+IFERROR(W269/H269,"0")</f>
        <v>60</v>
      </c>
      <c r="X270" s="347">
        <f>IFERROR(IF(X267="",0,X267),"0")+IFERROR(IF(X268="",0,X268),"0")+IFERROR(IF(X269="",0,X269),"0")</f>
        <v>1.3049999999999999</v>
      </c>
      <c r="Y270" s="348"/>
      <c r="Z270" s="348"/>
    </row>
    <row r="271" spans="1:53" x14ac:dyDescent="0.2">
      <c r="A271" s="361"/>
      <c r="B271" s="361"/>
      <c r="C271" s="361"/>
      <c r="D271" s="361"/>
      <c r="E271" s="361"/>
      <c r="F271" s="361"/>
      <c r="G271" s="361"/>
      <c r="H271" s="361"/>
      <c r="I271" s="361"/>
      <c r="J271" s="361"/>
      <c r="K271" s="361"/>
      <c r="L271" s="361"/>
      <c r="M271" s="362"/>
      <c r="N271" s="363" t="s">
        <v>65</v>
      </c>
      <c r="O271" s="364"/>
      <c r="P271" s="364"/>
      <c r="Q271" s="364"/>
      <c r="R271" s="364"/>
      <c r="S271" s="364"/>
      <c r="T271" s="365"/>
      <c r="U271" s="37" t="s">
        <v>64</v>
      </c>
      <c r="V271" s="347">
        <f>IFERROR(SUM(V267:V269),"0")</f>
        <v>479</v>
      </c>
      <c r="W271" s="347">
        <f>IFERROR(SUM(W267:W269),"0")</f>
        <v>500.40000000000003</v>
      </c>
      <c r="X271" s="37"/>
      <c r="Y271" s="348"/>
      <c r="Z271" s="348"/>
    </row>
    <row r="272" spans="1:53" ht="14.25" hidden="1" customHeight="1" x14ac:dyDescent="0.25">
      <c r="A272" s="368" t="s">
        <v>82</v>
      </c>
      <c r="B272" s="361"/>
      <c r="C272" s="361"/>
      <c r="D272" s="361"/>
      <c r="E272" s="361"/>
      <c r="F272" s="361"/>
      <c r="G272" s="361"/>
      <c r="H272" s="361"/>
      <c r="I272" s="361"/>
      <c r="J272" s="361"/>
      <c r="K272" s="361"/>
      <c r="L272" s="361"/>
      <c r="M272" s="361"/>
      <c r="N272" s="361"/>
      <c r="O272" s="361"/>
      <c r="P272" s="361"/>
      <c r="Q272" s="361"/>
      <c r="R272" s="361"/>
      <c r="S272" s="361"/>
      <c r="T272" s="361"/>
      <c r="U272" s="361"/>
      <c r="V272" s="361"/>
      <c r="W272" s="361"/>
      <c r="X272" s="361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631" t="s">
        <v>412</v>
      </c>
      <c r="O273" s="358"/>
      <c r="P273" s="358"/>
      <c r="Q273" s="358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374" t="s">
        <v>415</v>
      </c>
      <c r="O274" s="358"/>
      <c r="P274" s="358"/>
      <c r="Q274" s="358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6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52"/>
      <c r="S275" s="34"/>
      <c r="T275" s="34"/>
      <c r="U275" s="35" t="s">
        <v>64</v>
      </c>
      <c r="V275" s="345">
        <v>23</v>
      </c>
      <c r="W275" s="346">
        <f>IFERROR(IF(V275="",0,CEILING((V275/$H275),1)*$H275),"")</f>
        <v>25.5</v>
      </c>
      <c r="X275" s="36">
        <f>IFERROR(IF(W275=0,"",ROUNDUP(W275/H275,0)*0.00753),"")</f>
        <v>7.5300000000000006E-2</v>
      </c>
      <c r="Y275" s="56"/>
      <c r="Z275" s="57"/>
      <c r="AD275" s="58"/>
      <c r="BA275" s="216" t="s">
        <v>1</v>
      </c>
    </row>
    <row r="276" spans="1:53" x14ac:dyDescent="0.2">
      <c r="A276" s="360"/>
      <c r="B276" s="361"/>
      <c r="C276" s="361"/>
      <c r="D276" s="361"/>
      <c r="E276" s="361"/>
      <c r="F276" s="361"/>
      <c r="G276" s="361"/>
      <c r="H276" s="361"/>
      <c r="I276" s="361"/>
      <c r="J276" s="361"/>
      <c r="K276" s="361"/>
      <c r="L276" s="361"/>
      <c r="M276" s="362"/>
      <c r="N276" s="363" t="s">
        <v>65</v>
      </c>
      <c r="O276" s="364"/>
      <c r="P276" s="364"/>
      <c r="Q276" s="364"/>
      <c r="R276" s="364"/>
      <c r="S276" s="364"/>
      <c r="T276" s="365"/>
      <c r="U276" s="37" t="s">
        <v>66</v>
      </c>
      <c r="V276" s="347">
        <f>IFERROR(V273/H273,"0")+IFERROR(V274/H274,"0")+IFERROR(V275/H275,"0")</f>
        <v>9.0196078431372548</v>
      </c>
      <c r="W276" s="347">
        <f>IFERROR(W273/H273,"0")+IFERROR(W274/H274,"0")+IFERROR(W275/H275,"0")</f>
        <v>10</v>
      </c>
      <c r="X276" s="347">
        <f>IFERROR(IF(X273="",0,X273),"0")+IFERROR(IF(X274="",0,X274),"0")+IFERROR(IF(X275="",0,X275),"0")</f>
        <v>7.5300000000000006E-2</v>
      </c>
      <c r="Y276" s="348"/>
      <c r="Z276" s="348"/>
    </row>
    <row r="277" spans="1:53" x14ac:dyDescent="0.2">
      <c r="A277" s="361"/>
      <c r="B277" s="361"/>
      <c r="C277" s="361"/>
      <c r="D277" s="361"/>
      <c r="E277" s="361"/>
      <c r="F277" s="361"/>
      <c r="G277" s="361"/>
      <c r="H277" s="361"/>
      <c r="I277" s="361"/>
      <c r="J277" s="361"/>
      <c r="K277" s="361"/>
      <c r="L277" s="361"/>
      <c r="M277" s="362"/>
      <c r="N277" s="363" t="s">
        <v>65</v>
      </c>
      <c r="O277" s="364"/>
      <c r="P277" s="364"/>
      <c r="Q277" s="364"/>
      <c r="R277" s="364"/>
      <c r="S277" s="364"/>
      <c r="T277" s="365"/>
      <c r="U277" s="37" t="s">
        <v>64</v>
      </c>
      <c r="V277" s="347">
        <f>IFERROR(SUM(V273:V275),"0")</f>
        <v>23</v>
      </c>
      <c r="W277" s="347">
        <f>IFERROR(SUM(W273:W275),"0")</f>
        <v>25.5</v>
      </c>
      <c r="X277" s="37"/>
      <c r="Y277" s="348"/>
      <c r="Z277" s="348"/>
    </row>
    <row r="278" spans="1:53" ht="14.25" hidden="1" customHeight="1" x14ac:dyDescent="0.25">
      <c r="A278" s="368" t="s">
        <v>418</v>
      </c>
      <c r="B278" s="361"/>
      <c r="C278" s="361"/>
      <c r="D278" s="361"/>
      <c r="E278" s="361"/>
      <c r="F278" s="361"/>
      <c r="G278" s="361"/>
      <c r="H278" s="361"/>
      <c r="I278" s="361"/>
      <c r="J278" s="361"/>
      <c r="K278" s="361"/>
      <c r="L278" s="361"/>
      <c r="M278" s="361"/>
      <c r="N278" s="361"/>
      <c r="O278" s="361"/>
      <c r="P278" s="361"/>
      <c r="Q278" s="361"/>
      <c r="R278" s="361"/>
      <c r="S278" s="361"/>
      <c r="T278" s="361"/>
      <c r="U278" s="361"/>
      <c r="V278" s="361"/>
      <c r="W278" s="361"/>
      <c r="X278" s="361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4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0"/>
      <c r="B282" s="361"/>
      <c r="C282" s="361"/>
      <c r="D282" s="361"/>
      <c r="E282" s="361"/>
      <c r="F282" s="361"/>
      <c r="G282" s="361"/>
      <c r="H282" s="361"/>
      <c r="I282" s="361"/>
      <c r="J282" s="361"/>
      <c r="K282" s="361"/>
      <c r="L282" s="361"/>
      <c r="M282" s="362"/>
      <c r="N282" s="363" t="s">
        <v>65</v>
      </c>
      <c r="O282" s="364"/>
      <c r="P282" s="364"/>
      <c r="Q282" s="364"/>
      <c r="R282" s="364"/>
      <c r="S282" s="364"/>
      <c r="T282" s="36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61"/>
      <c r="B283" s="361"/>
      <c r="C283" s="361"/>
      <c r="D283" s="361"/>
      <c r="E283" s="361"/>
      <c r="F283" s="361"/>
      <c r="G283" s="361"/>
      <c r="H283" s="361"/>
      <c r="I283" s="361"/>
      <c r="J283" s="361"/>
      <c r="K283" s="361"/>
      <c r="L283" s="361"/>
      <c r="M283" s="362"/>
      <c r="N283" s="363" t="s">
        <v>65</v>
      </c>
      <c r="O283" s="364"/>
      <c r="P283" s="364"/>
      <c r="Q283" s="364"/>
      <c r="R283" s="364"/>
      <c r="S283" s="364"/>
      <c r="T283" s="36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69" t="s">
        <v>427</v>
      </c>
      <c r="B284" s="361"/>
      <c r="C284" s="361"/>
      <c r="D284" s="361"/>
      <c r="E284" s="361"/>
      <c r="F284" s="361"/>
      <c r="G284" s="361"/>
      <c r="H284" s="361"/>
      <c r="I284" s="361"/>
      <c r="J284" s="361"/>
      <c r="K284" s="361"/>
      <c r="L284" s="361"/>
      <c r="M284" s="361"/>
      <c r="N284" s="361"/>
      <c r="O284" s="361"/>
      <c r="P284" s="361"/>
      <c r="Q284" s="361"/>
      <c r="R284" s="361"/>
      <c r="S284" s="361"/>
      <c r="T284" s="361"/>
      <c r="U284" s="361"/>
      <c r="V284" s="361"/>
      <c r="W284" s="361"/>
      <c r="X284" s="361"/>
      <c r="Y284" s="340"/>
      <c r="Z284" s="340"/>
    </row>
    <row r="285" spans="1:53" ht="14.25" hidden="1" customHeight="1" x14ac:dyDescent="0.25">
      <c r="A285" s="368" t="s">
        <v>104</v>
      </c>
      <c r="B285" s="361"/>
      <c r="C285" s="361"/>
      <c r="D285" s="361"/>
      <c r="E285" s="361"/>
      <c r="F285" s="361"/>
      <c r="G285" s="361"/>
      <c r="H285" s="361"/>
      <c r="I285" s="361"/>
      <c r="J285" s="361"/>
      <c r="K285" s="361"/>
      <c r="L285" s="361"/>
      <c r="M285" s="361"/>
      <c r="N285" s="361"/>
      <c r="O285" s="361"/>
      <c r="P285" s="361"/>
      <c r="Q285" s="361"/>
      <c r="R285" s="361"/>
      <c r="S285" s="361"/>
      <c r="T285" s="361"/>
      <c r="U285" s="361"/>
      <c r="V285" s="361"/>
      <c r="W285" s="361"/>
      <c r="X285" s="361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60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43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463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4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60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0"/>
      <c r="B294" s="361"/>
      <c r="C294" s="361"/>
      <c r="D294" s="361"/>
      <c r="E294" s="361"/>
      <c r="F294" s="361"/>
      <c r="G294" s="361"/>
      <c r="H294" s="361"/>
      <c r="I294" s="361"/>
      <c r="J294" s="361"/>
      <c r="K294" s="361"/>
      <c r="L294" s="361"/>
      <c r="M294" s="362"/>
      <c r="N294" s="363" t="s">
        <v>65</v>
      </c>
      <c r="O294" s="364"/>
      <c r="P294" s="364"/>
      <c r="Q294" s="364"/>
      <c r="R294" s="364"/>
      <c r="S294" s="364"/>
      <c r="T294" s="36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61"/>
      <c r="B295" s="361"/>
      <c r="C295" s="361"/>
      <c r="D295" s="361"/>
      <c r="E295" s="361"/>
      <c r="F295" s="361"/>
      <c r="G295" s="361"/>
      <c r="H295" s="361"/>
      <c r="I295" s="361"/>
      <c r="J295" s="361"/>
      <c r="K295" s="361"/>
      <c r="L295" s="361"/>
      <c r="M295" s="362"/>
      <c r="N295" s="363" t="s">
        <v>65</v>
      </c>
      <c r="O295" s="364"/>
      <c r="P295" s="364"/>
      <c r="Q295" s="364"/>
      <c r="R295" s="364"/>
      <c r="S295" s="364"/>
      <c r="T295" s="36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68" t="s">
        <v>59</v>
      </c>
      <c r="B296" s="361"/>
      <c r="C296" s="361"/>
      <c r="D296" s="361"/>
      <c r="E296" s="361"/>
      <c r="F296" s="361"/>
      <c r="G296" s="361"/>
      <c r="H296" s="361"/>
      <c r="I296" s="361"/>
      <c r="J296" s="361"/>
      <c r="K296" s="361"/>
      <c r="L296" s="361"/>
      <c r="M296" s="361"/>
      <c r="N296" s="361"/>
      <c r="O296" s="361"/>
      <c r="P296" s="361"/>
      <c r="Q296" s="361"/>
      <c r="R296" s="361"/>
      <c r="S296" s="361"/>
      <c r="T296" s="361"/>
      <c r="U296" s="361"/>
      <c r="V296" s="361"/>
      <c r="W296" s="361"/>
      <c r="X296" s="361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4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6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0"/>
      <c r="B299" s="361"/>
      <c r="C299" s="361"/>
      <c r="D299" s="361"/>
      <c r="E299" s="361"/>
      <c r="F299" s="361"/>
      <c r="G299" s="361"/>
      <c r="H299" s="361"/>
      <c r="I299" s="361"/>
      <c r="J299" s="361"/>
      <c r="K299" s="361"/>
      <c r="L299" s="361"/>
      <c r="M299" s="362"/>
      <c r="N299" s="363" t="s">
        <v>65</v>
      </c>
      <c r="O299" s="364"/>
      <c r="P299" s="364"/>
      <c r="Q299" s="364"/>
      <c r="R299" s="364"/>
      <c r="S299" s="364"/>
      <c r="T299" s="36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61"/>
      <c r="B300" s="361"/>
      <c r="C300" s="361"/>
      <c r="D300" s="361"/>
      <c r="E300" s="361"/>
      <c r="F300" s="361"/>
      <c r="G300" s="361"/>
      <c r="H300" s="361"/>
      <c r="I300" s="361"/>
      <c r="J300" s="361"/>
      <c r="K300" s="361"/>
      <c r="L300" s="361"/>
      <c r="M300" s="362"/>
      <c r="N300" s="363" t="s">
        <v>65</v>
      </c>
      <c r="O300" s="364"/>
      <c r="P300" s="364"/>
      <c r="Q300" s="364"/>
      <c r="R300" s="364"/>
      <c r="S300" s="364"/>
      <c r="T300" s="36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69" t="s">
        <v>445</v>
      </c>
      <c r="B301" s="361"/>
      <c r="C301" s="361"/>
      <c r="D301" s="361"/>
      <c r="E301" s="361"/>
      <c r="F301" s="361"/>
      <c r="G301" s="361"/>
      <c r="H301" s="361"/>
      <c r="I301" s="361"/>
      <c r="J301" s="361"/>
      <c r="K301" s="361"/>
      <c r="L301" s="361"/>
      <c r="M301" s="361"/>
      <c r="N301" s="361"/>
      <c r="O301" s="361"/>
      <c r="P301" s="361"/>
      <c r="Q301" s="361"/>
      <c r="R301" s="361"/>
      <c r="S301" s="361"/>
      <c r="T301" s="361"/>
      <c r="U301" s="361"/>
      <c r="V301" s="361"/>
      <c r="W301" s="361"/>
      <c r="X301" s="361"/>
      <c r="Y301" s="340"/>
      <c r="Z301" s="340"/>
    </row>
    <row r="302" spans="1:53" ht="14.25" hidden="1" customHeight="1" x14ac:dyDescent="0.25">
      <c r="A302" s="368" t="s">
        <v>59</v>
      </c>
      <c r="B302" s="361"/>
      <c r="C302" s="361"/>
      <c r="D302" s="361"/>
      <c r="E302" s="361"/>
      <c r="F302" s="361"/>
      <c r="G302" s="361"/>
      <c r="H302" s="361"/>
      <c r="I302" s="361"/>
      <c r="J302" s="361"/>
      <c r="K302" s="361"/>
      <c r="L302" s="361"/>
      <c r="M302" s="361"/>
      <c r="N302" s="361"/>
      <c r="O302" s="361"/>
      <c r="P302" s="361"/>
      <c r="Q302" s="361"/>
      <c r="R302" s="361"/>
      <c r="S302" s="361"/>
      <c r="T302" s="361"/>
      <c r="U302" s="361"/>
      <c r="V302" s="361"/>
      <c r="W302" s="361"/>
      <c r="X302" s="361"/>
      <c r="Y302" s="341"/>
      <c r="Z302" s="341"/>
    </row>
    <row r="303" spans="1:53" ht="27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46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52"/>
      <c r="S303" s="34"/>
      <c r="T303" s="34"/>
      <c r="U303" s="35" t="s">
        <v>64</v>
      </c>
      <c r="V303" s="345">
        <v>30</v>
      </c>
      <c r="W303" s="346">
        <f>IFERROR(IF(V303="",0,CEILING((V303/$H303),1)*$H303),"")</f>
        <v>30.6</v>
      </c>
      <c r="X303" s="36">
        <f>IFERROR(IF(W303=0,"",ROUNDUP(W303/H303,0)*0.00753),"")</f>
        <v>0.12801000000000001</v>
      </c>
      <c r="Y303" s="56"/>
      <c r="Z303" s="57"/>
      <c r="AD303" s="58"/>
      <c r="BA303" s="230" t="s">
        <v>1</v>
      </c>
    </row>
    <row r="304" spans="1:53" x14ac:dyDescent="0.2">
      <c r="A304" s="360"/>
      <c r="B304" s="361"/>
      <c r="C304" s="361"/>
      <c r="D304" s="361"/>
      <c r="E304" s="361"/>
      <c r="F304" s="361"/>
      <c r="G304" s="361"/>
      <c r="H304" s="361"/>
      <c r="I304" s="361"/>
      <c r="J304" s="361"/>
      <c r="K304" s="361"/>
      <c r="L304" s="361"/>
      <c r="M304" s="362"/>
      <c r="N304" s="363" t="s">
        <v>65</v>
      </c>
      <c r="O304" s="364"/>
      <c r="P304" s="364"/>
      <c r="Q304" s="364"/>
      <c r="R304" s="364"/>
      <c r="S304" s="364"/>
      <c r="T304" s="365"/>
      <c r="U304" s="37" t="s">
        <v>66</v>
      </c>
      <c r="V304" s="347">
        <f>IFERROR(V303/H303,"0")</f>
        <v>16.666666666666668</v>
      </c>
      <c r="W304" s="347">
        <f>IFERROR(W303/H303,"0")</f>
        <v>17</v>
      </c>
      <c r="X304" s="347">
        <f>IFERROR(IF(X303="",0,X303),"0")</f>
        <v>0.12801000000000001</v>
      </c>
      <c r="Y304" s="348"/>
      <c r="Z304" s="348"/>
    </row>
    <row r="305" spans="1:53" x14ac:dyDescent="0.2">
      <c r="A305" s="361"/>
      <c r="B305" s="361"/>
      <c r="C305" s="361"/>
      <c r="D305" s="361"/>
      <c r="E305" s="361"/>
      <c r="F305" s="361"/>
      <c r="G305" s="361"/>
      <c r="H305" s="361"/>
      <c r="I305" s="361"/>
      <c r="J305" s="361"/>
      <c r="K305" s="361"/>
      <c r="L305" s="361"/>
      <c r="M305" s="362"/>
      <c r="N305" s="363" t="s">
        <v>65</v>
      </c>
      <c r="O305" s="364"/>
      <c r="P305" s="364"/>
      <c r="Q305" s="364"/>
      <c r="R305" s="364"/>
      <c r="S305" s="364"/>
      <c r="T305" s="365"/>
      <c r="U305" s="37" t="s">
        <v>64</v>
      </c>
      <c r="V305" s="347">
        <f>IFERROR(SUM(V303:V303),"0")</f>
        <v>30</v>
      </c>
      <c r="W305" s="347">
        <f>IFERROR(SUM(W303:W303),"0")</f>
        <v>30.6</v>
      </c>
      <c r="X305" s="37"/>
      <c r="Y305" s="348"/>
      <c r="Z305" s="348"/>
    </row>
    <row r="306" spans="1:53" ht="14.25" hidden="1" customHeight="1" x14ac:dyDescent="0.25">
      <c r="A306" s="368" t="s">
        <v>67</v>
      </c>
      <c r="B306" s="361"/>
      <c r="C306" s="361"/>
      <c r="D306" s="361"/>
      <c r="E306" s="361"/>
      <c r="F306" s="361"/>
      <c r="G306" s="361"/>
      <c r="H306" s="361"/>
      <c r="I306" s="361"/>
      <c r="J306" s="361"/>
      <c r="K306" s="361"/>
      <c r="L306" s="361"/>
      <c r="M306" s="361"/>
      <c r="N306" s="361"/>
      <c r="O306" s="361"/>
      <c r="P306" s="361"/>
      <c r="Q306" s="361"/>
      <c r="R306" s="361"/>
      <c r="S306" s="361"/>
      <c r="T306" s="361"/>
      <c r="U306" s="361"/>
      <c r="V306" s="361"/>
      <c r="W306" s="361"/>
      <c r="X306" s="361"/>
      <c r="Y306" s="341"/>
      <c r="Z306" s="341"/>
    </row>
    <row r="307" spans="1:53" ht="27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52"/>
      <c r="S307" s="34"/>
      <c r="T307" s="34"/>
      <c r="U307" s="35" t="s">
        <v>64</v>
      </c>
      <c r="V307" s="345">
        <v>29</v>
      </c>
      <c r="W307" s="346">
        <f>IFERROR(IF(V307="",0,CEILING((V307/$H307),1)*$H307),"")</f>
        <v>32.4</v>
      </c>
      <c r="X307" s="36">
        <f>IFERROR(IF(W307=0,"",ROUNDUP(W307/H307,0)*0.02175),"")</f>
        <v>8.6999999999999994E-2</v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52"/>
      <c r="S308" s="34"/>
      <c r="T308" s="34"/>
      <c r="U308" s="35" t="s">
        <v>64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4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0"/>
      <c r="B310" s="361"/>
      <c r="C310" s="361"/>
      <c r="D310" s="361"/>
      <c r="E310" s="361"/>
      <c r="F310" s="361"/>
      <c r="G310" s="361"/>
      <c r="H310" s="361"/>
      <c r="I310" s="361"/>
      <c r="J310" s="361"/>
      <c r="K310" s="361"/>
      <c r="L310" s="361"/>
      <c r="M310" s="362"/>
      <c r="N310" s="363" t="s">
        <v>65</v>
      </c>
      <c r="O310" s="364"/>
      <c r="P310" s="364"/>
      <c r="Q310" s="364"/>
      <c r="R310" s="364"/>
      <c r="S310" s="364"/>
      <c r="T310" s="365"/>
      <c r="U310" s="37" t="s">
        <v>66</v>
      </c>
      <c r="V310" s="347">
        <f>IFERROR(V307/H307,"0")+IFERROR(V308/H308,"0")+IFERROR(V309/H309,"0")</f>
        <v>3.5802469135802473</v>
      </c>
      <c r="W310" s="347">
        <f>IFERROR(W307/H307,"0")+IFERROR(W308/H308,"0")+IFERROR(W309/H309,"0")</f>
        <v>4</v>
      </c>
      <c r="X310" s="347">
        <f>IFERROR(IF(X307="",0,X307),"0")+IFERROR(IF(X308="",0,X308),"0")+IFERROR(IF(X309="",0,X309),"0")</f>
        <v>8.6999999999999994E-2</v>
      </c>
      <c r="Y310" s="348"/>
      <c r="Z310" s="348"/>
    </row>
    <row r="311" spans="1:53" x14ac:dyDescent="0.2">
      <c r="A311" s="361"/>
      <c r="B311" s="361"/>
      <c r="C311" s="361"/>
      <c r="D311" s="361"/>
      <c r="E311" s="361"/>
      <c r="F311" s="361"/>
      <c r="G311" s="361"/>
      <c r="H311" s="361"/>
      <c r="I311" s="361"/>
      <c r="J311" s="361"/>
      <c r="K311" s="361"/>
      <c r="L311" s="361"/>
      <c r="M311" s="362"/>
      <c r="N311" s="363" t="s">
        <v>65</v>
      </c>
      <c r="O311" s="364"/>
      <c r="P311" s="364"/>
      <c r="Q311" s="364"/>
      <c r="R311" s="364"/>
      <c r="S311" s="364"/>
      <c r="T311" s="365"/>
      <c r="U311" s="37" t="s">
        <v>64</v>
      </c>
      <c r="V311" s="347">
        <f>IFERROR(SUM(V307:V309),"0")</f>
        <v>29</v>
      </c>
      <c r="W311" s="347">
        <f>IFERROR(SUM(W307:W309),"0")</f>
        <v>32.4</v>
      </c>
      <c r="X311" s="37"/>
      <c r="Y311" s="348"/>
      <c r="Z311" s="348"/>
    </row>
    <row r="312" spans="1:53" ht="14.25" hidden="1" customHeight="1" x14ac:dyDescent="0.25">
      <c r="A312" s="368" t="s">
        <v>195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3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0"/>
      <c r="B314" s="361"/>
      <c r="C314" s="361"/>
      <c r="D314" s="361"/>
      <c r="E314" s="361"/>
      <c r="F314" s="361"/>
      <c r="G314" s="361"/>
      <c r="H314" s="361"/>
      <c r="I314" s="361"/>
      <c r="J314" s="361"/>
      <c r="K314" s="361"/>
      <c r="L314" s="361"/>
      <c r="M314" s="362"/>
      <c r="N314" s="363" t="s">
        <v>65</v>
      </c>
      <c r="O314" s="364"/>
      <c r="P314" s="364"/>
      <c r="Q314" s="364"/>
      <c r="R314" s="364"/>
      <c r="S314" s="364"/>
      <c r="T314" s="36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61"/>
      <c r="B315" s="361"/>
      <c r="C315" s="361"/>
      <c r="D315" s="361"/>
      <c r="E315" s="361"/>
      <c r="F315" s="361"/>
      <c r="G315" s="361"/>
      <c r="H315" s="361"/>
      <c r="I315" s="361"/>
      <c r="J315" s="361"/>
      <c r="K315" s="361"/>
      <c r="L315" s="361"/>
      <c r="M315" s="362"/>
      <c r="N315" s="363" t="s">
        <v>65</v>
      </c>
      <c r="O315" s="364"/>
      <c r="P315" s="364"/>
      <c r="Q315" s="364"/>
      <c r="R315" s="364"/>
      <c r="S315" s="364"/>
      <c r="T315" s="36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68" t="s">
        <v>82</v>
      </c>
      <c r="B316" s="361"/>
      <c r="C316" s="361"/>
      <c r="D316" s="361"/>
      <c r="E316" s="361"/>
      <c r="F316" s="361"/>
      <c r="G316" s="361"/>
      <c r="H316" s="361"/>
      <c r="I316" s="361"/>
      <c r="J316" s="361"/>
      <c r="K316" s="361"/>
      <c r="L316" s="361"/>
      <c r="M316" s="361"/>
      <c r="N316" s="361"/>
      <c r="O316" s="361"/>
      <c r="P316" s="361"/>
      <c r="Q316" s="361"/>
      <c r="R316" s="361"/>
      <c r="S316" s="361"/>
      <c r="T316" s="361"/>
      <c r="U316" s="361"/>
      <c r="V316" s="361"/>
      <c r="W316" s="361"/>
      <c r="X316" s="361"/>
      <c r="Y316" s="341"/>
      <c r="Z316" s="341"/>
    </row>
    <row r="317" spans="1:53" ht="27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52"/>
      <c r="S317" s="34"/>
      <c r="T317" s="34"/>
      <c r="U317" s="35" t="s">
        <v>64</v>
      </c>
      <c r="V317" s="345">
        <v>4</v>
      </c>
      <c r="W317" s="346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60"/>
      <c r="B318" s="361"/>
      <c r="C318" s="361"/>
      <c r="D318" s="361"/>
      <c r="E318" s="361"/>
      <c r="F318" s="361"/>
      <c r="G318" s="361"/>
      <c r="H318" s="361"/>
      <c r="I318" s="361"/>
      <c r="J318" s="361"/>
      <c r="K318" s="361"/>
      <c r="L318" s="361"/>
      <c r="M318" s="362"/>
      <c r="N318" s="363" t="s">
        <v>65</v>
      </c>
      <c r="O318" s="364"/>
      <c r="P318" s="364"/>
      <c r="Q318" s="364"/>
      <c r="R318" s="364"/>
      <c r="S318" s="364"/>
      <c r="T318" s="365"/>
      <c r="U318" s="37" t="s">
        <v>66</v>
      </c>
      <c r="V318" s="347">
        <f>IFERROR(V317/H317,"0")</f>
        <v>1.5686274509803924</v>
      </c>
      <c r="W318" s="347">
        <f>IFERROR(W317/H317,"0")</f>
        <v>2</v>
      </c>
      <c r="X318" s="347">
        <f>IFERROR(IF(X317="",0,X317),"0")</f>
        <v>1.506E-2</v>
      </c>
      <c r="Y318" s="348"/>
      <c r="Z318" s="348"/>
    </row>
    <row r="319" spans="1:53" x14ac:dyDescent="0.2">
      <c r="A319" s="361"/>
      <c r="B319" s="361"/>
      <c r="C319" s="361"/>
      <c r="D319" s="361"/>
      <c r="E319" s="361"/>
      <c r="F319" s="361"/>
      <c r="G319" s="361"/>
      <c r="H319" s="361"/>
      <c r="I319" s="361"/>
      <c r="J319" s="361"/>
      <c r="K319" s="361"/>
      <c r="L319" s="361"/>
      <c r="M319" s="362"/>
      <c r="N319" s="363" t="s">
        <v>65</v>
      </c>
      <c r="O319" s="364"/>
      <c r="P319" s="364"/>
      <c r="Q319" s="364"/>
      <c r="R319" s="364"/>
      <c r="S319" s="364"/>
      <c r="T319" s="365"/>
      <c r="U319" s="37" t="s">
        <v>64</v>
      </c>
      <c r="V319" s="347">
        <f>IFERROR(SUM(V317:V317),"0")</f>
        <v>4</v>
      </c>
      <c r="W319" s="347">
        <f>IFERROR(SUM(W317:W317),"0")</f>
        <v>5.0999999999999996</v>
      </c>
      <c r="X319" s="37"/>
      <c r="Y319" s="348"/>
      <c r="Z319" s="348"/>
    </row>
    <row r="320" spans="1:53" ht="27.75" hidden="1" customHeight="1" x14ac:dyDescent="0.2">
      <c r="A320" s="384" t="s">
        <v>458</v>
      </c>
      <c r="B320" s="385"/>
      <c r="C320" s="385"/>
      <c r="D320" s="385"/>
      <c r="E320" s="385"/>
      <c r="F320" s="385"/>
      <c r="G320" s="385"/>
      <c r="H320" s="385"/>
      <c r="I320" s="385"/>
      <c r="J320" s="385"/>
      <c r="K320" s="385"/>
      <c r="L320" s="385"/>
      <c r="M320" s="385"/>
      <c r="N320" s="385"/>
      <c r="O320" s="385"/>
      <c r="P320" s="385"/>
      <c r="Q320" s="385"/>
      <c r="R320" s="385"/>
      <c r="S320" s="385"/>
      <c r="T320" s="385"/>
      <c r="U320" s="385"/>
      <c r="V320" s="385"/>
      <c r="W320" s="385"/>
      <c r="X320" s="385"/>
      <c r="Y320" s="48"/>
      <c r="Z320" s="48"/>
    </row>
    <row r="321" spans="1:53" ht="16.5" hidden="1" customHeight="1" x14ac:dyDescent="0.25">
      <c r="A321" s="369" t="s">
        <v>459</v>
      </c>
      <c r="B321" s="361"/>
      <c r="C321" s="361"/>
      <c r="D321" s="361"/>
      <c r="E321" s="361"/>
      <c r="F321" s="361"/>
      <c r="G321" s="361"/>
      <c r="H321" s="361"/>
      <c r="I321" s="361"/>
      <c r="J321" s="361"/>
      <c r="K321" s="361"/>
      <c r="L321" s="361"/>
      <c r="M321" s="361"/>
      <c r="N321" s="361"/>
      <c r="O321" s="361"/>
      <c r="P321" s="361"/>
      <c r="Q321" s="361"/>
      <c r="R321" s="361"/>
      <c r="S321" s="361"/>
      <c r="T321" s="361"/>
      <c r="U321" s="361"/>
      <c r="V321" s="361"/>
      <c r="W321" s="361"/>
      <c r="X321" s="361"/>
      <c r="Y321" s="340"/>
      <c r="Z321" s="340"/>
    </row>
    <row r="322" spans="1:53" ht="14.25" hidden="1" customHeight="1" x14ac:dyDescent="0.25">
      <c r="A322" s="368" t="s">
        <v>104</v>
      </c>
      <c r="B322" s="361"/>
      <c r="C322" s="361"/>
      <c r="D322" s="361"/>
      <c r="E322" s="361"/>
      <c r="F322" s="361"/>
      <c r="G322" s="361"/>
      <c r="H322" s="361"/>
      <c r="I322" s="361"/>
      <c r="J322" s="361"/>
      <c r="K322" s="361"/>
      <c r="L322" s="361"/>
      <c r="M322" s="361"/>
      <c r="N322" s="361"/>
      <c r="O322" s="361"/>
      <c r="P322" s="361"/>
      <c r="Q322" s="361"/>
      <c r="R322" s="361"/>
      <c r="S322" s="361"/>
      <c r="T322" s="361"/>
      <c r="U322" s="361"/>
      <c r="V322" s="361"/>
      <c r="W322" s="361"/>
      <c r="X322" s="361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6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8"/>
      <c r="P323" s="358"/>
      <c r="Q323" s="358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4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8"/>
      <c r="P324" s="358"/>
      <c r="Q324" s="358"/>
      <c r="R324" s="352"/>
      <c r="S324" s="34"/>
      <c r="T324" s="34"/>
      <c r="U324" s="35" t="s">
        <v>64</v>
      </c>
      <c r="V324" s="345">
        <v>1850</v>
      </c>
      <c r="W324" s="346">
        <f t="shared" si="17"/>
        <v>1860</v>
      </c>
      <c r="X324" s="36">
        <f>IFERROR(IF(W324=0,"",ROUNDUP(W324/H324,0)*0.02175),"")</f>
        <v>2.6969999999999996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3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8"/>
      <c r="P325" s="358"/>
      <c r="Q325" s="358"/>
      <c r="R325" s="352"/>
      <c r="S325" s="34"/>
      <c r="T325" s="34"/>
      <c r="U325" s="35" t="s">
        <v>64</v>
      </c>
      <c r="V325" s="345">
        <v>742</v>
      </c>
      <c r="W325" s="346">
        <f t="shared" si="17"/>
        <v>750</v>
      </c>
      <c r="X325" s="36">
        <f>IFERROR(IF(W325=0,"",ROUNDUP(W325/H325,0)*0.02175),"")</f>
        <v>1.0874999999999999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6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8"/>
      <c r="P326" s="358"/>
      <c r="Q326" s="358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38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8"/>
      <c r="P327" s="358"/>
      <c r="Q327" s="358"/>
      <c r="R327" s="352"/>
      <c r="S327" s="34"/>
      <c r="T327" s="34"/>
      <c r="U327" s="35" t="s">
        <v>64</v>
      </c>
      <c r="V327" s="345">
        <v>316</v>
      </c>
      <c r="W327" s="346">
        <f t="shared" si="17"/>
        <v>330</v>
      </c>
      <c r="X327" s="36">
        <f>IFERROR(IF(W327=0,"",ROUNDUP(W327/H327,0)*0.02175),"")</f>
        <v>0.47849999999999998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70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8"/>
      <c r="P328" s="358"/>
      <c r="Q328" s="358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8"/>
      <c r="P329" s="358"/>
      <c r="Q329" s="358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2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8"/>
      <c r="P330" s="358"/>
      <c r="Q330" s="358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0"/>
      <c r="B331" s="361"/>
      <c r="C331" s="361"/>
      <c r="D331" s="361"/>
      <c r="E331" s="361"/>
      <c r="F331" s="361"/>
      <c r="G331" s="361"/>
      <c r="H331" s="361"/>
      <c r="I331" s="361"/>
      <c r="J331" s="361"/>
      <c r="K331" s="361"/>
      <c r="L331" s="361"/>
      <c r="M331" s="362"/>
      <c r="N331" s="363" t="s">
        <v>65</v>
      </c>
      <c r="O331" s="364"/>
      <c r="P331" s="364"/>
      <c r="Q331" s="364"/>
      <c r="R331" s="364"/>
      <c r="S331" s="364"/>
      <c r="T331" s="36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193.86666666666667</v>
      </c>
      <c r="W331" s="347">
        <f>IFERROR(W323/H323,"0")+IFERROR(W324/H324,"0")+IFERROR(W325/H325,"0")+IFERROR(W326/H326,"0")+IFERROR(W327/H327,"0")+IFERROR(W328/H328,"0")+IFERROR(W329/H329,"0")+IFERROR(W330/H330,"0")</f>
        <v>196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4.2629999999999999</v>
      </c>
      <c r="Y331" s="348"/>
      <c r="Z331" s="348"/>
    </row>
    <row r="332" spans="1:53" x14ac:dyDescent="0.2">
      <c r="A332" s="361"/>
      <c r="B332" s="361"/>
      <c r="C332" s="361"/>
      <c r="D332" s="361"/>
      <c r="E332" s="361"/>
      <c r="F332" s="361"/>
      <c r="G332" s="361"/>
      <c r="H332" s="361"/>
      <c r="I332" s="361"/>
      <c r="J332" s="361"/>
      <c r="K332" s="361"/>
      <c r="L332" s="361"/>
      <c r="M332" s="362"/>
      <c r="N332" s="363" t="s">
        <v>65</v>
      </c>
      <c r="O332" s="364"/>
      <c r="P332" s="364"/>
      <c r="Q332" s="364"/>
      <c r="R332" s="364"/>
      <c r="S332" s="364"/>
      <c r="T332" s="365"/>
      <c r="U332" s="37" t="s">
        <v>64</v>
      </c>
      <c r="V332" s="347">
        <f>IFERROR(SUM(V323:V330),"0")</f>
        <v>2908</v>
      </c>
      <c r="W332" s="347">
        <f>IFERROR(SUM(W323:W330),"0")</f>
        <v>2940</v>
      </c>
      <c r="X332" s="37"/>
      <c r="Y332" s="348"/>
      <c r="Z332" s="348"/>
    </row>
    <row r="333" spans="1:53" ht="14.25" hidden="1" customHeight="1" x14ac:dyDescent="0.25">
      <c r="A333" s="368" t="s">
        <v>96</v>
      </c>
      <c r="B333" s="361"/>
      <c r="C333" s="361"/>
      <c r="D333" s="361"/>
      <c r="E333" s="361"/>
      <c r="F333" s="361"/>
      <c r="G333" s="361"/>
      <c r="H333" s="361"/>
      <c r="I333" s="361"/>
      <c r="J333" s="361"/>
      <c r="K333" s="361"/>
      <c r="L333" s="361"/>
      <c r="M333" s="361"/>
      <c r="N333" s="361"/>
      <c r="O333" s="361"/>
      <c r="P333" s="361"/>
      <c r="Q333" s="361"/>
      <c r="R333" s="361"/>
      <c r="S333" s="361"/>
      <c r="T333" s="361"/>
      <c r="U333" s="361"/>
      <c r="V333" s="361"/>
      <c r="W333" s="361"/>
      <c r="X333" s="361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66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8"/>
      <c r="P334" s="358"/>
      <c r="Q334" s="358"/>
      <c r="R334" s="352"/>
      <c r="S334" s="34"/>
      <c r="T334" s="34"/>
      <c r="U334" s="35" t="s">
        <v>64</v>
      </c>
      <c r="V334" s="345">
        <v>2243</v>
      </c>
      <c r="W334" s="346">
        <f>IFERROR(IF(V334="",0,CEILING((V334/$H334),1)*$H334),"")</f>
        <v>2250</v>
      </c>
      <c r="X334" s="36">
        <f>IFERROR(IF(W334=0,"",ROUNDUP(W334/H334,0)*0.02175),"")</f>
        <v>3.2624999999999997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48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8"/>
      <c r="P335" s="358"/>
      <c r="Q335" s="358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8"/>
      <c r="P336" s="358"/>
      <c r="Q336" s="358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0"/>
      <c r="B337" s="361"/>
      <c r="C337" s="361"/>
      <c r="D337" s="361"/>
      <c r="E337" s="361"/>
      <c r="F337" s="361"/>
      <c r="G337" s="361"/>
      <c r="H337" s="361"/>
      <c r="I337" s="361"/>
      <c r="J337" s="361"/>
      <c r="K337" s="361"/>
      <c r="L337" s="361"/>
      <c r="M337" s="362"/>
      <c r="N337" s="363" t="s">
        <v>65</v>
      </c>
      <c r="O337" s="364"/>
      <c r="P337" s="364"/>
      <c r="Q337" s="364"/>
      <c r="R337" s="364"/>
      <c r="S337" s="364"/>
      <c r="T337" s="365"/>
      <c r="U337" s="37" t="s">
        <v>66</v>
      </c>
      <c r="V337" s="347">
        <f>IFERROR(V334/H334,"0")+IFERROR(V335/H335,"0")+IFERROR(V336/H336,"0")</f>
        <v>149.53333333333333</v>
      </c>
      <c r="W337" s="347">
        <f>IFERROR(W334/H334,"0")+IFERROR(W335/H335,"0")+IFERROR(W336/H336,"0")</f>
        <v>150</v>
      </c>
      <c r="X337" s="347">
        <f>IFERROR(IF(X334="",0,X334),"0")+IFERROR(IF(X335="",0,X335),"0")+IFERROR(IF(X336="",0,X336),"0")</f>
        <v>3.2624999999999997</v>
      </c>
      <c r="Y337" s="348"/>
      <c r="Z337" s="348"/>
    </row>
    <row r="338" spans="1:53" x14ac:dyDescent="0.2">
      <c r="A338" s="361"/>
      <c r="B338" s="361"/>
      <c r="C338" s="361"/>
      <c r="D338" s="361"/>
      <c r="E338" s="361"/>
      <c r="F338" s="361"/>
      <c r="G338" s="361"/>
      <c r="H338" s="361"/>
      <c r="I338" s="361"/>
      <c r="J338" s="361"/>
      <c r="K338" s="361"/>
      <c r="L338" s="361"/>
      <c r="M338" s="362"/>
      <c r="N338" s="363" t="s">
        <v>65</v>
      </c>
      <c r="O338" s="364"/>
      <c r="P338" s="364"/>
      <c r="Q338" s="364"/>
      <c r="R338" s="364"/>
      <c r="S338" s="364"/>
      <c r="T338" s="365"/>
      <c r="U338" s="37" t="s">
        <v>64</v>
      </c>
      <c r="V338" s="347">
        <f>IFERROR(SUM(V334:V336),"0")</f>
        <v>2243</v>
      </c>
      <c r="W338" s="347">
        <f>IFERROR(SUM(W334:W336),"0")</f>
        <v>2250</v>
      </c>
      <c r="X338" s="37"/>
      <c r="Y338" s="348"/>
      <c r="Z338" s="348"/>
    </row>
    <row r="339" spans="1:53" ht="14.25" hidden="1" customHeight="1" x14ac:dyDescent="0.25">
      <c r="A339" s="368" t="s">
        <v>67</v>
      </c>
      <c r="B339" s="361"/>
      <c r="C339" s="361"/>
      <c r="D339" s="361"/>
      <c r="E339" s="361"/>
      <c r="F339" s="361"/>
      <c r="G339" s="361"/>
      <c r="H339" s="361"/>
      <c r="I339" s="361"/>
      <c r="J339" s="361"/>
      <c r="K339" s="361"/>
      <c r="L339" s="361"/>
      <c r="M339" s="361"/>
      <c r="N339" s="361"/>
      <c r="O339" s="361"/>
      <c r="P339" s="361"/>
      <c r="Q339" s="361"/>
      <c r="R339" s="361"/>
      <c r="S339" s="361"/>
      <c r="T339" s="361"/>
      <c r="U339" s="361"/>
      <c r="V339" s="361"/>
      <c r="W339" s="361"/>
      <c r="X339" s="361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376" t="s">
        <v>481</v>
      </c>
      <c r="O340" s="358"/>
      <c r="P340" s="358"/>
      <c r="Q340" s="358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45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8"/>
      <c r="P341" s="358"/>
      <c r="Q341" s="358"/>
      <c r="R341" s="352"/>
      <c r="S341" s="34"/>
      <c r="T341" s="34"/>
      <c r="U341" s="35" t="s">
        <v>64</v>
      </c>
      <c r="V341" s="345">
        <v>48</v>
      </c>
      <c r="W341" s="346">
        <f>IFERROR(IF(V341="",0,CEILING((V341/$H341),1)*$H341),"")</f>
        <v>54.6</v>
      </c>
      <c r="X341" s="36">
        <f>IFERROR(IF(W341=0,"",ROUNDUP(W341/H341,0)*0.02175),"")</f>
        <v>0.15225</v>
      </c>
      <c r="Y341" s="56"/>
      <c r="Z341" s="57"/>
      <c r="AD341" s="58"/>
      <c r="BA341" s="248" t="s">
        <v>1</v>
      </c>
    </row>
    <row r="342" spans="1:53" x14ac:dyDescent="0.2">
      <c r="A342" s="360"/>
      <c r="B342" s="361"/>
      <c r="C342" s="361"/>
      <c r="D342" s="361"/>
      <c r="E342" s="361"/>
      <c r="F342" s="361"/>
      <c r="G342" s="361"/>
      <c r="H342" s="361"/>
      <c r="I342" s="361"/>
      <c r="J342" s="361"/>
      <c r="K342" s="361"/>
      <c r="L342" s="361"/>
      <c r="M342" s="362"/>
      <c r="N342" s="363" t="s">
        <v>65</v>
      </c>
      <c r="O342" s="364"/>
      <c r="P342" s="364"/>
      <c r="Q342" s="364"/>
      <c r="R342" s="364"/>
      <c r="S342" s="364"/>
      <c r="T342" s="365"/>
      <c r="U342" s="37" t="s">
        <v>66</v>
      </c>
      <c r="V342" s="347">
        <f>IFERROR(V340/H340,"0")+IFERROR(V341/H341,"0")</f>
        <v>6.1538461538461542</v>
      </c>
      <c r="W342" s="347">
        <f>IFERROR(W340/H340,"0")+IFERROR(W341/H341,"0")</f>
        <v>7</v>
      </c>
      <c r="X342" s="347">
        <f>IFERROR(IF(X340="",0,X340),"0")+IFERROR(IF(X341="",0,X341),"0")</f>
        <v>0.15225</v>
      </c>
      <c r="Y342" s="348"/>
      <c r="Z342" s="348"/>
    </row>
    <row r="343" spans="1:53" x14ac:dyDescent="0.2">
      <c r="A343" s="361"/>
      <c r="B343" s="361"/>
      <c r="C343" s="361"/>
      <c r="D343" s="361"/>
      <c r="E343" s="361"/>
      <c r="F343" s="361"/>
      <c r="G343" s="361"/>
      <c r="H343" s="361"/>
      <c r="I343" s="361"/>
      <c r="J343" s="361"/>
      <c r="K343" s="361"/>
      <c r="L343" s="361"/>
      <c r="M343" s="362"/>
      <c r="N343" s="363" t="s">
        <v>65</v>
      </c>
      <c r="O343" s="364"/>
      <c r="P343" s="364"/>
      <c r="Q343" s="364"/>
      <c r="R343" s="364"/>
      <c r="S343" s="364"/>
      <c r="T343" s="365"/>
      <c r="U343" s="37" t="s">
        <v>64</v>
      </c>
      <c r="V343" s="347">
        <f>IFERROR(SUM(V340:V341),"0")</f>
        <v>48</v>
      </c>
      <c r="W343" s="347">
        <f>IFERROR(SUM(W340:W341),"0")</f>
        <v>54.6</v>
      </c>
      <c r="X343" s="37"/>
      <c r="Y343" s="348"/>
      <c r="Z343" s="348"/>
    </row>
    <row r="344" spans="1:53" ht="14.25" hidden="1" customHeight="1" x14ac:dyDescent="0.25">
      <c r="A344" s="368" t="s">
        <v>195</v>
      </c>
      <c r="B344" s="361"/>
      <c r="C344" s="361"/>
      <c r="D344" s="361"/>
      <c r="E344" s="361"/>
      <c r="F344" s="361"/>
      <c r="G344" s="361"/>
      <c r="H344" s="361"/>
      <c r="I344" s="361"/>
      <c r="J344" s="361"/>
      <c r="K344" s="361"/>
      <c r="L344" s="361"/>
      <c r="M344" s="361"/>
      <c r="N344" s="361"/>
      <c r="O344" s="361"/>
      <c r="P344" s="361"/>
      <c r="Q344" s="361"/>
      <c r="R344" s="361"/>
      <c r="S344" s="361"/>
      <c r="T344" s="361"/>
      <c r="U344" s="361"/>
      <c r="V344" s="361"/>
      <c r="W344" s="361"/>
      <c r="X344" s="361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8"/>
      <c r="P345" s="358"/>
      <c r="Q345" s="358"/>
      <c r="R345" s="352"/>
      <c r="S345" s="34"/>
      <c r="T345" s="34"/>
      <c r="U345" s="35" t="s">
        <v>64</v>
      </c>
      <c r="V345" s="345">
        <v>217</v>
      </c>
      <c r="W345" s="346">
        <f>IFERROR(IF(V345="",0,CEILING((V345/$H345),1)*$H345),"")</f>
        <v>218.4</v>
      </c>
      <c r="X345" s="36">
        <f>IFERROR(IF(W345=0,"",ROUNDUP(W345/H345,0)*0.02175),"")</f>
        <v>0.60899999999999999</v>
      </c>
      <c r="Y345" s="56"/>
      <c r="Z345" s="57"/>
      <c r="AD345" s="58"/>
      <c r="BA345" s="249" t="s">
        <v>1</v>
      </c>
    </row>
    <row r="346" spans="1:53" x14ac:dyDescent="0.2">
      <c r="A346" s="360"/>
      <c r="B346" s="361"/>
      <c r="C346" s="361"/>
      <c r="D346" s="361"/>
      <c r="E346" s="361"/>
      <c r="F346" s="361"/>
      <c r="G346" s="361"/>
      <c r="H346" s="361"/>
      <c r="I346" s="361"/>
      <c r="J346" s="361"/>
      <c r="K346" s="361"/>
      <c r="L346" s="361"/>
      <c r="M346" s="362"/>
      <c r="N346" s="363" t="s">
        <v>65</v>
      </c>
      <c r="O346" s="364"/>
      <c r="P346" s="364"/>
      <c r="Q346" s="364"/>
      <c r="R346" s="364"/>
      <c r="S346" s="364"/>
      <c r="T346" s="365"/>
      <c r="U346" s="37" t="s">
        <v>66</v>
      </c>
      <c r="V346" s="347">
        <f>IFERROR(V345/H345,"0")</f>
        <v>27.820512820512821</v>
      </c>
      <c r="W346" s="347">
        <f>IFERROR(W345/H345,"0")</f>
        <v>28</v>
      </c>
      <c r="X346" s="347">
        <f>IFERROR(IF(X345="",0,X345),"0")</f>
        <v>0.60899999999999999</v>
      </c>
      <c r="Y346" s="348"/>
      <c r="Z346" s="348"/>
    </row>
    <row r="347" spans="1:53" x14ac:dyDescent="0.2">
      <c r="A347" s="361"/>
      <c r="B347" s="361"/>
      <c r="C347" s="361"/>
      <c r="D347" s="361"/>
      <c r="E347" s="361"/>
      <c r="F347" s="361"/>
      <c r="G347" s="361"/>
      <c r="H347" s="361"/>
      <c r="I347" s="361"/>
      <c r="J347" s="361"/>
      <c r="K347" s="361"/>
      <c r="L347" s="361"/>
      <c r="M347" s="362"/>
      <c r="N347" s="363" t="s">
        <v>65</v>
      </c>
      <c r="O347" s="364"/>
      <c r="P347" s="364"/>
      <c r="Q347" s="364"/>
      <c r="R347" s="364"/>
      <c r="S347" s="364"/>
      <c r="T347" s="365"/>
      <c r="U347" s="37" t="s">
        <v>64</v>
      </c>
      <c r="V347" s="347">
        <f>IFERROR(SUM(V345:V345),"0")</f>
        <v>217</v>
      </c>
      <c r="W347" s="347">
        <f>IFERROR(SUM(W345:W345),"0")</f>
        <v>218.4</v>
      </c>
      <c r="X347" s="37"/>
      <c r="Y347" s="348"/>
      <c r="Z347" s="348"/>
    </row>
    <row r="348" spans="1:53" ht="16.5" hidden="1" customHeight="1" x14ac:dyDescent="0.25">
      <c r="A348" s="369" t="s">
        <v>486</v>
      </c>
      <c r="B348" s="361"/>
      <c r="C348" s="361"/>
      <c r="D348" s="361"/>
      <c r="E348" s="361"/>
      <c r="F348" s="361"/>
      <c r="G348" s="361"/>
      <c r="H348" s="361"/>
      <c r="I348" s="361"/>
      <c r="J348" s="361"/>
      <c r="K348" s="361"/>
      <c r="L348" s="361"/>
      <c r="M348" s="361"/>
      <c r="N348" s="361"/>
      <c r="O348" s="361"/>
      <c r="P348" s="361"/>
      <c r="Q348" s="361"/>
      <c r="R348" s="361"/>
      <c r="S348" s="361"/>
      <c r="T348" s="361"/>
      <c r="U348" s="361"/>
      <c r="V348" s="361"/>
      <c r="W348" s="361"/>
      <c r="X348" s="361"/>
      <c r="Y348" s="340"/>
      <c r="Z348" s="340"/>
    </row>
    <row r="349" spans="1:53" ht="14.25" hidden="1" customHeight="1" x14ac:dyDescent="0.25">
      <c r="A349" s="368" t="s">
        <v>104</v>
      </c>
      <c r="B349" s="361"/>
      <c r="C349" s="361"/>
      <c r="D349" s="361"/>
      <c r="E349" s="361"/>
      <c r="F349" s="361"/>
      <c r="G349" s="361"/>
      <c r="H349" s="361"/>
      <c r="I349" s="361"/>
      <c r="J349" s="361"/>
      <c r="K349" s="361"/>
      <c r="L349" s="361"/>
      <c r="M349" s="361"/>
      <c r="N349" s="361"/>
      <c r="O349" s="361"/>
      <c r="P349" s="361"/>
      <c r="Q349" s="361"/>
      <c r="R349" s="361"/>
      <c r="S349" s="361"/>
      <c r="T349" s="361"/>
      <c r="U349" s="361"/>
      <c r="V349" s="361"/>
      <c r="W349" s="361"/>
      <c r="X349" s="361"/>
      <c r="Y349" s="341"/>
      <c r="Z349" s="341"/>
    </row>
    <row r="350" spans="1:53" ht="37.5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9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8"/>
      <c r="P350" s="358"/>
      <c r="Q350" s="358"/>
      <c r="R350" s="352"/>
      <c r="S350" s="34"/>
      <c r="T350" s="34"/>
      <c r="U350" s="35" t="s">
        <v>64</v>
      </c>
      <c r="V350" s="345">
        <v>154</v>
      </c>
      <c r="W350" s="346">
        <f>IFERROR(IF(V350="",0,CEILING((V350/$H350),1)*$H350),"")</f>
        <v>156</v>
      </c>
      <c r="X350" s="36">
        <f>IFERROR(IF(W350=0,"",ROUNDUP(W350/H350,0)*0.02175),"")</f>
        <v>0.28275</v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4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8"/>
      <c r="P351" s="358"/>
      <c r="Q351" s="358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6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8"/>
      <c r="P352" s="358"/>
      <c r="Q352" s="358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47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8"/>
      <c r="P353" s="358"/>
      <c r="Q353" s="358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4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8"/>
      <c r="P354" s="358"/>
      <c r="Q354" s="358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x14ac:dyDescent="0.2">
      <c r="A355" s="360"/>
      <c r="B355" s="361"/>
      <c r="C355" s="361"/>
      <c r="D355" s="361"/>
      <c r="E355" s="361"/>
      <c r="F355" s="361"/>
      <c r="G355" s="361"/>
      <c r="H355" s="361"/>
      <c r="I355" s="361"/>
      <c r="J355" s="361"/>
      <c r="K355" s="361"/>
      <c r="L355" s="361"/>
      <c r="M355" s="362"/>
      <c r="N355" s="363" t="s">
        <v>65</v>
      </c>
      <c r="O355" s="364"/>
      <c r="P355" s="364"/>
      <c r="Q355" s="364"/>
      <c r="R355" s="364"/>
      <c r="S355" s="364"/>
      <c r="T355" s="365"/>
      <c r="U355" s="37" t="s">
        <v>66</v>
      </c>
      <c r="V355" s="347">
        <f>IFERROR(V350/H350,"0")+IFERROR(V351/H351,"0")+IFERROR(V352/H352,"0")+IFERROR(V353/H353,"0")+IFERROR(V354/H354,"0")</f>
        <v>12.833333333333334</v>
      </c>
      <c r="W355" s="347">
        <f>IFERROR(W350/H350,"0")+IFERROR(W351/H351,"0")+IFERROR(W352/H352,"0")+IFERROR(W353/H353,"0")+IFERROR(W354/H354,"0")</f>
        <v>13</v>
      </c>
      <c r="X355" s="347">
        <f>IFERROR(IF(X350="",0,X350),"0")+IFERROR(IF(X351="",0,X351),"0")+IFERROR(IF(X352="",0,X352),"0")+IFERROR(IF(X353="",0,X353),"0")+IFERROR(IF(X354="",0,X354),"0")</f>
        <v>0.28275</v>
      </c>
      <c r="Y355" s="348"/>
      <c r="Z355" s="348"/>
    </row>
    <row r="356" spans="1:53" x14ac:dyDescent="0.2">
      <c r="A356" s="361"/>
      <c r="B356" s="361"/>
      <c r="C356" s="361"/>
      <c r="D356" s="361"/>
      <c r="E356" s="361"/>
      <c r="F356" s="361"/>
      <c r="G356" s="361"/>
      <c r="H356" s="361"/>
      <c r="I356" s="361"/>
      <c r="J356" s="361"/>
      <c r="K356" s="361"/>
      <c r="L356" s="361"/>
      <c r="M356" s="362"/>
      <c r="N356" s="363" t="s">
        <v>65</v>
      </c>
      <c r="O356" s="364"/>
      <c r="P356" s="364"/>
      <c r="Q356" s="364"/>
      <c r="R356" s="364"/>
      <c r="S356" s="364"/>
      <c r="T356" s="365"/>
      <c r="U356" s="37" t="s">
        <v>64</v>
      </c>
      <c r="V356" s="347">
        <f>IFERROR(SUM(V350:V354),"0")</f>
        <v>154</v>
      </c>
      <c r="W356" s="347">
        <f>IFERROR(SUM(W350:W354),"0")</f>
        <v>156</v>
      </c>
      <c r="X356" s="37"/>
      <c r="Y356" s="348"/>
      <c r="Z356" s="348"/>
    </row>
    <row r="357" spans="1:53" ht="14.25" hidden="1" customHeight="1" x14ac:dyDescent="0.25">
      <c r="A357" s="368" t="s">
        <v>59</v>
      </c>
      <c r="B357" s="361"/>
      <c r="C357" s="361"/>
      <c r="D357" s="361"/>
      <c r="E357" s="361"/>
      <c r="F357" s="361"/>
      <c r="G357" s="361"/>
      <c r="H357" s="361"/>
      <c r="I357" s="361"/>
      <c r="J357" s="361"/>
      <c r="K357" s="361"/>
      <c r="L357" s="361"/>
      <c r="M357" s="361"/>
      <c r="N357" s="361"/>
      <c r="O357" s="361"/>
      <c r="P357" s="361"/>
      <c r="Q357" s="361"/>
      <c r="R357" s="361"/>
      <c r="S357" s="361"/>
      <c r="T357" s="361"/>
      <c r="U357" s="361"/>
      <c r="V357" s="361"/>
      <c r="W357" s="361"/>
      <c r="X357" s="361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7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8"/>
      <c r="P358" s="358"/>
      <c r="Q358" s="358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65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8"/>
      <c r="P359" s="358"/>
      <c r="Q359" s="358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0"/>
      <c r="B360" s="361"/>
      <c r="C360" s="361"/>
      <c r="D360" s="361"/>
      <c r="E360" s="361"/>
      <c r="F360" s="361"/>
      <c r="G360" s="361"/>
      <c r="H360" s="361"/>
      <c r="I360" s="361"/>
      <c r="J360" s="361"/>
      <c r="K360" s="361"/>
      <c r="L360" s="361"/>
      <c r="M360" s="362"/>
      <c r="N360" s="363" t="s">
        <v>65</v>
      </c>
      <c r="O360" s="364"/>
      <c r="P360" s="364"/>
      <c r="Q360" s="364"/>
      <c r="R360" s="364"/>
      <c r="S360" s="364"/>
      <c r="T360" s="36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61"/>
      <c r="B361" s="361"/>
      <c r="C361" s="361"/>
      <c r="D361" s="361"/>
      <c r="E361" s="361"/>
      <c r="F361" s="361"/>
      <c r="G361" s="361"/>
      <c r="H361" s="361"/>
      <c r="I361" s="361"/>
      <c r="J361" s="361"/>
      <c r="K361" s="361"/>
      <c r="L361" s="361"/>
      <c r="M361" s="362"/>
      <c r="N361" s="363" t="s">
        <v>65</v>
      </c>
      <c r="O361" s="364"/>
      <c r="P361" s="364"/>
      <c r="Q361" s="364"/>
      <c r="R361" s="364"/>
      <c r="S361" s="364"/>
      <c r="T361" s="36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68" t="s">
        <v>67</v>
      </c>
      <c r="B362" s="361"/>
      <c r="C362" s="361"/>
      <c r="D362" s="361"/>
      <c r="E362" s="361"/>
      <c r="F362" s="361"/>
      <c r="G362" s="361"/>
      <c r="H362" s="361"/>
      <c r="I362" s="361"/>
      <c r="J362" s="361"/>
      <c r="K362" s="361"/>
      <c r="L362" s="361"/>
      <c r="M362" s="361"/>
      <c r="N362" s="361"/>
      <c r="O362" s="361"/>
      <c r="P362" s="361"/>
      <c r="Q362" s="361"/>
      <c r="R362" s="361"/>
      <c r="S362" s="361"/>
      <c r="T362" s="361"/>
      <c r="U362" s="361"/>
      <c r="V362" s="361"/>
      <c r="W362" s="361"/>
      <c r="X362" s="361"/>
      <c r="Y362" s="341"/>
      <c r="Z362" s="341"/>
    </row>
    <row r="363" spans="1:53" ht="27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67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8"/>
      <c r="P363" s="358"/>
      <c r="Q363" s="358"/>
      <c r="R363" s="352"/>
      <c r="S363" s="34"/>
      <c r="T363" s="34"/>
      <c r="U363" s="35" t="s">
        <v>64</v>
      </c>
      <c r="V363" s="345">
        <v>682</v>
      </c>
      <c r="W363" s="346">
        <f>IFERROR(IF(V363="",0,CEILING((V363/$H363),1)*$H363),"")</f>
        <v>686.4</v>
      </c>
      <c r="X363" s="36">
        <f>IFERROR(IF(W363=0,"",ROUNDUP(W363/H363,0)*0.02175),"")</f>
        <v>1.9139999999999999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6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8"/>
      <c r="P364" s="358"/>
      <c r="Q364" s="358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6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8"/>
      <c r="P365" s="358"/>
      <c r="Q365" s="358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7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8"/>
      <c r="P366" s="358"/>
      <c r="Q366" s="358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60"/>
      <c r="B367" s="361"/>
      <c r="C367" s="361"/>
      <c r="D367" s="361"/>
      <c r="E367" s="361"/>
      <c r="F367" s="361"/>
      <c r="G367" s="361"/>
      <c r="H367" s="361"/>
      <c r="I367" s="361"/>
      <c r="J367" s="361"/>
      <c r="K367" s="361"/>
      <c r="L367" s="361"/>
      <c r="M367" s="362"/>
      <c r="N367" s="363" t="s">
        <v>65</v>
      </c>
      <c r="O367" s="364"/>
      <c r="P367" s="364"/>
      <c r="Q367" s="364"/>
      <c r="R367" s="364"/>
      <c r="S367" s="364"/>
      <c r="T367" s="365"/>
      <c r="U367" s="37" t="s">
        <v>66</v>
      </c>
      <c r="V367" s="347">
        <f>IFERROR(V363/H363,"0")+IFERROR(V364/H364,"0")+IFERROR(V365/H365,"0")+IFERROR(V366/H366,"0")</f>
        <v>87.435897435897431</v>
      </c>
      <c r="W367" s="347">
        <f>IFERROR(W363/H363,"0")+IFERROR(W364/H364,"0")+IFERROR(W365/H365,"0")+IFERROR(W366/H366,"0")</f>
        <v>88</v>
      </c>
      <c r="X367" s="347">
        <f>IFERROR(IF(X363="",0,X363),"0")+IFERROR(IF(X364="",0,X364),"0")+IFERROR(IF(X365="",0,X365),"0")+IFERROR(IF(X366="",0,X366),"0")</f>
        <v>1.9139999999999999</v>
      </c>
      <c r="Y367" s="348"/>
      <c r="Z367" s="348"/>
    </row>
    <row r="368" spans="1:53" x14ac:dyDescent="0.2">
      <c r="A368" s="361"/>
      <c r="B368" s="361"/>
      <c r="C368" s="361"/>
      <c r="D368" s="361"/>
      <c r="E368" s="361"/>
      <c r="F368" s="361"/>
      <c r="G368" s="361"/>
      <c r="H368" s="361"/>
      <c r="I368" s="361"/>
      <c r="J368" s="361"/>
      <c r="K368" s="361"/>
      <c r="L368" s="361"/>
      <c r="M368" s="362"/>
      <c r="N368" s="363" t="s">
        <v>65</v>
      </c>
      <c r="O368" s="364"/>
      <c r="P368" s="364"/>
      <c r="Q368" s="364"/>
      <c r="R368" s="364"/>
      <c r="S368" s="364"/>
      <c r="T368" s="365"/>
      <c r="U368" s="37" t="s">
        <v>64</v>
      </c>
      <c r="V368" s="347">
        <f>IFERROR(SUM(V363:V366),"0")</f>
        <v>682</v>
      </c>
      <c r="W368" s="347">
        <f>IFERROR(SUM(W363:W366),"0")</f>
        <v>686.4</v>
      </c>
      <c r="X368" s="37"/>
      <c r="Y368" s="348"/>
      <c r="Z368" s="348"/>
    </row>
    <row r="369" spans="1:53" ht="14.25" hidden="1" customHeight="1" x14ac:dyDescent="0.25">
      <c r="A369" s="368" t="s">
        <v>195</v>
      </c>
      <c r="B369" s="361"/>
      <c r="C369" s="361"/>
      <c r="D369" s="361"/>
      <c r="E369" s="361"/>
      <c r="F369" s="361"/>
      <c r="G369" s="361"/>
      <c r="H369" s="361"/>
      <c r="I369" s="361"/>
      <c r="J369" s="361"/>
      <c r="K369" s="361"/>
      <c r="L369" s="361"/>
      <c r="M369" s="361"/>
      <c r="N369" s="361"/>
      <c r="O369" s="361"/>
      <c r="P369" s="361"/>
      <c r="Q369" s="361"/>
      <c r="R369" s="361"/>
      <c r="S369" s="361"/>
      <c r="T369" s="361"/>
      <c r="U369" s="361"/>
      <c r="V369" s="361"/>
      <c r="W369" s="361"/>
      <c r="X369" s="361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8"/>
      <c r="P370" s="358"/>
      <c r="Q370" s="358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0"/>
      <c r="B371" s="361"/>
      <c r="C371" s="361"/>
      <c r="D371" s="361"/>
      <c r="E371" s="361"/>
      <c r="F371" s="361"/>
      <c r="G371" s="361"/>
      <c r="H371" s="361"/>
      <c r="I371" s="361"/>
      <c r="J371" s="361"/>
      <c r="K371" s="361"/>
      <c r="L371" s="361"/>
      <c r="M371" s="362"/>
      <c r="N371" s="363" t="s">
        <v>65</v>
      </c>
      <c r="O371" s="364"/>
      <c r="P371" s="364"/>
      <c r="Q371" s="364"/>
      <c r="R371" s="364"/>
      <c r="S371" s="364"/>
      <c r="T371" s="36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61"/>
      <c r="B372" s="361"/>
      <c r="C372" s="361"/>
      <c r="D372" s="361"/>
      <c r="E372" s="361"/>
      <c r="F372" s="361"/>
      <c r="G372" s="361"/>
      <c r="H372" s="361"/>
      <c r="I372" s="361"/>
      <c r="J372" s="361"/>
      <c r="K372" s="361"/>
      <c r="L372" s="361"/>
      <c r="M372" s="362"/>
      <c r="N372" s="363" t="s">
        <v>65</v>
      </c>
      <c r="O372" s="364"/>
      <c r="P372" s="364"/>
      <c r="Q372" s="364"/>
      <c r="R372" s="364"/>
      <c r="S372" s="364"/>
      <c r="T372" s="36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384" t="s">
        <v>511</v>
      </c>
      <c r="B373" s="385"/>
      <c r="C373" s="385"/>
      <c r="D373" s="385"/>
      <c r="E373" s="385"/>
      <c r="F373" s="385"/>
      <c r="G373" s="385"/>
      <c r="H373" s="385"/>
      <c r="I373" s="385"/>
      <c r="J373" s="385"/>
      <c r="K373" s="385"/>
      <c r="L373" s="385"/>
      <c r="M373" s="385"/>
      <c r="N373" s="385"/>
      <c r="O373" s="385"/>
      <c r="P373" s="385"/>
      <c r="Q373" s="385"/>
      <c r="R373" s="385"/>
      <c r="S373" s="385"/>
      <c r="T373" s="385"/>
      <c r="U373" s="385"/>
      <c r="V373" s="385"/>
      <c r="W373" s="385"/>
      <c r="X373" s="385"/>
      <c r="Y373" s="48"/>
      <c r="Z373" s="48"/>
    </row>
    <row r="374" spans="1:53" ht="16.5" hidden="1" customHeight="1" x14ac:dyDescent="0.25">
      <c r="A374" s="369" t="s">
        <v>512</v>
      </c>
      <c r="B374" s="361"/>
      <c r="C374" s="361"/>
      <c r="D374" s="361"/>
      <c r="E374" s="361"/>
      <c r="F374" s="361"/>
      <c r="G374" s="361"/>
      <c r="H374" s="361"/>
      <c r="I374" s="361"/>
      <c r="J374" s="361"/>
      <c r="K374" s="361"/>
      <c r="L374" s="361"/>
      <c r="M374" s="361"/>
      <c r="N374" s="361"/>
      <c r="O374" s="361"/>
      <c r="P374" s="361"/>
      <c r="Q374" s="361"/>
      <c r="R374" s="361"/>
      <c r="S374" s="361"/>
      <c r="T374" s="361"/>
      <c r="U374" s="361"/>
      <c r="V374" s="361"/>
      <c r="W374" s="361"/>
      <c r="X374" s="361"/>
      <c r="Y374" s="340"/>
      <c r="Z374" s="340"/>
    </row>
    <row r="375" spans="1:53" ht="14.25" hidden="1" customHeight="1" x14ac:dyDescent="0.25">
      <c r="A375" s="368" t="s">
        <v>104</v>
      </c>
      <c r="B375" s="361"/>
      <c r="C375" s="361"/>
      <c r="D375" s="361"/>
      <c r="E375" s="361"/>
      <c r="F375" s="361"/>
      <c r="G375" s="361"/>
      <c r="H375" s="361"/>
      <c r="I375" s="361"/>
      <c r="J375" s="361"/>
      <c r="K375" s="361"/>
      <c r="L375" s="361"/>
      <c r="M375" s="361"/>
      <c r="N375" s="361"/>
      <c r="O375" s="361"/>
      <c r="P375" s="361"/>
      <c r="Q375" s="361"/>
      <c r="R375" s="361"/>
      <c r="S375" s="361"/>
      <c r="T375" s="361"/>
      <c r="U375" s="361"/>
      <c r="V375" s="361"/>
      <c r="W375" s="361"/>
      <c r="X375" s="361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60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8"/>
      <c r="P376" s="358"/>
      <c r="Q376" s="358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4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8"/>
      <c r="P377" s="358"/>
      <c r="Q377" s="358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0"/>
      <c r="B378" s="361"/>
      <c r="C378" s="361"/>
      <c r="D378" s="361"/>
      <c r="E378" s="361"/>
      <c r="F378" s="361"/>
      <c r="G378" s="361"/>
      <c r="H378" s="361"/>
      <c r="I378" s="361"/>
      <c r="J378" s="361"/>
      <c r="K378" s="361"/>
      <c r="L378" s="361"/>
      <c r="M378" s="362"/>
      <c r="N378" s="363" t="s">
        <v>65</v>
      </c>
      <c r="O378" s="364"/>
      <c r="P378" s="364"/>
      <c r="Q378" s="364"/>
      <c r="R378" s="364"/>
      <c r="S378" s="364"/>
      <c r="T378" s="36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61"/>
      <c r="B379" s="361"/>
      <c r="C379" s="361"/>
      <c r="D379" s="361"/>
      <c r="E379" s="361"/>
      <c r="F379" s="361"/>
      <c r="G379" s="361"/>
      <c r="H379" s="361"/>
      <c r="I379" s="361"/>
      <c r="J379" s="361"/>
      <c r="K379" s="361"/>
      <c r="L379" s="361"/>
      <c r="M379" s="362"/>
      <c r="N379" s="363" t="s">
        <v>65</v>
      </c>
      <c r="O379" s="364"/>
      <c r="P379" s="364"/>
      <c r="Q379" s="364"/>
      <c r="R379" s="364"/>
      <c r="S379" s="364"/>
      <c r="T379" s="36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68" t="s">
        <v>59</v>
      </c>
      <c r="B380" s="361"/>
      <c r="C380" s="361"/>
      <c r="D380" s="361"/>
      <c r="E380" s="361"/>
      <c r="F380" s="361"/>
      <c r="G380" s="361"/>
      <c r="H380" s="361"/>
      <c r="I380" s="361"/>
      <c r="J380" s="361"/>
      <c r="K380" s="361"/>
      <c r="L380" s="361"/>
      <c r="M380" s="361"/>
      <c r="N380" s="361"/>
      <c r="O380" s="361"/>
      <c r="P380" s="361"/>
      <c r="Q380" s="361"/>
      <c r="R380" s="361"/>
      <c r="S380" s="361"/>
      <c r="T380" s="361"/>
      <c r="U380" s="361"/>
      <c r="V380" s="361"/>
      <c r="W380" s="361"/>
      <c r="X380" s="361"/>
      <c r="Y380" s="341"/>
      <c r="Z380" s="341"/>
    </row>
    <row r="381" spans="1:53" ht="27" hidden="1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68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8"/>
      <c r="P381" s="358"/>
      <c r="Q381" s="358"/>
      <c r="R381" s="352"/>
      <c r="S381" s="34"/>
      <c r="T381" s="34"/>
      <c r="U381" s="35" t="s">
        <v>64</v>
      </c>
      <c r="V381" s="345">
        <v>0</v>
      </c>
      <c r="W381" s="346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3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8"/>
      <c r="P382" s="358"/>
      <c r="Q382" s="358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8"/>
      <c r="P383" s="358"/>
      <c r="Q383" s="358"/>
      <c r="R383" s="352"/>
      <c r="S383" s="34"/>
      <c r="T383" s="34"/>
      <c r="U383" s="35" t="s">
        <v>64</v>
      </c>
      <c r="V383" s="345">
        <v>91</v>
      </c>
      <c r="W383" s="346">
        <f t="shared" si="18"/>
        <v>92.4</v>
      </c>
      <c r="X383" s="36">
        <f>IFERROR(IF(W383=0,"",ROUNDUP(W383/H383,0)*0.00753),"")</f>
        <v>0.16566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8"/>
      <c r="P384" s="358"/>
      <c r="Q384" s="358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8"/>
      <c r="P385" s="358"/>
      <c r="Q385" s="358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8"/>
      <c r="P386" s="358"/>
      <c r="Q386" s="358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3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8"/>
      <c r="P387" s="358"/>
      <c r="Q387" s="358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3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8"/>
      <c r="P388" s="358"/>
      <c r="Q388" s="358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8"/>
      <c r="P389" s="358"/>
      <c r="Q389" s="358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3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8"/>
      <c r="P390" s="358"/>
      <c r="Q390" s="358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69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8"/>
      <c r="P391" s="358"/>
      <c r="Q391" s="358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70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8"/>
      <c r="P392" s="358"/>
      <c r="Q392" s="358"/>
      <c r="R392" s="352"/>
      <c r="S392" s="34"/>
      <c r="T392" s="34"/>
      <c r="U392" s="35" t="s">
        <v>64</v>
      </c>
      <c r="V392" s="345">
        <v>32</v>
      </c>
      <c r="W392" s="346">
        <f t="shared" si="18"/>
        <v>33.6</v>
      </c>
      <c r="X392" s="36">
        <f t="shared" si="19"/>
        <v>8.0320000000000003E-2</v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8"/>
      <c r="P393" s="358"/>
      <c r="Q393" s="358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0"/>
      <c r="B394" s="361"/>
      <c r="C394" s="361"/>
      <c r="D394" s="361"/>
      <c r="E394" s="361"/>
      <c r="F394" s="361"/>
      <c r="G394" s="361"/>
      <c r="H394" s="361"/>
      <c r="I394" s="361"/>
      <c r="J394" s="361"/>
      <c r="K394" s="361"/>
      <c r="L394" s="361"/>
      <c r="M394" s="362"/>
      <c r="N394" s="363" t="s">
        <v>65</v>
      </c>
      <c r="O394" s="364"/>
      <c r="P394" s="364"/>
      <c r="Q394" s="364"/>
      <c r="R394" s="364"/>
      <c r="S394" s="364"/>
      <c r="T394" s="36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36.904761904761898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38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0.24598</v>
      </c>
      <c r="Y394" s="348"/>
      <c r="Z394" s="348"/>
    </row>
    <row r="395" spans="1:53" x14ac:dyDescent="0.2">
      <c r="A395" s="361"/>
      <c r="B395" s="361"/>
      <c r="C395" s="361"/>
      <c r="D395" s="361"/>
      <c r="E395" s="361"/>
      <c r="F395" s="361"/>
      <c r="G395" s="361"/>
      <c r="H395" s="361"/>
      <c r="I395" s="361"/>
      <c r="J395" s="361"/>
      <c r="K395" s="361"/>
      <c r="L395" s="361"/>
      <c r="M395" s="362"/>
      <c r="N395" s="363" t="s">
        <v>65</v>
      </c>
      <c r="O395" s="364"/>
      <c r="P395" s="364"/>
      <c r="Q395" s="364"/>
      <c r="R395" s="364"/>
      <c r="S395" s="364"/>
      <c r="T395" s="365"/>
      <c r="U395" s="37" t="s">
        <v>64</v>
      </c>
      <c r="V395" s="347">
        <f>IFERROR(SUM(V381:V393),"0")</f>
        <v>123</v>
      </c>
      <c r="W395" s="347">
        <f>IFERROR(SUM(W381:W393),"0")</f>
        <v>126</v>
      </c>
      <c r="X395" s="37"/>
      <c r="Y395" s="348"/>
      <c r="Z395" s="348"/>
    </row>
    <row r="396" spans="1:53" ht="14.25" hidden="1" customHeight="1" x14ac:dyDescent="0.25">
      <c r="A396" s="368" t="s">
        <v>67</v>
      </c>
      <c r="B396" s="361"/>
      <c r="C396" s="361"/>
      <c r="D396" s="361"/>
      <c r="E396" s="361"/>
      <c r="F396" s="361"/>
      <c r="G396" s="361"/>
      <c r="H396" s="361"/>
      <c r="I396" s="361"/>
      <c r="J396" s="361"/>
      <c r="K396" s="361"/>
      <c r="L396" s="361"/>
      <c r="M396" s="361"/>
      <c r="N396" s="361"/>
      <c r="O396" s="361"/>
      <c r="P396" s="361"/>
      <c r="Q396" s="361"/>
      <c r="R396" s="361"/>
      <c r="S396" s="361"/>
      <c r="T396" s="361"/>
      <c r="U396" s="361"/>
      <c r="V396" s="361"/>
      <c r="W396" s="361"/>
      <c r="X396" s="361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5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8"/>
      <c r="P397" s="358"/>
      <c r="Q397" s="358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4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8"/>
      <c r="P398" s="358"/>
      <c r="Q398" s="358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8"/>
      <c r="P399" s="358"/>
      <c r="Q399" s="358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63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8"/>
      <c r="P400" s="358"/>
      <c r="Q400" s="358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0"/>
      <c r="B401" s="361"/>
      <c r="C401" s="361"/>
      <c r="D401" s="361"/>
      <c r="E401" s="361"/>
      <c r="F401" s="361"/>
      <c r="G401" s="361"/>
      <c r="H401" s="361"/>
      <c r="I401" s="361"/>
      <c r="J401" s="361"/>
      <c r="K401" s="361"/>
      <c r="L401" s="361"/>
      <c r="M401" s="362"/>
      <c r="N401" s="363" t="s">
        <v>65</v>
      </c>
      <c r="O401" s="364"/>
      <c r="P401" s="364"/>
      <c r="Q401" s="364"/>
      <c r="R401" s="364"/>
      <c r="S401" s="364"/>
      <c r="T401" s="36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61"/>
      <c r="B402" s="361"/>
      <c r="C402" s="361"/>
      <c r="D402" s="361"/>
      <c r="E402" s="361"/>
      <c r="F402" s="361"/>
      <c r="G402" s="361"/>
      <c r="H402" s="361"/>
      <c r="I402" s="361"/>
      <c r="J402" s="361"/>
      <c r="K402" s="361"/>
      <c r="L402" s="361"/>
      <c r="M402" s="362"/>
      <c r="N402" s="363" t="s">
        <v>65</v>
      </c>
      <c r="O402" s="364"/>
      <c r="P402" s="364"/>
      <c r="Q402" s="364"/>
      <c r="R402" s="364"/>
      <c r="S402" s="364"/>
      <c r="T402" s="36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68" t="s">
        <v>195</v>
      </c>
      <c r="B403" s="361"/>
      <c r="C403" s="361"/>
      <c r="D403" s="361"/>
      <c r="E403" s="361"/>
      <c r="F403" s="361"/>
      <c r="G403" s="361"/>
      <c r="H403" s="361"/>
      <c r="I403" s="361"/>
      <c r="J403" s="361"/>
      <c r="K403" s="361"/>
      <c r="L403" s="361"/>
      <c r="M403" s="361"/>
      <c r="N403" s="361"/>
      <c r="O403" s="361"/>
      <c r="P403" s="361"/>
      <c r="Q403" s="361"/>
      <c r="R403" s="361"/>
      <c r="S403" s="361"/>
      <c r="T403" s="361"/>
      <c r="U403" s="361"/>
      <c r="V403" s="361"/>
      <c r="W403" s="361"/>
      <c r="X403" s="361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69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8"/>
      <c r="P404" s="358"/>
      <c r="Q404" s="358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0"/>
      <c r="B405" s="361"/>
      <c r="C405" s="361"/>
      <c r="D405" s="361"/>
      <c r="E405" s="361"/>
      <c r="F405" s="361"/>
      <c r="G405" s="361"/>
      <c r="H405" s="361"/>
      <c r="I405" s="361"/>
      <c r="J405" s="361"/>
      <c r="K405" s="361"/>
      <c r="L405" s="361"/>
      <c r="M405" s="362"/>
      <c r="N405" s="363" t="s">
        <v>65</v>
      </c>
      <c r="O405" s="364"/>
      <c r="P405" s="364"/>
      <c r="Q405" s="364"/>
      <c r="R405" s="364"/>
      <c r="S405" s="364"/>
      <c r="T405" s="36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61"/>
      <c r="B406" s="361"/>
      <c r="C406" s="361"/>
      <c r="D406" s="361"/>
      <c r="E406" s="361"/>
      <c r="F406" s="361"/>
      <c r="G406" s="361"/>
      <c r="H406" s="361"/>
      <c r="I406" s="361"/>
      <c r="J406" s="361"/>
      <c r="K406" s="361"/>
      <c r="L406" s="361"/>
      <c r="M406" s="362"/>
      <c r="N406" s="363" t="s">
        <v>65</v>
      </c>
      <c r="O406" s="364"/>
      <c r="P406" s="364"/>
      <c r="Q406" s="364"/>
      <c r="R406" s="364"/>
      <c r="S406" s="364"/>
      <c r="T406" s="36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68" t="s">
        <v>82</v>
      </c>
      <c r="B407" s="361"/>
      <c r="C407" s="361"/>
      <c r="D407" s="361"/>
      <c r="E407" s="361"/>
      <c r="F407" s="361"/>
      <c r="G407" s="361"/>
      <c r="H407" s="361"/>
      <c r="I407" s="361"/>
      <c r="J407" s="361"/>
      <c r="K407" s="361"/>
      <c r="L407" s="361"/>
      <c r="M407" s="361"/>
      <c r="N407" s="361"/>
      <c r="O407" s="361"/>
      <c r="P407" s="361"/>
      <c r="Q407" s="361"/>
      <c r="R407" s="361"/>
      <c r="S407" s="361"/>
      <c r="T407" s="361"/>
      <c r="U407" s="361"/>
      <c r="V407" s="361"/>
      <c r="W407" s="361"/>
      <c r="X407" s="361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49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8"/>
      <c r="P408" s="358"/>
      <c r="Q408" s="358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68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8"/>
      <c r="P409" s="358"/>
      <c r="Q409" s="358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50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8"/>
      <c r="P410" s="358"/>
      <c r="Q410" s="358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0"/>
      <c r="B411" s="361"/>
      <c r="C411" s="361"/>
      <c r="D411" s="361"/>
      <c r="E411" s="361"/>
      <c r="F411" s="361"/>
      <c r="G411" s="361"/>
      <c r="H411" s="361"/>
      <c r="I411" s="361"/>
      <c r="J411" s="361"/>
      <c r="K411" s="361"/>
      <c r="L411" s="361"/>
      <c r="M411" s="362"/>
      <c r="N411" s="363" t="s">
        <v>65</v>
      </c>
      <c r="O411" s="364"/>
      <c r="P411" s="364"/>
      <c r="Q411" s="364"/>
      <c r="R411" s="364"/>
      <c r="S411" s="364"/>
      <c r="T411" s="36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61"/>
      <c r="B412" s="361"/>
      <c r="C412" s="361"/>
      <c r="D412" s="361"/>
      <c r="E412" s="361"/>
      <c r="F412" s="361"/>
      <c r="G412" s="361"/>
      <c r="H412" s="361"/>
      <c r="I412" s="361"/>
      <c r="J412" s="361"/>
      <c r="K412" s="361"/>
      <c r="L412" s="361"/>
      <c r="M412" s="362"/>
      <c r="N412" s="363" t="s">
        <v>65</v>
      </c>
      <c r="O412" s="364"/>
      <c r="P412" s="364"/>
      <c r="Q412" s="364"/>
      <c r="R412" s="364"/>
      <c r="S412" s="364"/>
      <c r="T412" s="36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69" t="s">
        <v>561</v>
      </c>
      <c r="B413" s="361"/>
      <c r="C413" s="361"/>
      <c r="D413" s="361"/>
      <c r="E413" s="361"/>
      <c r="F413" s="361"/>
      <c r="G413" s="361"/>
      <c r="H413" s="361"/>
      <c r="I413" s="361"/>
      <c r="J413" s="361"/>
      <c r="K413" s="361"/>
      <c r="L413" s="361"/>
      <c r="M413" s="361"/>
      <c r="N413" s="361"/>
      <c r="O413" s="361"/>
      <c r="P413" s="361"/>
      <c r="Q413" s="361"/>
      <c r="R413" s="361"/>
      <c r="S413" s="361"/>
      <c r="T413" s="361"/>
      <c r="U413" s="361"/>
      <c r="V413" s="361"/>
      <c r="W413" s="361"/>
      <c r="X413" s="361"/>
      <c r="Y413" s="340"/>
      <c r="Z413" s="340"/>
    </row>
    <row r="414" spans="1:53" ht="14.25" hidden="1" customHeight="1" x14ac:dyDescent="0.25">
      <c r="A414" s="368" t="s">
        <v>96</v>
      </c>
      <c r="B414" s="361"/>
      <c r="C414" s="361"/>
      <c r="D414" s="361"/>
      <c r="E414" s="361"/>
      <c r="F414" s="361"/>
      <c r="G414" s="361"/>
      <c r="H414" s="361"/>
      <c r="I414" s="361"/>
      <c r="J414" s="361"/>
      <c r="K414" s="361"/>
      <c r="L414" s="361"/>
      <c r="M414" s="361"/>
      <c r="N414" s="361"/>
      <c r="O414" s="361"/>
      <c r="P414" s="361"/>
      <c r="Q414" s="361"/>
      <c r="R414" s="361"/>
      <c r="S414" s="361"/>
      <c r="T414" s="361"/>
      <c r="U414" s="361"/>
      <c r="V414" s="361"/>
      <c r="W414" s="361"/>
      <c r="X414" s="361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7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8"/>
      <c r="P415" s="358"/>
      <c r="Q415" s="358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4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8"/>
      <c r="P416" s="358"/>
      <c r="Q416" s="358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0"/>
      <c r="B417" s="361"/>
      <c r="C417" s="361"/>
      <c r="D417" s="361"/>
      <c r="E417" s="361"/>
      <c r="F417" s="361"/>
      <c r="G417" s="361"/>
      <c r="H417" s="361"/>
      <c r="I417" s="361"/>
      <c r="J417" s="361"/>
      <c r="K417" s="361"/>
      <c r="L417" s="361"/>
      <c r="M417" s="362"/>
      <c r="N417" s="363" t="s">
        <v>65</v>
      </c>
      <c r="O417" s="364"/>
      <c r="P417" s="364"/>
      <c r="Q417" s="364"/>
      <c r="R417" s="364"/>
      <c r="S417" s="364"/>
      <c r="T417" s="36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61"/>
      <c r="B418" s="361"/>
      <c r="C418" s="361"/>
      <c r="D418" s="361"/>
      <c r="E418" s="361"/>
      <c r="F418" s="361"/>
      <c r="G418" s="361"/>
      <c r="H418" s="361"/>
      <c r="I418" s="361"/>
      <c r="J418" s="361"/>
      <c r="K418" s="361"/>
      <c r="L418" s="361"/>
      <c r="M418" s="362"/>
      <c r="N418" s="363" t="s">
        <v>65</v>
      </c>
      <c r="O418" s="364"/>
      <c r="P418" s="364"/>
      <c r="Q418" s="364"/>
      <c r="R418" s="364"/>
      <c r="S418" s="364"/>
      <c r="T418" s="36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68" t="s">
        <v>59</v>
      </c>
      <c r="B419" s="361"/>
      <c r="C419" s="361"/>
      <c r="D419" s="361"/>
      <c r="E419" s="361"/>
      <c r="F419" s="361"/>
      <c r="G419" s="361"/>
      <c r="H419" s="361"/>
      <c r="I419" s="361"/>
      <c r="J419" s="361"/>
      <c r="K419" s="361"/>
      <c r="L419" s="361"/>
      <c r="M419" s="361"/>
      <c r="N419" s="361"/>
      <c r="O419" s="361"/>
      <c r="P419" s="361"/>
      <c r="Q419" s="361"/>
      <c r="R419" s="361"/>
      <c r="S419" s="361"/>
      <c r="T419" s="361"/>
      <c r="U419" s="361"/>
      <c r="V419" s="361"/>
      <c r="W419" s="361"/>
      <c r="X419" s="361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4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8"/>
      <c r="P420" s="358"/>
      <c r="Q420" s="358"/>
      <c r="R420" s="352"/>
      <c r="S420" s="34"/>
      <c r="T420" s="34"/>
      <c r="U420" s="35" t="s">
        <v>64</v>
      </c>
      <c r="V420" s="345">
        <v>29</v>
      </c>
      <c r="W420" s="346">
        <f t="shared" ref="W420:W426" si="20">IFERROR(IF(V420="",0,CEILING((V420/$H420),1)*$H420),"")</f>
        <v>29.400000000000002</v>
      </c>
      <c r="X420" s="36">
        <f>IFERROR(IF(W420=0,"",ROUNDUP(W420/H420,0)*0.00753),"")</f>
        <v>5.271E-2</v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4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8"/>
      <c r="P421" s="358"/>
      <c r="Q421" s="358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71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8"/>
      <c r="P422" s="358"/>
      <c r="Q422" s="358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4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8"/>
      <c r="P423" s="358"/>
      <c r="Q423" s="358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7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8"/>
      <c r="P424" s="358"/>
      <c r="Q424" s="358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4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8"/>
      <c r="P425" s="358"/>
      <c r="Q425" s="358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67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8"/>
      <c r="P426" s="358"/>
      <c r="Q426" s="358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60"/>
      <c r="B427" s="361"/>
      <c r="C427" s="361"/>
      <c r="D427" s="361"/>
      <c r="E427" s="361"/>
      <c r="F427" s="361"/>
      <c r="G427" s="361"/>
      <c r="H427" s="361"/>
      <c r="I427" s="361"/>
      <c r="J427" s="361"/>
      <c r="K427" s="361"/>
      <c r="L427" s="361"/>
      <c r="M427" s="362"/>
      <c r="N427" s="363" t="s">
        <v>65</v>
      </c>
      <c r="O427" s="364"/>
      <c r="P427" s="364"/>
      <c r="Q427" s="364"/>
      <c r="R427" s="364"/>
      <c r="S427" s="364"/>
      <c r="T427" s="36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6.9047619047619042</v>
      </c>
      <c r="W427" s="347">
        <f>IFERROR(W420/H420,"0")+IFERROR(W421/H421,"0")+IFERROR(W422/H422,"0")+IFERROR(W423/H423,"0")+IFERROR(W424/H424,"0")+IFERROR(W425/H425,"0")+IFERROR(W426/H426,"0")</f>
        <v>7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5.271E-2</v>
      </c>
      <c r="Y427" s="348"/>
      <c r="Z427" s="348"/>
    </row>
    <row r="428" spans="1:53" x14ac:dyDescent="0.2">
      <c r="A428" s="361"/>
      <c r="B428" s="361"/>
      <c r="C428" s="361"/>
      <c r="D428" s="361"/>
      <c r="E428" s="361"/>
      <c r="F428" s="361"/>
      <c r="G428" s="361"/>
      <c r="H428" s="361"/>
      <c r="I428" s="361"/>
      <c r="J428" s="361"/>
      <c r="K428" s="361"/>
      <c r="L428" s="361"/>
      <c r="M428" s="362"/>
      <c r="N428" s="363" t="s">
        <v>65</v>
      </c>
      <c r="O428" s="364"/>
      <c r="P428" s="364"/>
      <c r="Q428" s="364"/>
      <c r="R428" s="364"/>
      <c r="S428" s="364"/>
      <c r="T428" s="365"/>
      <c r="U428" s="37" t="s">
        <v>64</v>
      </c>
      <c r="V428" s="347">
        <f>IFERROR(SUM(V420:V426),"0")</f>
        <v>29</v>
      </c>
      <c r="W428" s="347">
        <f>IFERROR(SUM(W420:W426),"0")</f>
        <v>29.400000000000002</v>
      </c>
      <c r="X428" s="37"/>
      <c r="Y428" s="348"/>
      <c r="Z428" s="348"/>
    </row>
    <row r="429" spans="1:53" ht="14.25" hidden="1" customHeight="1" x14ac:dyDescent="0.25">
      <c r="A429" s="368" t="s">
        <v>82</v>
      </c>
      <c r="B429" s="361"/>
      <c r="C429" s="361"/>
      <c r="D429" s="361"/>
      <c r="E429" s="361"/>
      <c r="F429" s="361"/>
      <c r="G429" s="361"/>
      <c r="H429" s="361"/>
      <c r="I429" s="361"/>
      <c r="J429" s="361"/>
      <c r="K429" s="361"/>
      <c r="L429" s="361"/>
      <c r="M429" s="361"/>
      <c r="N429" s="361"/>
      <c r="O429" s="361"/>
      <c r="P429" s="361"/>
      <c r="Q429" s="361"/>
      <c r="R429" s="361"/>
      <c r="S429" s="361"/>
      <c r="T429" s="361"/>
      <c r="U429" s="361"/>
      <c r="V429" s="361"/>
      <c r="W429" s="361"/>
      <c r="X429" s="361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4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8"/>
      <c r="P430" s="358"/>
      <c r="Q430" s="358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8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8"/>
      <c r="P431" s="358"/>
      <c r="Q431" s="358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0"/>
      <c r="B432" s="361"/>
      <c r="C432" s="361"/>
      <c r="D432" s="361"/>
      <c r="E432" s="361"/>
      <c r="F432" s="361"/>
      <c r="G432" s="361"/>
      <c r="H432" s="361"/>
      <c r="I432" s="361"/>
      <c r="J432" s="361"/>
      <c r="K432" s="361"/>
      <c r="L432" s="361"/>
      <c r="M432" s="362"/>
      <c r="N432" s="363" t="s">
        <v>65</v>
      </c>
      <c r="O432" s="364"/>
      <c r="P432" s="364"/>
      <c r="Q432" s="364"/>
      <c r="R432" s="364"/>
      <c r="S432" s="364"/>
      <c r="T432" s="36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61"/>
      <c r="B433" s="361"/>
      <c r="C433" s="361"/>
      <c r="D433" s="361"/>
      <c r="E433" s="361"/>
      <c r="F433" s="361"/>
      <c r="G433" s="361"/>
      <c r="H433" s="361"/>
      <c r="I433" s="361"/>
      <c r="J433" s="361"/>
      <c r="K433" s="361"/>
      <c r="L433" s="361"/>
      <c r="M433" s="362"/>
      <c r="N433" s="363" t="s">
        <v>65</v>
      </c>
      <c r="O433" s="364"/>
      <c r="P433" s="364"/>
      <c r="Q433" s="364"/>
      <c r="R433" s="364"/>
      <c r="S433" s="364"/>
      <c r="T433" s="36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68" t="s">
        <v>91</v>
      </c>
      <c r="B434" s="361"/>
      <c r="C434" s="361"/>
      <c r="D434" s="361"/>
      <c r="E434" s="361"/>
      <c r="F434" s="361"/>
      <c r="G434" s="361"/>
      <c r="H434" s="361"/>
      <c r="I434" s="361"/>
      <c r="J434" s="361"/>
      <c r="K434" s="361"/>
      <c r="L434" s="361"/>
      <c r="M434" s="361"/>
      <c r="N434" s="361"/>
      <c r="O434" s="361"/>
      <c r="P434" s="361"/>
      <c r="Q434" s="361"/>
      <c r="R434" s="361"/>
      <c r="S434" s="361"/>
      <c r="T434" s="361"/>
      <c r="U434" s="361"/>
      <c r="V434" s="361"/>
      <c r="W434" s="361"/>
      <c r="X434" s="361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40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8"/>
      <c r="P435" s="358"/>
      <c r="Q435" s="358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0"/>
      <c r="B436" s="361"/>
      <c r="C436" s="361"/>
      <c r="D436" s="361"/>
      <c r="E436" s="361"/>
      <c r="F436" s="361"/>
      <c r="G436" s="361"/>
      <c r="H436" s="361"/>
      <c r="I436" s="361"/>
      <c r="J436" s="361"/>
      <c r="K436" s="361"/>
      <c r="L436" s="361"/>
      <c r="M436" s="362"/>
      <c r="N436" s="363" t="s">
        <v>65</v>
      </c>
      <c r="O436" s="364"/>
      <c r="P436" s="364"/>
      <c r="Q436" s="364"/>
      <c r="R436" s="364"/>
      <c r="S436" s="364"/>
      <c r="T436" s="36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61"/>
      <c r="B437" s="361"/>
      <c r="C437" s="361"/>
      <c r="D437" s="361"/>
      <c r="E437" s="361"/>
      <c r="F437" s="361"/>
      <c r="G437" s="361"/>
      <c r="H437" s="361"/>
      <c r="I437" s="361"/>
      <c r="J437" s="361"/>
      <c r="K437" s="361"/>
      <c r="L437" s="361"/>
      <c r="M437" s="362"/>
      <c r="N437" s="363" t="s">
        <v>65</v>
      </c>
      <c r="O437" s="364"/>
      <c r="P437" s="364"/>
      <c r="Q437" s="364"/>
      <c r="R437" s="364"/>
      <c r="S437" s="364"/>
      <c r="T437" s="36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68" t="s">
        <v>586</v>
      </c>
      <c r="B438" s="361"/>
      <c r="C438" s="361"/>
      <c r="D438" s="361"/>
      <c r="E438" s="361"/>
      <c r="F438" s="361"/>
      <c r="G438" s="361"/>
      <c r="H438" s="361"/>
      <c r="I438" s="361"/>
      <c r="J438" s="361"/>
      <c r="K438" s="361"/>
      <c r="L438" s="361"/>
      <c r="M438" s="361"/>
      <c r="N438" s="361"/>
      <c r="O438" s="361"/>
      <c r="P438" s="361"/>
      <c r="Q438" s="361"/>
      <c r="R438" s="361"/>
      <c r="S438" s="361"/>
      <c r="T438" s="361"/>
      <c r="U438" s="361"/>
      <c r="V438" s="361"/>
      <c r="W438" s="361"/>
      <c r="X438" s="361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41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8"/>
      <c r="P439" s="358"/>
      <c r="Q439" s="358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0"/>
      <c r="B440" s="361"/>
      <c r="C440" s="361"/>
      <c r="D440" s="361"/>
      <c r="E440" s="361"/>
      <c r="F440" s="361"/>
      <c r="G440" s="361"/>
      <c r="H440" s="361"/>
      <c r="I440" s="361"/>
      <c r="J440" s="361"/>
      <c r="K440" s="361"/>
      <c r="L440" s="361"/>
      <c r="M440" s="362"/>
      <c r="N440" s="363" t="s">
        <v>65</v>
      </c>
      <c r="O440" s="364"/>
      <c r="P440" s="364"/>
      <c r="Q440" s="364"/>
      <c r="R440" s="364"/>
      <c r="S440" s="364"/>
      <c r="T440" s="36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61"/>
      <c r="B441" s="361"/>
      <c r="C441" s="361"/>
      <c r="D441" s="361"/>
      <c r="E441" s="361"/>
      <c r="F441" s="361"/>
      <c r="G441" s="361"/>
      <c r="H441" s="361"/>
      <c r="I441" s="361"/>
      <c r="J441" s="361"/>
      <c r="K441" s="361"/>
      <c r="L441" s="361"/>
      <c r="M441" s="362"/>
      <c r="N441" s="363" t="s">
        <v>65</v>
      </c>
      <c r="O441" s="364"/>
      <c r="P441" s="364"/>
      <c r="Q441" s="364"/>
      <c r="R441" s="364"/>
      <c r="S441" s="364"/>
      <c r="T441" s="36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384" t="s">
        <v>589</v>
      </c>
      <c r="B442" s="385"/>
      <c r="C442" s="385"/>
      <c r="D442" s="385"/>
      <c r="E442" s="385"/>
      <c r="F442" s="385"/>
      <c r="G442" s="385"/>
      <c r="H442" s="385"/>
      <c r="I442" s="385"/>
      <c r="J442" s="385"/>
      <c r="K442" s="385"/>
      <c r="L442" s="385"/>
      <c r="M442" s="385"/>
      <c r="N442" s="385"/>
      <c r="O442" s="385"/>
      <c r="P442" s="385"/>
      <c r="Q442" s="385"/>
      <c r="R442" s="385"/>
      <c r="S442" s="385"/>
      <c r="T442" s="385"/>
      <c r="U442" s="385"/>
      <c r="V442" s="385"/>
      <c r="W442" s="385"/>
      <c r="X442" s="385"/>
      <c r="Y442" s="48"/>
      <c r="Z442" s="48"/>
    </row>
    <row r="443" spans="1:53" ht="16.5" hidden="1" customHeight="1" x14ac:dyDescent="0.25">
      <c r="A443" s="369" t="s">
        <v>589</v>
      </c>
      <c r="B443" s="361"/>
      <c r="C443" s="361"/>
      <c r="D443" s="361"/>
      <c r="E443" s="361"/>
      <c r="F443" s="361"/>
      <c r="G443" s="361"/>
      <c r="H443" s="361"/>
      <c r="I443" s="361"/>
      <c r="J443" s="361"/>
      <c r="K443" s="361"/>
      <c r="L443" s="361"/>
      <c r="M443" s="361"/>
      <c r="N443" s="361"/>
      <c r="O443" s="361"/>
      <c r="P443" s="361"/>
      <c r="Q443" s="361"/>
      <c r="R443" s="361"/>
      <c r="S443" s="361"/>
      <c r="T443" s="361"/>
      <c r="U443" s="361"/>
      <c r="V443" s="361"/>
      <c r="W443" s="361"/>
      <c r="X443" s="361"/>
      <c r="Y443" s="340"/>
      <c r="Z443" s="340"/>
    </row>
    <row r="444" spans="1:53" ht="14.25" hidden="1" customHeight="1" x14ac:dyDescent="0.25">
      <c r="A444" s="368" t="s">
        <v>104</v>
      </c>
      <c r="B444" s="361"/>
      <c r="C444" s="361"/>
      <c r="D444" s="361"/>
      <c r="E444" s="361"/>
      <c r="F444" s="361"/>
      <c r="G444" s="361"/>
      <c r="H444" s="361"/>
      <c r="I444" s="361"/>
      <c r="J444" s="361"/>
      <c r="K444" s="361"/>
      <c r="L444" s="361"/>
      <c r="M444" s="361"/>
      <c r="N444" s="361"/>
      <c r="O444" s="361"/>
      <c r="P444" s="361"/>
      <c r="Q444" s="361"/>
      <c r="R444" s="361"/>
      <c r="S444" s="361"/>
      <c r="T444" s="361"/>
      <c r="U444" s="361"/>
      <c r="V444" s="361"/>
      <c r="W444" s="361"/>
      <c r="X444" s="361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60" t="s">
        <v>592</v>
      </c>
      <c r="O445" s="358"/>
      <c r="P445" s="358"/>
      <c r="Q445" s="358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35" t="s">
        <v>595</v>
      </c>
      <c r="O446" s="358"/>
      <c r="P446" s="358"/>
      <c r="Q446" s="358"/>
      <c r="R446" s="352"/>
      <c r="S446" s="34"/>
      <c r="T446" s="34"/>
      <c r="U446" s="35" t="s">
        <v>64</v>
      </c>
      <c r="V446" s="345">
        <v>881</v>
      </c>
      <c r="W446" s="346">
        <f t="shared" si="21"/>
        <v>881.76</v>
      </c>
      <c r="X446" s="36">
        <f t="shared" si="22"/>
        <v>1.99732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610" t="s">
        <v>598</v>
      </c>
      <c r="O447" s="358"/>
      <c r="P447" s="358"/>
      <c r="Q447" s="358"/>
      <c r="R447" s="352"/>
      <c r="S447" s="34"/>
      <c r="T447" s="34"/>
      <c r="U447" s="35" t="s">
        <v>64</v>
      </c>
      <c r="V447" s="345">
        <v>99</v>
      </c>
      <c r="W447" s="346">
        <f t="shared" si="21"/>
        <v>100.32000000000001</v>
      </c>
      <c r="X447" s="36">
        <f t="shared" si="22"/>
        <v>0.22724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18" t="s">
        <v>601</v>
      </c>
      <c r="O448" s="358"/>
      <c r="P448" s="358"/>
      <c r="Q448" s="358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65" t="s">
        <v>604</v>
      </c>
      <c r="O449" s="358"/>
      <c r="P449" s="358"/>
      <c r="Q449" s="358"/>
      <c r="R449" s="352"/>
      <c r="S449" s="34"/>
      <c r="T449" s="34"/>
      <c r="U449" s="35" t="s">
        <v>64</v>
      </c>
      <c r="V449" s="345">
        <v>519</v>
      </c>
      <c r="W449" s="346">
        <f t="shared" si="21"/>
        <v>522.72</v>
      </c>
      <c r="X449" s="36">
        <f t="shared" si="22"/>
        <v>1.18404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70" t="s">
        <v>607</v>
      </c>
      <c r="O450" s="358"/>
      <c r="P450" s="358"/>
      <c r="Q450" s="358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44" t="s">
        <v>610</v>
      </c>
      <c r="O451" s="358"/>
      <c r="P451" s="358"/>
      <c r="Q451" s="358"/>
      <c r="R451" s="352"/>
      <c r="S451" s="34"/>
      <c r="T451" s="34"/>
      <c r="U451" s="35" t="s">
        <v>64</v>
      </c>
      <c r="V451" s="345">
        <v>13</v>
      </c>
      <c r="W451" s="346">
        <f t="shared" si="21"/>
        <v>14.4</v>
      </c>
      <c r="X451" s="36">
        <f>IFERROR(IF(W451=0,"",ROUNDUP(W451/H451,0)*0.00937),"")</f>
        <v>3.7479999999999999E-2</v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78" t="s">
        <v>613</v>
      </c>
      <c r="O452" s="358"/>
      <c r="P452" s="358"/>
      <c r="Q452" s="358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640" t="s">
        <v>616</v>
      </c>
      <c r="O453" s="358"/>
      <c r="P453" s="358"/>
      <c r="Q453" s="358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38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8"/>
      <c r="P454" s="358"/>
      <c r="Q454" s="358"/>
      <c r="R454" s="352"/>
      <c r="S454" s="34"/>
      <c r="T454" s="34"/>
      <c r="U454" s="35" t="s">
        <v>64</v>
      </c>
      <c r="V454" s="345">
        <v>77</v>
      </c>
      <c r="W454" s="346">
        <f t="shared" si="21"/>
        <v>79.2</v>
      </c>
      <c r="X454" s="36">
        <f>IFERROR(IF(W454=0,"",ROUNDUP(W454/H454,0)*0.00753),"")</f>
        <v>0.24849000000000002</v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704" t="s">
        <v>621</v>
      </c>
      <c r="O455" s="358"/>
      <c r="P455" s="358"/>
      <c r="Q455" s="358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0"/>
      <c r="B456" s="361"/>
      <c r="C456" s="361"/>
      <c r="D456" s="361"/>
      <c r="E456" s="361"/>
      <c r="F456" s="361"/>
      <c r="G456" s="361"/>
      <c r="H456" s="361"/>
      <c r="I456" s="361"/>
      <c r="J456" s="361"/>
      <c r="K456" s="361"/>
      <c r="L456" s="361"/>
      <c r="M456" s="362"/>
      <c r="N456" s="363" t="s">
        <v>65</v>
      </c>
      <c r="O456" s="364"/>
      <c r="P456" s="364"/>
      <c r="Q456" s="364"/>
      <c r="R456" s="364"/>
      <c r="S456" s="364"/>
      <c r="T456" s="36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319.59595959595953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322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3.6945699999999997</v>
      </c>
      <c r="Y456" s="348"/>
      <c r="Z456" s="348"/>
    </row>
    <row r="457" spans="1:53" x14ac:dyDescent="0.2">
      <c r="A457" s="361"/>
      <c r="B457" s="361"/>
      <c r="C457" s="361"/>
      <c r="D457" s="361"/>
      <c r="E457" s="361"/>
      <c r="F457" s="361"/>
      <c r="G457" s="361"/>
      <c r="H457" s="361"/>
      <c r="I457" s="361"/>
      <c r="J457" s="361"/>
      <c r="K457" s="361"/>
      <c r="L457" s="361"/>
      <c r="M457" s="362"/>
      <c r="N457" s="363" t="s">
        <v>65</v>
      </c>
      <c r="O457" s="364"/>
      <c r="P457" s="364"/>
      <c r="Q457" s="364"/>
      <c r="R457" s="364"/>
      <c r="S457" s="364"/>
      <c r="T457" s="365"/>
      <c r="U457" s="37" t="s">
        <v>64</v>
      </c>
      <c r="V457" s="347">
        <f>IFERROR(SUM(V445:V455),"0")</f>
        <v>1589</v>
      </c>
      <c r="W457" s="347">
        <f>IFERROR(SUM(W445:W455),"0")</f>
        <v>1598.4000000000003</v>
      </c>
      <c r="X457" s="37"/>
      <c r="Y457" s="348"/>
      <c r="Z457" s="348"/>
    </row>
    <row r="458" spans="1:53" ht="14.25" hidden="1" customHeight="1" x14ac:dyDescent="0.25">
      <c r="A458" s="368" t="s">
        <v>96</v>
      </c>
      <c r="B458" s="361"/>
      <c r="C458" s="361"/>
      <c r="D458" s="361"/>
      <c r="E458" s="361"/>
      <c r="F458" s="361"/>
      <c r="G458" s="361"/>
      <c r="H458" s="361"/>
      <c r="I458" s="361"/>
      <c r="J458" s="361"/>
      <c r="K458" s="361"/>
      <c r="L458" s="361"/>
      <c r="M458" s="361"/>
      <c r="N458" s="361"/>
      <c r="O458" s="361"/>
      <c r="P458" s="361"/>
      <c r="Q458" s="361"/>
      <c r="R458" s="361"/>
      <c r="S458" s="361"/>
      <c r="T458" s="361"/>
      <c r="U458" s="361"/>
      <c r="V458" s="361"/>
      <c r="W458" s="361"/>
      <c r="X458" s="361"/>
      <c r="Y458" s="341"/>
      <c r="Z458" s="341"/>
    </row>
    <row r="459" spans="1:53" ht="16.5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8"/>
      <c r="P459" s="358"/>
      <c r="Q459" s="358"/>
      <c r="R459" s="352"/>
      <c r="S459" s="34"/>
      <c r="T459" s="34"/>
      <c r="U459" s="35" t="s">
        <v>64</v>
      </c>
      <c r="V459" s="345">
        <v>222</v>
      </c>
      <c r="W459" s="346">
        <f>IFERROR(IF(V459="",0,CEILING((V459/$H459),1)*$H459),"")</f>
        <v>227.04000000000002</v>
      </c>
      <c r="X459" s="36">
        <f>IFERROR(IF(W459=0,"",ROUNDUP(W459/H459,0)*0.01196),"")</f>
        <v>0.51427999999999996</v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7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8"/>
      <c r="P460" s="358"/>
      <c r="Q460" s="358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60"/>
      <c r="B461" s="361"/>
      <c r="C461" s="361"/>
      <c r="D461" s="361"/>
      <c r="E461" s="361"/>
      <c r="F461" s="361"/>
      <c r="G461" s="361"/>
      <c r="H461" s="361"/>
      <c r="I461" s="361"/>
      <c r="J461" s="361"/>
      <c r="K461" s="361"/>
      <c r="L461" s="361"/>
      <c r="M461" s="362"/>
      <c r="N461" s="363" t="s">
        <v>65</v>
      </c>
      <c r="O461" s="364"/>
      <c r="P461" s="364"/>
      <c r="Q461" s="364"/>
      <c r="R461" s="364"/>
      <c r="S461" s="364"/>
      <c r="T461" s="365"/>
      <c r="U461" s="37" t="s">
        <v>66</v>
      </c>
      <c r="V461" s="347">
        <f>IFERROR(V459/H459,"0")+IFERROR(V460/H460,"0")</f>
        <v>42.045454545454547</v>
      </c>
      <c r="W461" s="347">
        <f>IFERROR(W459/H459,"0")+IFERROR(W460/H460,"0")</f>
        <v>43</v>
      </c>
      <c r="X461" s="347">
        <f>IFERROR(IF(X459="",0,X459),"0")+IFERROR(IF(X460="",0,X460),"0")</f>
        <v>0.51427999999999996</v>
      </c>
      <c r="Y461" s="348"/>
      <c r="Z461" s="348"/>
    </row>
    <row r="462" spans="1:53" x14ac:dyDescent="0.2">
      <c r="A462" s="361"/>
      <c r="B462" s="361"/>
      <c r="C462" s="361"/>
      <c r="D462" s="361"/>
      <c r="E462" s="361"/>
      <c r="F462" s="361"/>
      <c r="G462" s="361"/>
      <c r="H462" s="361"/>
      <c r="I462" s="361"/>
      <c r="J462" s="361"/>
      <c r="K462" s="361"/>
      <c r="L462" s="361"/>
      <c r="M462" s="362"/>
      <c r="N462" s="363" t="s">
        <v>65</v>
      </c>
      <c r="O462" s="364"/>
      <c r="P462" s="364"/>
      <c r="Q462" s="364"/>
      <c r="R462" s="364"/>
      <c r="S462" s="364"/>
      <c r="T462" s="365"/>
      <c r="U462" s="37" t="s">
        <v>64</v>
      </c>
      <c r="V462" s="347">
        <f>IFERROR(SUM(V459:V460),"0")</f>
        <v>222</v>
      </c>
      <c r="W462" s="347">
        <f>IFERROR(SUM(W459:W460),"0")</f>
        <v>227.04000000000002</v>
      </c>
      <c r="X462" s="37"/>
      <c r="Y462" s="348"/>
      <c r="Z462" s="348"/>
    </row>
    <row r="463" spans="1:53" ht="14.25" hidden="1" customHeight="1" x14ac:dyDescent="0.25">
      <c r="A463" s="368" t="s">
        <v>59</v>
      </c>
      <c r="B463" s="361"/>
      <c r="C463" s="361"/>
      <c r="D463" s="361"/>
      <c r="E463" s="361"/>
      <c r="F463" s="361"/>
      <c r="G463" s="361"/>
      <c r="H463" s="361"/>
      <c r="I463" s="361"/>
      <c r="J463" s="361"/>
      <c r="K463" s="361"/>
      <c r="L463" s="361"/>
      <c r="M463" s="361"/>
      <c r="N463" s="361"/>
      <c r="O463" s="361"/>
      <c r="P463" s="361"/>
      <c r="Q463" s="361"/>
      <c r="R463" s="361"/>
      <c r="S463" s="361"/>
      <c r="T463" s="361"/>
      <c r="U463" s="361"/>
      <c r="V463" s="361"/>
      <c r="W463" s="361"/>
      <c r="X463" s="361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4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8"/>
      <c r="P464" s="358"/>
      <c r="Q464" s="358"/>
      <c r="R464" s="352"/>
      <c r="S464" s="34"/>
      <c r="T464" s="34"/>
      <c r="U464" s="35" t="s">
        <v>64</v>
      </c>
      <c r="V464" s="345">
        <v>138</v>
      </c>
      <c r="W464" s="346">
        <f t="shared" ref="W464:W469" si="23">IFERROR(IF(V464="",0,CEILING((V464/$H464),1)*$H464),"")</f>
        <v>142.56</v>
      </c>
      <c r="X464" s="36">
        <f>IFERROR(IF(W464=0,"",ROUNDUP(W464/H464,0)*0.01196),"")</f>
        <v>0.32291999999999998</v>
      </c>
      <c r="Y464" s="56"/>
      <c r="Z464" s="57"/>
      <c r="AD464" s="58"/>
      <c r="BA464" s="311" t="s">
        <v>1</v>
      </c>
    </row>
    <row r="465" spans="1:53" ht="27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8"/>
      <c r="P465" s="358"/>
      <c r="Q465" s="358"/>
      <c r="R465" s="352"/>
      <c r="S465" s="34"/>
      <c r="T465" s="34"/>
      <c r="U465" s="35" t="s">
        <v>64</v>
      </c>
      <c r="V465" s="345">
        <v>120</v>
      </c>
      <c r="W465" s="346">
        <f t="shared" si="23"/>
        <v>121.44000000000001</v>
      </c>
      <c r="X465" s="36">
        <f>IFERROR(IF(W465=0,"",ROUNDUP(W465/H465,0)*0.01196),"")</f>
        <v>0.27507999999999999</v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63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8"/>
      <c r="P466" s="358"/>
      <c r="Q466" s="358"/>
      <c r="R466" s="352"/>
      <c r="S466" s="34"/>
      <c r="T466" s="34"/>
      <c r="U466" s="35" t="s">
        <v>64</v>
      </c>
      <c r="V466" s="345">
        <v>339</v>
      </c>
      <c r="W466" s="346">
        <f t="shared" si="23"/>
        <v>343.2</v>
      </c>
      <c r="X466" s="36">
        <f>IFERROR(IF(W466=0,"",ROUNDUP(W466/H466,0)*0.01196),"")</f>
        <v>0.77739999999999998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4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8"/>
      <c r="P467" s="358"/>
      <c r="Q467" s="358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8"/>
      <c r="P468" s="358"/>
      <c r="Q468" s="358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4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8"/>
      <c r="P469" s="358"/>
      <c r="Q469" s="358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0"/>
      <c r="B470" s="361"/>
      <c r="C470" s="361"/>
      <c r="D470" s="361"/>
      <c r="E470" s="361"/>
      <c r="F470" s="361"/>
      <c r="G470" s="361"/>
      <c r="H470" s="361"/>
      <c r="I470" s="361"/>
      <c r="J470" s="361"/>
      <c r="K470" s="361"/>
      <c r="L470" s="361"/>
      <c r="M470" s="362"/>
      <c r="N470" s="363" t="s">
        <v>65</v>
      </c>
      <c r="O470" s="364"/>
      <c r="P470" s="364"/>
      <c r="Q470" s="364"/>
      <c r="R470" s="364"/>
      <c r="S470" s="364"/>
      <c r="T470" s="365"/>
      <c r="U470" s="37" t="s">
        <v>66</v>
      </c>
      <c r="V470" s="347">
        <f>IFERROR(V464/H464,"0")+IFERROR(V465/H465,"0")+IFERROR(V466/H466,"0")+IFERROR(V467/H467,"0")+IFERROR(V468/H468,"0")+IFERROR(V469/H469,"0")</f>
        <v>113.06818181818181</v>
      </c>
      <c r="W470" s="347">
        <f>IFERROR(W464/H464,"0")+IFERROR(W465/H465,"0")+IFERROR(W466/H466,"0")+IFERROR(W467/H467,"0")+IFERROR(W468/H468,"0")+IFERROR(W469/H469,"0")</f>
        <v>115</v>
      </c>
      <c r="X470" s="347">
        <f>IFERROR(IF(X464="",0,X464),"0")+IFERROR(IF(X465="",0,X465),"0")+IFERROR(IF(X466="",0,X466),"0")+IFERROR(IF(X467="",0,X467),"0")+IFERROR(IF(X468="",0,X468),"0")+IFERROR(IF(X469="",0,X469),"0")</f>
        <v>1.3754</v>
      </c>
      <c r="Y470" s="348"/>
      <c r="Z470" s="348"/>
    </row>
    <row r="471" spans="1:53" x14ac:dyDescent="0.2">
      <c r="A471" s="361"/>
      <c r="B471" s="361"/>
      <c r="C471" s="361"/>
      <c r="D471" s="361"/>
      <c r="E471" s="361"/>
      <c r="F471" s="361"/>
      <c r="G471" s="361"/>
      <c r="H471" s="361"/>
      <c r="I471" s="361"/>
      <c r="J471" s="361"/>
      <c r="K471" s="361"/>
      <c r="L471" s="361"/>
      <c r="M471" s="362"/>
      <c r="N471" s="363" t="s">
        <v>65</v>
      </c>
      <c r="O471" s="364"/>
      <c r="P471" s="364"/>
      <c r="Q471" s="364"/>
      <c r="R471" s="364"/>
      <c r="S471" s="364"/>
      <c r="T471" s="365"/>
      <c r="U471" s="37" t="s">
        <v>64</v>
      </c>
      <c r="V471" s="347">
        <f>IFERROR(SUM(V464:V469),"0")</f>
        <v>597</v>
      </c>
      <c r="W471" s="347">
        <f>IFERROR(SUM(W464:W469),"0")</f>
        <v>607.20000000000005</v>
      </c>
      <c r="X471" s="37"/>
      <c r="Y471" s="348"/>
      <c r="Z471" s="348"/>
    </row>
    <row r="472" spans="1:53" ht="14.25" hidden="1" customHeight="1" x14ac:dyDescent="0.25">
      <c r="A472" s="368" t="s">
        <v>67</v>
      </c>
      <c r="B472" s="361"/>
      <c r="C472" s="361"/>
      <c r="D472" s="361"/>
      <c r="E472" s="361"/>
      <c r="F472" s="361"/>
      <c r="G472" s="361"/>
      <c r="H472" s="361"/>
      <c r="I472" s="361"/>
      <c r="J472" s="361"/>
      <c r="K472" s="361"/>
      <c r="L472" s="361"/>
      <c r="M472" s="361"/>
      <c r="N472" s="361"/>
      <c r="O472" s="361"/>
      <c r="P472" s="361"/>
      <c r="Q472" s="361"/>
      <c r="R472" s="361"/>
      <c r="S472" s="361"/>
      <c r="T472" s="361"/>
      <c r="U472" s="361"/>
      <c r="V472" s="361"/>
      <c r="W472" s="361"/>
      <c r="X472" s="361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8"/>
      <c r="P473" s="358"/>
      <c r="Q473" s="358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8"/>
      <c r="P474" s="358"/>
      <c r="Q474" s="358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6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8"/>
      <c r="P475" s="358"/>
      <c r="Q475" s="358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0"/>
      <c r="B476" s="361"/>
      <c r="C476" s="361"/>
      <c r="D476" s="361"/>
      <c r="E476" s="361"/>
      <c r="F476" s="361"/>
      <c r="G476" s="361"/>
      <c r="H476" s="361"/>
      <c r="I476" s="361"/>
      <c r="J476" s="361"/>
      <c r="K476" s="361"/>
      <c r="L476" s="361"/>
      <c r="M476" s="362"/>
      <c r="N476" s="363" t="s">
        <v>65</v>
      </c>
      <c r="O476" s="364"/>
      <c r="P476" s="364"/>
      <c r="Q476" s="364"/>
      <c r="R476" s="364"/>
      <c r="S476" s="364"/>
      <c r="T476" s="36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61"/>
      <c r="B477" s="361"/>
      <c r="C477" s="361"/>
      <c r="D477" s="361"/>
      <c r="E477" s="361"/>
      <c r="F477" s="361"/>
      <c r="G477" s="361"/>
      <c r="H477" s="361"/>
      <c r="I477" s="361"/>
      <c r="J477" s="361"/>
      <c r="K477" s="361"/>
      <c r="L477" s="361"/>
      <c r="M477" s="362"/>
      <c r="N477" s="363" t="s">
        <v>65</v>
      </c>
      <c r="O477" s="364"/>
      <c r="P477" s="364"/>
      <c r="Q477" s="364"/>
      <c r="R477" s="364"/>
      <c r="S477" s="364"/>
      <c r="T477" s="36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68" t="s">
        <v>195</v>
      </c>
      <c r="B478" s="361"/>
      <c r="C478" s="361"/>
      <c r="D478" s="361"/>
      <c r="E478" s="361"/>
      <c r="F478" s="361"/>
      <c r="G478" s="361"/>
      <c r="H478" s="361"/>
      <c r="I478" s="361"/>
      <c r="J478" s="361"/>
      <c r="K478" s="361"/>
      <c r="L478" s="361"/>
      <c r="M478" s="361"/>
      <c r="N478" s="361"/>
      <c r="O478" s="361"/>
      <c r="P478" s="361"/>
      <c r="Q478" s="361"/>
      <c r="R478" s="361"/>
      <c r="S478" s="361"/>
      <c r="T478" s="361"/>
      <c r="U478" s="361"/>
      <c r="V478" s="361"/>
      <c r="W478" s="361"/>
      <c r="X478" s="361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684" t="s">
        <v>646</v>
      </c>
      <c r="O479" s="358"/>
      <c r="P479" s="358"/>
      <c r="Q479" s="358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0"/>
      <c r="B480" s="361"/>
      <c r="C480" s="361"/>
      <c r="D480" s="361"/>
      <c r="E480" s="361"/>
      <c r="F480" s="361"/>
      <c r="G480" s="361"/>
      <c r="H480" s="361"/>
      <c r="I480" s="361"/>
      <c r="J480" s="361"/>
      <c r="K480" s="361"/>
      <c r="L480" s="361"/>
      <c r="M480" s="362"/>
      <c r="N480" s="363" t="s">
        <v>65</v>
      </c>
      <c r="O480" s="364"/>
      <c r="P480" s="364"/>
      <c r="Q480" s="364"/>
      <c r="R480" s="364"/>
      <c r="S480" s="364"/>
      <c r="T480" s="36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61"/>
      <c r="B481" s="361"/>
      <c r="C481" s="361"/>
      <c r="D481" s="361"/>
      <c r="E481" s="361"/>
      <c r="F481" s="361"/>
      <c r="G481" s="361"/>
      <c r="H481" s="361"/>
      <c r="I481" s="361"/>
      <c r="J481" s="361"/>
      <c r="K481" s="361"/>
      <c r="L481" s="361"/>
      <c r="M481" s="362"/>
      <c r="N481" s="363" t="s">
        <v>65</v>
      </c>
      <c r="O481" s="364"/>
      <c r="P481" s="364"/>
      <c r="Q481" s="364"/>
      <c r="R481" s="364"/>
      <c r="S481" s="364"/>
      <c r="T481" s="36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384" t="s">
        <v>647</v>
      </c>
      <c r="B482" s="385"/>
      <c r="C482" s="385"/>
      <c r="D482" s="385"/>
      <c r="E482" s="385"/>
      <c r="F482" s="385"/>
      <c r="G482" s="385"/>
      <c r="H482" s="385"/>
      <c r="I482" s="385"/>
      <c r="J482" s="385"/>
      <c r="K482" s="385"/>
      <c r="L482" s="385"/>
      <c r="M482" s="385"/>
      <c r="N482" s="385"/>
      <c r="O482" s="385"/>
      <c r="P482" s="385"/>
      <c r="Q482" s="385"/>
      <c r="R482" s="385"/>
      <c r="S482" s="385"/>
      <c r="T482" s="385"/>
      <c r="U482" s="385"/>
      <c r="V482" s="385"/>
      <c r="W482" s="385"/>
      <c r="X482" s="385"/>
      <c r="Y482" s="48"/>
      <c r="Z482" s="48"/>
    </row>
    <row r="483" spans="1:53" ht="16.5" hidden="1" customHeight="1" x14ac:dyDescent="0.25">
      <c r="A483" s="369" t="s">
        <v>648</v>
      </c>
      <c r="B483" s="361"/>
      <c r="C483" s="361"/>
      <c r="D483" s="361"/>
      <c r="E483" s="361"/>
      <c r="F483" s="361"/>
      <c r="G483" s="361"/>
      <c r="H483" s="361"/>
      <c r="I483" s="361"/>
      <c r="J483" s="361"/>
      <c r="K483" s="361"/>
      <c r="L483" s="361"/>
      <c r="M483" s="361"/>
      <c r="N483" s="361"/>
      <c r="O483" s="361"/>
      <c r="P483" s="361"/>
      <c r="Q483" s="361"/>
      <c r="R483" s="361"/>
      <c r="S483" s="361"/>
      <c r="T483" s="361"/>
      <c r="U483" s="361"/>
      <c r="V483" s="361"/>
      <c r="W483" s="361"/>
      <c r="X483" s="361"/>
      <c r="Y483" s="340"/>
      <c r="Z483" s="340"/>
    </row>
    <row r="484" spans="1:53" ht="14.25" hidden="1" customHeight="1" x14ac:dyDescent="0.25">
      <c r="A484" s="368" t="s">
        <v>104</v>
      </c>
      <c r="B484" s="361"/>
      <c r="C484" s="361"/>
      <c r="D484" s="361"/>
      <c r="E484" s="361"/>
      <c r="F484" s="361"/>
      <c r="G484" s="361"/>
      <c r="H484" s="361"/>
      <c r="I484" s="361"/>
      <c r="J484" s="361"/>
      <c r="K484" s="361"/>
      <c r="L484" s="361"/>
      <c r="M484" s="361"/>
      <c r="N484" s="361"/>
      <c r="O484" s="361"/>
      <c r="P484" s="361"/>
      <c r="Q484" s="361"/>
      <c r="R484" s="361"/>
      <c r="S484" s="361"/>
      <c r="T484" s="361"/>
      <c r="U484" s="361"/>
      <c r="V484" s="361"/>
      <c r="W484" s="361"/>
      <c r="X484" s="361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497" t="s">
        <v>651</v>
      </c>
      <c r="O485" s="358"/>
      <c r="P485" s="358"/>
      <c r="Q485" s="358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685" t="s">
        <v>654</v>
      </c>
      <c r="O486" s="358"/>
      <c r="P486" s="358"/>
      <c r="Q486" s="358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502" t="s">
        <v>657</v>
      </c>
      <c r="O487" s="358"/>
      <c r="P487" s="358"/>
      <c r="Q487" s="358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16" t="s">
        <v>660</v>
      </c>
      <c r="O488" s="358"/>
      <c r="P488" s="358"/>
      <c r="Q488" s="358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699" t="s">
        <v>663</v>
      </c>
      <c r="O489" s="358"/>
      <c r="P489" s="358"/>
      <c r="Q489" s="358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0"/>
      <c r="B490" s="361"/>
      <c r="C490" s="361"/>
      <c r="D490" s="361"/>
      <c r="E490" s="361"/>
      <c r="F490" s="361"/>
      <c r="G490" s="361"/>
      <c r="H490" s="361"/>
      <c r="I490" s="361"/>
      <c r="J490" s="361"/>
      <c r="K490" s="361"/>
      <c r="L490" s="361"/>
      <c r="M490" s="362"/>
      <c r="N490" s="363" t="s">
        <v>65</v>
      </c>
      <c r="O490" s="364"/>
      <c r="P490" s="364"/>
      <c r="Q490" s="364"/>
      <c r="R490" s="364"/>
      <c r="S490" s="364"/>
      <c r="T490" s="36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61"/>
      <c r="B491" s="361"/>
      <c r="C491" s="361"/>
      <c r="D491" s="361"/>
      <c r="E491" s="361"/>
      <c r="F491" s="361"/>
      <c r="G491" s="361"/>
      <c r="H491" s="361"/>
      <c r="I491" s="361"/>
      <c r="J491" s="361"/>
      <c r="K491" s="361"/>
      <c r="L491" s="361"/>
      <c r="M491" s="362"/>
      <c r="N491" s="363" t="s">
        <v>65</v>
      </c>
      <c r="O491" s="364"/>
      <c r="P491" s="364"/>
      <c r="Q491" s="364"/>
      <c r="R491" s="364"/>
      <c r="S491" s="364"/>
      <c r="T491" s="36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68" t="s">
        <v>96</v>
      </c>
      <c r="B492" s="361"/>
      <c r="C492" s="361"/>
      <c r="D492" s="361"/>
      <c r="E492" s="361"/>
      <c r="F492" s="361"/>
      <c r="G492" s="361"/>
      <c r="H492" s="361"/>
      <c r="I492" s="361"/>
      <c r="J492" s="361"/>
      <c r="K492" s="361"/>
      <c r="L492" s="361"/>
      <c r="M492" s="361"/>
      <c r="N492" s="361"/>
      <c r="O492" s="361"/>
      <c r="P492" s="361"/>
      <c r="Q492" s="361"/>
      <c r="R492" s="361"/>
      <c r="S492" s="361"/>
      <c r="T492" s="361"/>
      <c r="U492" s="361"/>
      <c r="V492" s="361"/>
      <c r="W492" s="361"/>
      <c r="X492" s="361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15" t="s">
        <v>666</v>
      </c>
      <c r="O493" s="358"/>
      <c r="P493" s="358"/>
      <c r="Q493" s="358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46" t="s">
        <v>669</v>
      </c>
      <c r="O494" s="358"/>
      <c r="P494" s="358"/>
      <c r="Q494" s="358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13" t="s">
        <v>672</v>
      </c>
      <c r="O495" s="358"/>
      <c r="P495" s="358"/>
      <c r="Q495" s="358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0"/>
      <c r="B496" s="361"/>
      <c r="C496" s="361"/>
      <c r="D496" s="361"/>
      <c r="E496" s="361"/>
      <c r="F496" s="361"/>
      <c r="G496" s="361"/>
      <c r="H496" s="361"/>
      <c r="I496" s="361"/>
      <c r="J496" s="361"/>
      <c r="K496" s="361"/>
      <c r="L496" s="361"/>
      <c r="M496" s="362"/>
      <c r="N496" s="363" t="s">
        <v>65</v>
      </c>
      <c r="O496" s="364"/>
      <c r="P496" s="364"/>
      <c r="Q496" s="364"/>
      <c r="R496" s="364"/>
      <c r="S496" s="364"/>
      <c r="T496" s="36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61"/>
      <c r="B497" s="361"/>
      <c r="C497" s="361"/>
      <c r="D497" s="361"/>
      <c r="E497" s="361"/>
      <c r="F497" s="361"/>
      <c r="G497" s="361"/>
      <c r="H497" s="361"/>
      <c r="I497" s="361"/>
      <c r="J497" s="361"/>
      <c r="K497" s="361"/>
      <c r="L497" s="361"/>
      <c r="M497" s="362"/>
      <c r="N497" s="363" t="s">
        <v>65</v>
      </c>
      <c r="O497" s="364"/>
      <c r="P497" s="364"/>
      <c r="Q497" s="364"/>
      <c r="R497" s="364"/>
      <c r="S497" s="364"/>
      <c r="T497" s="36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68" t="s">
        <v>59</v>
      </c>
      <c r="B498" s="361"/>
      <c r="C498" s="361"/>
      <c r="D498" s="361"/>
      <c r="E498" s="361"/>
      <c r="F498" s="361"/>
      <c r="G498" s="361"/>
      <c r="H498" s="361"/>
      <c r="I498" s="361"/>
      <c r="J498" s="361"/>
      <c r="K498" s="361"/>
      <c r="L498" s="361"/>
      <c r="M498" s="361"/>
      <c r="N498" s="361"/>
      <c r="O498" s="361"/>
      <c r="P498" s="361"/>
      <c r="Q498" s="361"/>
      <c r="R498" s="361"/>
      <c r="S498" s="361"/>
      <c r="T498" s="361"/>
      <c r="U498" s="361"/>
      <c r="V498" s="361"/>
      <c r="W498" s="361"/>
      <c r="X498" s="361"/>
      <c r="Y498" s="341"/>
      <c r="Z498" s="341"/>
    </row>
    <row r="499" spans="1:53" ht="27" hidden="1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36" t="s">
        <v>675</v>
      </c>
      <c r="O499" s="358"/>
      <c r="P499" s="358"/>
      <c r="Q499" s="358"/>
      <c r="R499" s="352"/>
      <c r="S499" s="34"/>
      <c r="T499" s="34"/>
      <c r="U499" s="35" t="s">
        <v>64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29" t="s">
        <v>1</v>
      </c>
    </row>
    <row r="500" spans="1:53" ht="27" hidden="1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43" t="s">
        <v>678</v>
      </c>
      <c r="O500" s="358"/>
      <c r="P500" s="358"/>
      <c r="Q500" s="358"/>
      <c r="R500" s="352"/>
      <c r="S500" s="34"/>
      <c r="T500" s="34"/>
      <c r="U500" s="35" t="s">
        <v>64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23" t="s">
        <v>681</v>
      </c>
      <c r="O501" s="358"/>
      <c r="P501" s="358"/>
      <c r="Q501" s="358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25" t="s">
        <v>684</v>
      </c>
      <c r="O502" s="358"/>
      <c r="P502" s="358"/>
      <c r="Q502" s="358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hidden="1" x14ac:dyDescent="0.2">
      <c r="A503" s="360"/>
      <c r="B503" s="361"/>
      <c r="C503" s="361"/>
      <c r="D503" s="361"/>
      <c r="E503" s="361"/>
      <c r="F503" s="361"/>
      <c r="G503" s="361"/>
      <c r="H503" s="361"/>
      <c r="I503" s="361"/>
      <c r="J503" s="361"/>
      <c r="K503" s="361"/>
      <c r="L503" s="361"/>
      <c r="M503" s="362"/>
      <c r="N503" s="363" t="s">
        <v>65</v>
      </c>
      <c r="O503" s="364"/>
      <c r="P503" s="364"/>
      <c r="Q503" s="364"/>
      <c r="R503" s="364"/>
      <c r="S503" s="364"/>
      <c r="T503" s="365"/>
      <c r="U503" s="37" t="s">
        <v>66</v>
      </c>
      <c r="V503" s="347">
        <f>IFERROR(V499/H499,"0")+IFERROR(V500/H500,"0")+IFERROR(V501/H501,"0")+IFERROR(V502/H502,"0")</f>
        <v>0</v>
      </c>
      <c r="W503" s="347">
        <f>IFERROR(W499/H499,"0")+IFERROR(W500/H500,"0")+IFERROR(W501/H501,"0")+IFERROR(W502/H502,"0")</f>
        <v>0</v>
      </c>
      <c r="X503" s="347">
        <f>IFERROR(IF(X499="",0,X499),"0")+IFERROR(IF(X500="",0,X500),"0")+IFERROR(IF(X501="",0,X501),"0")+IFERROR(IF(X502="",0,X502),"0")</f>
        <v>0</v>
      </c>
      <c r="Y503" s="348"/>
      <c r="Z503" s="348"/>
    </row>
    <row r="504" spans="1:53" hidden="1" x14ac:dyDescent="0.2">
      <c r="A504" s="361"/>
      <c r="B504" s="361"/>
      <c r="C504" s="361"/>
      <c r="D504" s="361"/>
      <c r="E504" s="361"/>
      <c r="F504" s="361"/>
      <c r="G504" s="361"/>
      <c r="H504" s="361"/>
      <c r="I504" s="361"/>
      <c r="J504" s="361"/>
      <c r="K504" s="361"/>
      <c r="L504" s="361"/>
      <c r="M504" s="362"/>
      <c r="N504" s="363" t="s">
        <v>65</v>
      </c>
      <c r="O504" s="364"/>
      <c r="P504" s="364"/>
      <c r="Q504" s="364"/>
      <c r="R504" s="364"/>
      <c r="S504" s="364"/>
      <c r="T504" s="365"/>
      <c r="U504" s="37" t="s">
        <v>64</v>
      </c>
      <c r="V504" s="347">
        <f>IFERROR(SUM(V499:V502),"0")</f>
        <v>0</v>
      </c>
      <c r="W504" s="347">
        <f>IFERROR(SUM(W499:W502),"0")</f>
        <v>0</v>
      </c>
      <c r="X504" s="37"/>
      <c r="Y504" s="348"/>
      <c r="Z504" s="348"/>
    </row>
    <row r="505" spans="1:53" ht="14.25" hidden="1" customHeight="1" x14ac:dyDescent="0.25">
      <c r="A505" s="368" t="s">
        <v>67</v>
      </c>
      <c r="B505" s="361"/>
      <c r="C505" s="361"/>
      <c r="D505" s="361"/>
      <c r="E505" s="361"/>
      <c r="F505" s="361"/>
      <c r="G505" s="361"/>
      <c r="H505" s="361"/>
      <c r="I505" s="361"/>
      <c r="J505" s="361"/>
      <c r="K505" s="361"/>
      <c r="L505" s="361"/>
      <c r="M505" s="361"/>
      <c r="N505" s="361"/>
      <c r="O505" s="361"/>
      <c r="P505" s="361"/>
      <c r="Q505" s="361"/>
      <c r="R505" s="361"/>
      <c r="S505" s="361"/>
      <c r="T505" s="361"/>
      <c r="U505" s="361"/>
      <c r="V505" s="361"/>
      <c r="W505" s="361"/>
      <c r="X505" s="361"/>
      <c r="Y505" s="341"/>
      <c r="Z505" s="341"/>
    </row>
    <row r="506" spans="1:53" ht="27" hidden="1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67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8"/>
      <c r="P506" s="358"/>
      <c r="Q506" s="358"/>
      <c r="R506" s="352"/>
      <c r="S506" s="34"/>
      <c r="T506" s="34"/>
      <c r="U506" s="35" t="s">
        <v>64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664" t="s">
        <v>689</v>
      </c>
      <c r="O507" s="358"/>
      <c r="P507" s="358"/>
      <c r="Q507" s="358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633" t="s">
        <v>692</v>
      </c>
      <c r="O508" s="358"/>
      <c r="P508" s="358"/>
      <c r="Q508" s="358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481" t="s">
        <v>695</v>
      </c>
      <c r="O509" s="358"/>
      <c r="P509" s="358"/>
      <c r="Q509" s="358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459" t="s">
        <v>698</v>
      </c>
      <c r="O510" s="358"/>
      <c r="P510" s="358"/>
      <c r="Q510" s="358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hidden="1" x14ac:dyDescent="0.2">
      <c r="A511" s="360"/>
      <c r="B511" s="361"/>
      <c r="C511" s="361"/>
      <c r="D511" s="361"/>
      <c r="E511" s="361"/>
      <c r="F511" s="361"/>
      <c r="G511" s="361"/>
      <c r="H511" s="361"/>
      <c r="I511" s="361"/>
      <c r="J511" s="361"/>
      <c r="K511" s="361"/>
      <c r="L511" s="361"/>
      <c r="M511" s="362"/>
      <c r="N511" s="363" t="s">
        <v>65</v>
      </c>
      <c r="O511" s="364"/>
      <c r="P511" s="364"/>
      <c r="Q511" s="364"/>
      <c r="R511" s="364"/>
      <c r="S511" s="364"/>
      <c r="T511" s="365"/>
      <c r="U511" s="37" t="s">
        <v>66</v>
      </c>
      <c r="V511" s="347">
        <f>IFERROR(V506/H506,"0")+IFERROR(V507/H507,"0")+IFERROR(V508/H508,"0")+IFERROR(V509/H509,"0")+IFERROR(V510/H510,"0")</f>
        <v>0</v>
      </c>
      <c r="W511" s="347">
        <f>IFERROR(W506/H506,"0")+IFERROR(W507/H507,"0")+IFERROR(W508/H508,"0")+IFERROR(W509/H509,"0")+IFERROR(W510/H510,"0")</f>
        <v>0</v>
      </c>
      <c r="X511" s="347">
        <f>IFERROR(IF(X506="",0,X506),"0")+IFERROR(IF(X507="",0,X507),"0")+IFERROR(IF(X508="",0,X508),"0")+IFERROR(IF(X509="",0,X509),"0")+IFERROR(IF(X510="",0,X510),"0")</f>
        <v>0</v>
      </c>
      <c r="Y511" s="348"/>
      <c r="Z511" s="348"/>
    </row>
    <row r="512" spans="1:53" hidden="1" x14ac:dyDescent="0.2">
      <c r="A512" s="361"/>
      <c r="B512" s="361"/>
      <c r="C512" s="361"/>
      <c r="D512" s="361"/>
      <c r="E512" s="361"/>
      <c r="F512" s="361"/>
      <c r="G512" s="361"/>
      <c r="H512" s="361"/>
      <c r="I512" s="361"/>
      <c r="J512" s="361"/>
      <c r="K512" s="361"/>
      <c r="L512" s="361"/>
      <c r="M512" s="362"/>
      <c r="N512" s="363" t="s">
        <v>65</v>
      </c>
      <c r="O512" s="364"/>
      <c r="P512" s="364"/>
      <c r="Q512" s="364"/>
      <c r="R512" s="364"/>
      <c r="S512" s="364"/>
      <c r="T512" s="365"/>
      <c r="U512" s="37" t="s">
        <v>64</v>
      </c>
      <c r="V512" s="347">
        <f>IFERROR(SUM(V506:V510),"0")</f>
        <v>0</v>
      </c>
      <c r="W512" s="347">
        <f>IFERROR(SUM(W506:W510),"0")</f>
        <v>0</v>
      </c>
      <c r="X512" s="37"/>
      <c r="Y512" s="348"/>
      <c r="Z512" s="348"/>
    </row>
    <row r="513" spans="1:29" ht="15" customHeight="1" x14ac:dyDescent="0.2">
      <c r="A513" s="398"/>
      <c r="B513" s="361"/>
      <c r="C513" s="361"/>
      <c r="D513" s="361"/>
      <c r="E513" s="361"/>
      <c r="F513" s="361"/>
      <c r="G513" s="361"/>
      <c r="H513" s="361"/>
      <c r="I513" s="361"/>
      <c r="J513" s="361"/>
      <c r="K513" s="361"/>
      <c r="L513" s="361"/>
      <c r="M513" s="380"/>
      <c r="N513" s="399" t="s">
        <v>699</v>
      </c>
      <c r="O513" s="394"/>
      <c r="P513" s="394"/>
      <c r="Q513" s="394"/>
      <c r="R513" s="394"/>
      <c r="S513" s="394"/>
      <c r="T513" s="391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14020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14204.28</v>
      </c>
      <c r="X513" s="37"/>
      <c r="Y513" s="348"/>
      <c r="Z513" s="348"/>
    </row>
    <row r="514" spans="1:29" x14ac:dyDescent="0.2">
      <c r="A514" s="361"/>
      <c r="B514" s="361"/>
      <c r="C514" s="361"/>
      <c r="D514" s="361"/>
      <c r="E514" s="361"/>
      <c r="F514" s="361"/>
      <c r="G514" s="361"/>
      <c r="H514" s="361"/>
      <c r="I514" s="361"/>
      <c r="J514" s="361"/>
      <c r="K514" s="361"/>
      <c r="L514" s="361"/>
      <c r="M514" s="380"/>
      <c r="N514" s="399" t="s">
        <v>700</v>
      </c>
      <c r="O514" s="394"/>
      <c r="P514" s="394"/>
      <c r="Q514" s="394"/>
      <c r="R514" s="394"/>
      <c r="S514" s="394"/>
      <c r="T514" s="391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14803.828321075891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14999.505999999999</v>
      </c>
      <c r="X514" s="37"/>
      <c r="Y514" s="348"/>
      <c r="Z514" s="348"/>
    </row>
    <row r="515" spans="1:29" x14ac:dyDescent="0.2">
      <c r="A515" s="361"/>
      <c r="B515" s="361"/>
      <c r="C515" s="361"/>
      <c r="D515" s="361"/>
      <c r="E515" s="361"/>
      <c r="F515" s="361"/>
      <c r="G515" s="361"/>
      <c r="H515" s="361"/>
      <c r="I515" s="361"/>
      <c r="J515" s="361"/>
      <c r="K515" s="361"/>
      <c r="L515" s="361"/>
      <c r="M515" s="380"/>
      <c r="N515" s="399" t="s">
        <v>701</v>
      </c>
      <c r="O515" s="394"/>
      <c r="P515" s="394"/>
      <c r="Q515" s="394"/>
      <c r="R515" s="394"/>
      <c r="S515" s="394"/>
      <c r="T515" s="391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26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26</v>
      </c>
      <c r="X515" s="37"/>
      <c r="Y515" s="348"/>
      <c r="Z515" s="348"/>
    </row>
    <row r="516" spans="1:29" x14ac:dyDescent="0.2">
      <c r="A516" s="361"/>
      <c r="B516" s="361"/>
      <c r="C516" s="361"/>
      <c r="D516" s="361"/>
      <c r="E516" s="361"/>
      <c r="F516" s="361"/>
      <c r="G516" s="361"/>
      <c r="H516" s="361"/>
      <c r="I516" s="361"/>
      <c r="J516" s="361"/>
      <c r="K516" s="361"/>
      <c r="L516" s="361"/>
      <c r="M516" s="380"/>
      <c r="N516" s="399" t="s">
        <v>703</v>
      </c>
      <c r="O516" s="394"/>
      <c r="P516" s="394"/>
      <c r="Q516" s="394"/>
      <c r="R516" s="394"/>
      <c r="S516" s="394"/>
      <c r="T516" s="391"/>
      <c r="U516" s="37" t="s">
        <v>64</v>
      </c>
      <c r="V516" s="347">
        <f>GrossWeightTotal+PalletQtyTotal*25</f>
        <v>15453.828321075891</v>
      </c>
      <c r="W516" s="347">
        <f>GrossWeightTotalR+PalletQtyTotalR*25</f>
        <v>15649.505999999999</v>
      </c>
      <c r="X516" s="37"/>
      <c r="Y516" s="348"/>
      <c r="Z516" s="348"/>
    </row>
    <row r="517" spans="1:29" x14ac:dyDescent="0.2">
      <c r="A517" s="361"/>
      <c r="B517" s="361"/>
      <c r="C517" s="361"/>
      <c r="D517" s="361"/>
      <c r="E517" s="361"/>
      <c r="F517" s="361"/>
      <c r="G517" s="361"/>
      <c r="H517" s="361"/>
      <c r="I517" s="361"/>
      <c r="J517" s="361"/>
      <c r="K517" s="361"/>
      <c r="L517" s="361"/>
      <c r="M517" s="380"/>
      <c r="N517" s="399" t="s">
        <v>704</v>
      </c>
      <c r="O517" s="394"/>
      <c r="P517" s="394"/>
      <c r="Q517" s="394"/>
      <c r="R517" s="394"/>
      <c r="S517" s="394"/>
      <c r="T517" s="391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2151.1067196246222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2182</v>
      </c>
      <c r="X517" s="37"/>
      <c r="Y517" s="348"/>
      <c r="Z517" s="348"/>
    </row>
    <row r="518" spans="1:29" ht="14.25" hidden="1" customHeight="1" x14ac:dyDescent="0.2">
      <c r="A518" s="361"/>
      <c r="B518" s="361"/>
      <c r="C518" s="361"/>
      <c r="D518" s="361"/>
      <c r="E518" s="361"/>
      <c r="F518" s="361"/>
      <c r="G518" s="361"/>
      <c r="H518" s="361"/>
      <c r="I518" s="361"/>
      <c r="J518" s="361"/>
      <c r="K518" s="361"/>
      <c r="L518" s="361"/>
      <c r="M518" s="380"/>
      <c r="N518" s="399" t="s">
        <v>705</v>
      </c>
      <c r="O518" s="394"/>
      <c r="P518" s="394"/>
      <c r="Q518" s="394"/>
      <c r="R518" s="394"/>
      <c r="S518" s="394"/>
      <c r="T518" s="391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29.50958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411" t="s">
        <v>94</v>
      </c>
      <c r="D520" s="461"/>
      <c r="E520" s="461"/>
      <c r="F520" s="462"/>
      <c r="G520" s="411" t="s">
        <v>217</v>
      </c>
      <c r="H520" s="461"/>
      <c r="I520" s="461"/>
      <c r="J520" s="461"/>
      <c r="K520" s="461"/>
      <c r="L520" s="461"/>
      <c r="M520" s="461"/>
      <c r="N520" s="461"/>
      <c r="O520" s="462"/>
      <c r="P520" s="411" t="s">
        <v>458</v>
      </c>
      <c r="Q520" s="462"/>
      <c r="R520" s="411" t="s">
        <v>511</v>
      </c>
      <c r="S520" s="462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657" t="s">
        <v>708</v>
      </c>
      <c r="B521" s="411" t="s">
        <v>58</v>
      </c>
      <c r="C521" s="411" t="s">
        <v>95</v>
      </c>
      <c r="D521" s="411" t="s">
        <v>103</v>
      </c>
      <c r="E521" s="411" t="s">
        <v>94</v>
      </c>
      <c r="F521" s="411" t="s">
        <v>209</v>
      </c>
      <c r="G521" s="411" t="s">
        <v>218</v>
      </c>
      <c r="H521" s="411" t="s">
        <v>225</v>
      </c>
      <c r="I521" s="411" t="s">
        <v>244</v>
      </c>
      <c r="J521" s="411" t="s">
        <v>303</v>
      </c>
      <c r="K521" s="343"/>
      <c r="L521" s="411" t="s">
        <v>324</v>
      </c>
      <c r="M521" s="411" t="s">
        <v>343</v>
      </c>
      <c r="N521" s="411" t="s">
        <v>427</v>
      </c>
      <c r="O521" s="411" t="s">
        <v>445</v>
      </c>
      <c r="P521" s="411" t="s">
        <v>459</v>
      </c>
      <c r="Q521" s="411" t="s">
        <v>486</v>
      </c>
      <c r="R521" s="411" t="s">
        <v>512</v>
      </c>
      <c r="S521" s="411" t="s">
        <v>561</v>
      </c>
      <c r="T521" s="411" t="s">
        <v>589</v>
      </c>
      <c r="U521" s="411" t="s">
        <v>648</v>
      </c>
      <c r="Z521" s="52"/>
      <c r="AC521" s="343"/>
    </row>
    <row r="522" spans="1:29" ht="13.5" customHeight="1" thickBot="1" x14ac:dyDescent="0.25">
      <c r="A522" s="658"/>
      <c r="B522" s="412"/>
      <c r="C522" s="412"/>
      <c r="D522" s="412"/>
      <c r="E522" s="412"/>
      <c r="F522" s="412"/>
      <c r="G522" s="412"/>
      <c r="H522" s="412"/>
      <c r="I522" s="412"/>
      <c r="J522" s="412"/>
      <c r="K522" s="343"/>
      <c r="L522" s="412"/>
      <c r="M522" s="412"/>
      <c r="N522" s="412"/>
      <c r="O522" s="412"/>
      <c r="P522" s="412"/>
      <c r="Q522" s="412"/>
      <c r="R522" s="412"/>
      <c r="S522" s="412"/>
      <c r="T522" s="412"/>
      <c r="U522" s="412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5.4</v>
      </c>
      <c r="D523" s="46">
        <f>IFERROR(W55*1,"0")+IFERROR(W56*1,"0")+IFERROR(W57*1,"0")+IFERROR(W58*1,"0")</f>
        <v>583.20000000000005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534.1400000000001</v>
      </c>
      <c r="F523" s="46">
        <f>IFERROR(W127*1,"0")+IFERROR(W128*1,"0")+IFERROR(W129*1,"0")+IFERROR(W130*1,"0")</f>
        <v>279.90000000000003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123.9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2750.6999999999994</v>
      </c>
      <c r="J523" s="46">
        <f>IFERROR(W201*1,"0")+IFERROR(W202*1,"0")+IFERROR(W203*1,"0")+IFERROR(W204*1,"0")+IFERROR(W205*1,"0")+IFERROR(W206*1,"0")+IFERROR(W210*1,"0")</f>
        <v>104.39999999999999</v>
      </c>
      <c r="K523" s="343"/>
      <c r="L523" s="46">
        <f>IFERROR(W215*1,"0")+IFERROR(W216*1,"0")+IFERROR(W217*1,"0")+IFERROR(W218*1,"0")+IFERROR(W219*1,"0")+IFERROR(W220*1,"0")</f>
        <v>301.59999999999997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559.5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68.099999999999994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5463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842.4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126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29.400000000000002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2432.64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589,00"/>
        <filter val="1 801,00"/>
        <filter val="1 850,00"/>
        <filter val="1,57"/>
        <filter val="1,85"/>
        <filter val="100,00"/>
        <filter val="11,48"/>
        <filter val="113,07"/>
        <filter val="118,00"/>
        <filter val="119,00"/>
        <filter val="12,83"/>
        <filter val="120,00"/>
        <filter val="121,00"/>
        <filter val="123,00"/>
        <filter val="124,00"/>
        <filter val="13,00"/>
        <filter val="138,00"/>
        <filter val="14 020,00"/>
        <filter val="14 803,83"/>
        <filter val="144,00"/>
        <filter val="149,44"/>
        <filter val="149,53"/>
        <filter val="15 453,83"/>
        <filter val="154,00"/>
        <filter val="16,67"/>
        <filter val="168,00"/>
        <filter val="17,00"/>
        <filter val="180,00"/>
        <filter val="181,00"/>
        <filter val="193,87"/>
        <filter val="194,00"/>
        <filter val="196,00"/>
        <filter val="2 151,11"/>
        <filter val="2 243,00"/>
        <filter val="2 908,00"/>
        <filter val="20,00"/>
        <filter val="202,00"/>
        <filter val="217,00"/>
        <filter val="222,00"/>
        <filter val="228,00"/>
        <filter val="23,00"/>
        <filter val="24,00"/>
        <filter val="25,86"/>
        <filter val="26"/>
        <filter val="26,00"/>
        <filter val="27,82"/>
        <filter val="272,00"/>
        <filter val="29,00"/>
        <filter val="3,58"/>
        <filter val="30,00"/>
        <filter val="300,00"/>
        <filter val="31,81"/>
        <filter val="316,00"/>
        <filter val="319,60"/>
        <filter val="32,00"/>
        <filter val="331,00"/>
        <filter val="334,00"/>
        <filter val="339,00"/>
        <filter val="34,54"/>
        <filter val="36,90"/>
        <filter val="39,00"/>
        <filter val="4,00"/>
        <filter val="40,00"/>
        <filter val="41,00"/>
        <filter val="41,67"/>
        <filter val="413,00"/>
        <filter val="419,00"/>
        <filter val="42,05"/>
        <filter val="424,00"/>
        <filter val="479,00"/>
        <filter val="48,00"/>
        <filter val="49,17"/>
        <filter val="5,00"/>
        <filter val="51,48"/>
        <filter val="519,00"/>
        <filter val="53,89"/>
        <filter val="56,00"/>
        <filter val="57,39"/>
        <filter val="582,00"/>
        <filter val="597,00"/>
        <filter val="599,76"/>
        <filter val="6,00"/>
        <filter val="6,15"/>
        <filter val="6,90"/>
        <filter val="67,00"/>
        <filter val="682,00"/>
        <filter val="7,14"/>
        <filter val="742,00"/>
        <filter val="76,00"/>
        <filter val="77,00"/>
        <filter val="8,62"/>
        <filter val="807,00"/>
        <filter val="84,00"/>
        <filter val="87,44"/>
        <filter val="881,00"/>
        <filter val="9,02"/>
        <filter val="91,00"/>
        <filter val="99,00"/>
      </filters>
    </filterColumn>
  </autoFilter>
  <mergeCells count="932"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471:T471"/>
    <mergeCell ref="N30:R30"/>
    <mergeCell ref="D98:E98"/>
    <mergeCell ref="D473:E473"/>
    <mergeCell ref="N144:R144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486:R486"/>
    <mergeCell ref="A276:M277"/>
    <mergeCell ref="N44:T44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36:M37"/>
    <mergeCell ref="A133:X133"/>
    <mergeCell ref="D30:E30"/>
    <mergeCell ref="D353:E353"/>
    <mergeCell ref="N195:R195"/>
    <mergeCell ref="D67:E67"/>
    <mergeCell ref="N363:R363"/>
    <mergeCell ref="N56:R56"/>
    <mergeCell ref="N323:R323"/>
    <mergeCell ref="T10:U10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D66:E66"/>
    <mergeCell ref="N32:T32"/>
    <mergeCell ref="N159:T159"/>
    <mergeCell ref="D351:E351"/>
    <mergeCell ref="D289:E289"/>
    <mergeCell ref="D73:E73"/>
    <mergeCell ref="A83:M84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D5:E5"/>
    <mergeCell ref="N453:R453"/>
    <mergeCell ref="D303:E303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O10:P10"/>
    <mergeCell ref="N496:T496"/>
    <mergeCell ref="A444:X444"/>
    <mergeCell ref="A476:M477"/>
    <mergeCell ref="N75:R75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R520:S520"/>
    <mergeCell ref="N129:R129"/>
    <mergeCell ref="N63:R63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N447:R447"/>
    <mergeCell ref="O11:P11"/>
    <mergeCell ref="D260:E260"/>
    <mergeCell ref="F521:F522"/>
    <mergeCell ref="D108:E108"/>
    <mergeCell ref="N350:R350"/>
    <mergeCell ref="N139:T139"/>
    <mergeCell ref="N406:T406"/>
    <mergeCell ref="I17:I18"/>
    <mergeCell ref="A321:X321"/>
    <mergeCell ref="D377:E377"/>
    <mergeCell ref="N212:T212"/>
    <mergeCell ref="A312:X312"/>
    <mergeCell ref="N51:T51"/>
    <mergeCell ref="A405:M406"/>
    <mergeCell ref="D72:E72"/>
    <mergeCell ref="N276:T276"/>
    <mergeCell ref="D235:E235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D466:E466"/>
    <mergeCell ref="N308:R308"/>
    <mergeCell ref="N137:R137"/>
    <mergeCell ref="D180:E180"/>
    <mergeCell ref="D9:E9"/>
    <mergeCell ref="D118:E118"/>
    <mergeCell ref="F9:G9"/>
    <mergeCell ref="A320:X320"/>
    <mergeCell ref="N289:R289"/>
    <mergeCell ref="D167:E167"/>
    <mergeCell ref="D161:E161"/>
    <mergeCell ref="D232:E232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A44:M45"/>
    <mergeCell ref="N74:R74"/>
    <mergeCell ref="N76:R76"/>
    <mergeCell ref="N90:T90"/>
    <mergeCell ref="D409:E40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487:E48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499:R499"/>
    <mergeCell ref="N229:R229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D56:E56"/>
    <mergeCell ref="N448:R448"/>
    <mergeCell ref="D193:E193"/>
    <mergeCell ref="D127:E127"/>
    <mergeCell ref="D176:E176"/>
    <mergeCell ref="N264:T264"/>
    <mergeCell ref="N462:T462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N517:T517"/>
    <mergeCell ref="D489:E489"/>
    <mergeCell ref="N346:T346"/>
    <mergeCell ref="N98:R98"/>
    <mergeCell ref="D75:E75"/>
    <mergeCell ref="D206:E206"/>
    <mergeCell ref="N41:T41"/>
    <mergeCell ref="N283:T283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D217:E217"/>
    <mergeCell ref="N193:R193"/>
    <mergeCell ref="D186:E186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A461:M462"/>
    <mergeCell ref="D128:E128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D86:E86"/>
    <mergeCell ref="D384:E384"/>
    <mergeCell ref="D151:E151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D397:E397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A53:X53"/>
    <mergeCell ref="D336:E336"/>
    <mergeCell ref="N242:T242"/>
    <mergeCell ref="A13:L13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