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B236016-631D-4293-8998-26907E80DB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заказа'!$B$215:$B$215</definedName>
    <definedName name="ProductId118">'Бланк заказа'!$B$216:$B$216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заказа'!$B$225:$B$225</definedName>
    <definedName name="ProductId124">'Бланк заказа'!$B$226:$B$226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заказа'!$B$244:$B$244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заказа'!$B$255:$B$255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заказа'!$B$430:$B$430</definedName>
    <definedName name="ProductId237">'Бланк заказа'!$B$431:$B$431</definedName>
    <definedName name="ProductId238">'Бланк заказа'!$B$435:$B$435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заказа'!$B$447:$B$447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заказа'!$B$473:$B$473</definedName>
    <definedName name="ProductId26">'Бланк заказа'!$B$72:$B$72</definedName>
    <definedName name="ProductId260">'Бланк заказа'!$B$474:$B$474</definedName>
    <definedName name="ProductId261">'Бланк заказа'!$B$475:$B$475</definedName>
    <definedName name="ProductId262">'Бланк заказа'!$B$479:$B$479</definedName>
    <definedName name="ProductId263">'Бланк заказа'!$B$485:$B$485</definedName>
    <definedName name="ProductId264">'Бланк заказа'!$B$486:$B$486</definedName>
    <definedName name="ProductId265">'Бланк заказа'!$B$487:$B$487</definedName>
    <definedName name="ProductId266">'Бланк заказа'!$B$488:$B$488</definedName>
    <definedName name="ProductId267">'Бланк заказа'!$B$489:$B$489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70">'Бланк заказа'!$B$495:$B$495</definedName>
    <definedName name="ProductId271">'Бланк заказа'!$B$499:$B$499</definedName>
    <definedName name="ProductId272">'Бланк заказа'!$B$500:$B$500</definedName>
    <definedName name="ProductId273">'Бланк заказа'!$B$501:$B$501</definedName>
    <definedName name="ProductId274">'Бланк заказа'!$B$502:$B$502</definedName>
    <definedName name="ProductId275">'Бланк заказа'!$B$506:$B$506</definedName>
    <definedName name="ProductId276">'Бланк заказа'!$B$507:$B$507</definedName>
    <definedName name="ProductId277">'Бланк заказа'!$B$508:$B$508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заказа'!$V$215:$V$215</definedName>
    <definedName name="SalesQty118">'Бланк заказа'!$V$216:$V$216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заказа'!$V$225:$V$225</definedName>
    <definedName name="SalesQty124">'Бланк заказа'!$V$226:$V$226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заказа'!$V$244:$V$244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заказа'!$V$255:$V$255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заказа'!$V$430:$V$430</definedName>
    <definedName name="SalesQty237">'Бланк заказа'!$V$431:$V$431</definedName>
    <definedName name="SalesQty238">'Бланк заказа'!$V$435:$V$435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заказа'!$V$447:$V$447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заказа'!$V$473:$V$473</definedName>
    <definedName name="SalesQty26">'Бланк заказа'!$V$72:$V$72</definedName>
    <definedName name="SalesQty260">'Бланк заказа'!$V$474:$V$474</definedName>
    <definedName name="SalesQty261">'Бланк заказа'!$V$475:$V$475</definedName>
    <definedName name="SalesQty262">'Бланк заказа'!$V$479:$V$479</definedName>
    <definedName name="SalesQty263">'Бланк заказа'!$V$485:$V$485</definedName>
    <definedName name="SalesQty264">'Бланк заказа'!$V$486:$V$486</definedName>
    <definedName name="SalesQty265">'Бланк заказа'!$V$487:$V$487</definedName>
    <definedName name="SalesQty266">'Бланк заказа'!$V$488:$V$488</definedName>
    <definedName name="SalesQty267">'Бланк заказа'!$V$489:$V$489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70">'Бланк заказа'!$V$495:$V$495</definedName>
    <definedName name="SalesQty271">'Бланк заказа'!$V$499:$V$499</definedName>
    <definedName name="SalesQty272">'Бланк заказа'!$V$500:$V$500</definedName>
    <definedName name="SalesQty273">'Бланк заказа'!$V$501:$V$501</definedName>
    <definedName name="SalesQty274">'Бланк заказа'!$V$502:$V$502</definedName>
    <definedName name="SalesQty275">'Бланк заказа'!$V$506:$V$506</definedName>
    <definedName name="SalesQty276">'Бланк заказа'!$V$507:$V$507</definedName>
    <definedName name="SalesQty277">'Бланк заказа'!$V$508:$V$508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заказа'!$W$215:$W$215</definedName>
    <definedName name="SalesRoundBox118">'Бланк заказа'!$W$216:$W$216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заказа'!$W$225:$W$225</definedName>
    <definedName name="SalesRoundBox124">'Бланк заказа'!$W$226:$W$226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заказа'!$W$244:$W$244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заказа'!$W$255:$W$255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заказа'!$W$430:$W$430</definedName>
    <definedName name="SalesRoundBox237">'Бланк заказа'!$W$431:$W$431</definedName>
    <definedName name="SalesRoundBox238">'Бланк заказа'!$W$435:$W$435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заказа'!$W$447:$W$447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заказа'!$W$473:$W$473</definedName>
    <definedName name="SalesRoundBox26">'Бланк заказа'!$W$72:$W$72</definedName>
    <definedName name="SalesRoundBox260">'Бланк заказа'!$W$474:$W$474</definedName>
    <definedName name="SalesRoundBox261">'Бланк заказа'!$W$475:$W$475</definedName>
    <definedName name="SalesRoundBox262">'Бланк заказа'!$W$479:$W$479</definedName>
    <definedName name="SalesRoundBox263">'Бланк заказа'!$W$485:$W$485</definedName>
    <definedName name="SalesRoundBox264">'Бланк заказа'!$W$486:$W$486</definedName>
    <definedName name="SalesRoundBox265">'Бланк заказа'!$W$487:$W$487</definedName>
    <definedName name="SalesRoundBox266">'Бланк заказа'!$W$488:$W$488</definedName>
    <definedName name="SalesRoundBox267">'Бланк заказа'!$W$489:$W$489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70">'Бланк заказа'!$W$495:$W$495</definedName>
    <definedName name="SalesRoundBox271">'Бланк заказа'!$W$499:$W$499</definedName>
    <definedName name="SalesRoundBox272">'Бланк заказа'!$W$500:$W$500</definedName>
    <definedName name="SalesRoundBox273">'Бланк заказа'!$W$501:$W$501</definedName>
    <definedName name="SalesRoundBox274">'Бланк заказа'!$W$502:$W$502</definedName>
    <definedName name="SalesRoundBox275">'Бланк заказа'!$W$506:$W$506</definedName>
    <definedName name="SalesRoundBox276">'Бланк заказа'!$W$507:$W$507</definedName>
    <definedName name="SalesRoundBox277">'Бланк заказа'!$W$508:$W$508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заказа'!$U$215:$U$215</definedName>
    <definedName name="UnitOfMeasure118">'Бланк заказа'!$U$216:$U$216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заказа'!$U$225:$U$225</definedName>
    <definedName name="UnitOfMeasure124">'Бланк заказа'!$U$226:$U$226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заказа'!$U$244:$U$244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заказа'!$U$255:$U$255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заказа'!$U$430:$U$430</definedName>
    <definedName name="UnitOfMeasure237">'Бланк заказа'!$U$431:$U$431</definedName>
    <definedName name="UnitOfMeasure238">'Бланк заказа'!$U$435:$U$435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заказа'!$U$447:$U$447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заказа'!$U$473:$U$473</definedName>
    <definedName name="UnitOfMeasure26">'Бланк заказа'!$U$72:$U$72</definedName>
    <definedName name="UnitOfMeasure260">'Бланк заказа'!$U$474:$U$474</definedName>
    <definedName name="UnitOfMeasure261">'Бланк заказа'!$U$475:$U$475</definedName>
    <definedName name="UnitOfMeasure262">'Бланк заказа'!$U$479:$U$479</definedName>
    <definedName name="UnitOfMeasure263">'Бланк заказа'!$U$485:$U$485</definedName>
    <definedName name="UnitOfMeasure264">'Бланк заказа'!$U$486:$U$486</definedName>
    <definedName name="UnitOfMeasure265">'Бланк заказа'!$U$487:$U$487</definedName>
    <definedName name="UnitOfMeasure266">'Бланк заказа'!$U$488:$U$488</definedName>
    <definedName name="UnitOfMeasure267">'Бланк заказа'!$U$489:$U$489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70">'Бланк заказа'!$U$495:$U$495</definedName>
    <definedName name="UnitOfMeasure271">'Бланк заказа'!$U$499:$U$499</definedName>
    <definedName name="UnitOfMeasure272">'Бланк заказа'!$U$500:$U$500</definedName>
    <definedName name="UnitOfMeasure273">'Бланк заказа'!$U$501:$U$501</definedName>
    <definedName name="UnitOfMeasure274">'Бланк заказа'!$U$502:$U$502</definedName>
    <definedName name="UnitOfMeasure275">'Бланк заказа'!$U$506:$U$506</definedName>
    <definedName name="UnitOfMeasure276">'Бланк заказа'!$U$507:$U$507</definedName>
    <definedName name="UnitOfMeasure277">'Бланк заказа'!$U$508:$U$508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V477" i="1"/>
  <c r="V476" i="1"/>
  <c r="W475" i="1"/>
  <c r="X475" i="1" s="1"/>
  <c r="N475" i="1"/>
  <c r="W474" i="1"/>
  <c r="X474" i="1" s="1"/>
  <c r="N474" i="1"/>
  <c r="W473" i="1"/>
  <c r="W477" i="1" s="1"/>
  <c r="N473" i="1"/>
  <c r="V471" i="1"/>
  <c r="V470" i="1"/>
  <c r="X469" i="1"/>
  <c r="W469" i="1"/>
  <c r="N469" i="1"/>
  <c r="W468" i="1"/>
  <c r="X468" i="1" s="1"/>
  <c r="N468" i="1"/>
  <c r="W467" i="1"/>
  <c r="X467" i="1" s="1"/>
  <c r="N467" i="1"/>
  <c r="W466" i="1"/>
  <c r="X466" i="1" s="1"/>
  <c r="N466" i="1"/>
  <c r="W465" i="1"/>
  <c r="X465" i="1" s="1"/>
  <c r="N465" i="1"/>
  <c r="W464" i="1"/>
  <c r="N464" i="1"/>
  <c r="V462" i="1"/>
  <c r="V461" i="1"/>
  <c r="W460" i="1"/>
  <c r="X460" i="1" s="1"/>
  <c r="N460" i="1"/>
  <c r="W459" i="1"/>
  <c r="X459" i="1" s="1"/>
  <c r="X461" i="1" s="1"/>
  <c r="N459" i="1"/>
  <c r="V457" i="1"/>
  <c r="V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W446" i="1"/>
  <c r="X446" i="1" s="1"/>
  <c r="W445" i="1"/>
  <c r="V441" i="1"/>
  <c r="V440" i="1"/>
  <c r="W439" i="1"/>
  <c r="W441" i="1" s="1"/>
  <c r="N439" i="1"/>
  <c r="V437" i="1"/>
  <c r="V436" i="1"/>
  <c r="W435" i="1"/>
  <c r="W437" i="1" s="1"/>
  <c r="N435" i="1"/>
  <c r="V433" i="1"/>
  <c r="V432" i="1"/>
  <c r="X431" i="1"/>
  <c r="W431" i="1"/>
  <c r="N431" i="1"/>
  <c r="W430" i="1"/>
  <c r="N430" i="1"/>
  <c r="V428" i="1"/>
  <c r="V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N420" i="1"/>
  <c r="V418" i="1"/>
  <c r="V417" i="1"/>
  <c r="W416" i="1"/>
  <c r="X416" i="1" s="1"/>
  <c r="N416" i="1"/>
  <c r="X415" i="1"/>
  <c r="X417" i="1" s="1"/>
  <c r="W415" i="1"/>
  <c r="N415" i="1"/>
  <c r="V412" i="1"/>
  <c r="V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W372" i="1" s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W255" i="1"/>
  <c r="V253" i="1"/>
  <c r="V252" i="1"/>
  <c r="X251" i="1"/>
  <c r="W251" i="1"/>
  <c r="N251" i="1"/>
  <c r="W250" i="1"/>
  <c r="X250" i="1" s="1"/>
  <c r="N250" i="1"/>
  <c r="W249" i="1"/>
  <c r="X249" i="1" s="1"/>
  <c r="N249" i="1"/>
  <c r="W248" i="1"/>
  <c r="N248" i="1"/>
  <c r="V246" i="1"/>
  <c r="V245" i="1"/>
  <c r="W244" i="1"/>
  <c r="N244" i="1"/>
  <c r="V242" i="1"/>
  <c r="V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X235" i="1"/>
  <c r="W235" i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X226" i="1"/>
  <c r="W226" i="1"/>
  <c r="N226" i="1"/>
  <c r="W225" i="1"/>
  <c r="N225" i="1"/>
  <c r="V222" i="1"/>
  <c r="V221" i="1"/>
  <c r="W220" i="1"/>
  <c r="X220" i="1" s="1"/>
  <c r="W219" i="1"/>
  <c r="X219" i="1" s="1"/>
  <c r="W218" i="1"/>
  <c r="X218" i="1" s="1"/>
  <c r="W217" i="1"/>
  <c r="X217" i="1" s="1"/>
  <c r="W216" i="1"/>
  <c r="X216" i="1" s="1"/>
  <c r="W215" i="1"/>
  <c r="L523" i="1" s="1"/>
  <c r="V212" i="1"/>
  <c r="W211" i="1"/>
  <c r="V211" i="1"/>
  <c r="X210" i="1"/>
  <c r="X211" i="1" s="1"/>
  <c r="W210" i="1"/>
  <c r="W212" i="1" s="1"/>
  <c r="N210" i="1"/>
  <c r="V208" i="1"/>
  <c r="W207" i="1"/>
  <c r="V207" i="1"/>
  <c r="X206" i="1"/>
  <c r="W206" i="1"/>
  <c r="X205" i="1"/>
  <c r="W205" i="1"/>
  <c r="X204" i="1"/>
  <c r="W204" i="1"/>
  <c r="X203" i="1"/>
  <c r="W203" i="1"/>
  <c r="X202" i="1"/>
  <c r="W202" i="1"/>
  <c r="X201" i="1"/>
  <c r="X207" i="1" s="1"/>
  <c r="W201" i="1"/>
  <c r="J523" i="1" s="1"/>
  <c r="V198" i="1"/>
  <c r="V197" i="1"/>
  <c r="W196" i="1"/>
  <c r="X196" i="1" s="1"/>
  <c r="N196" i="1"/>
  <c r="X195" i="1"/>
  <c r="W195" i="1"/>
  <c r="N195" i="1"/>
  <c r="W194" i="1"/>
  <c r="X194" i="1" s="1"/>
  <c r="N194" i="1"/>
  <c r="W193" i="1"/>
  <c r="N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X177" i="1"/>
  <c r="W177" i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N173" i="1"/>
  <c r="V171" i="1"/>
  <c r="V170" i="1"/>
  <c r="W169" i="1"/>
  <c r="X169" i="1" s="1"/>
  <c r="N169" i="1"/>
  <c r="W168" i="1"/>
  <c r="X168" i="1" s="1"/>
  <c r="N168" i="1"/>
  <c r="X167" i="1"/>
  <c r="W167" i="1"/>
  <c r="N167" i="1"/>
  <c r="W166" i="1"/>
  <c r="N166" i="1"/>
  <c r="V164" i="1"/>
  <c r="V163" i="1"/>
  <c r="W162" i="1"/>
  <c r="X162" i="1" s="1"/>
  <c r="N162" i="1"/>
  <c r="W161" i="1"/>
  <c r="X161" i="1" s="1"/>
  <c r="X163" i="1" s="1"/>
  <c r="N161" i="1"/>
  <c r="V159" i="1"/>
  <c r="V158" i="1"/>
  <c r="W157" i="1"/>
  <c r="X157" i="1" s="1"/>
  <c r="N157" i="1"/>
  <c r="W156" i="1"/>
  <c r="W158" i="1" s="1"/>
  <c r="N156" i="1"/>
  <c r="V153" i="1"/>
  <c r="V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W144" i="1"/>
  <c r="X144" i="1" s="1"/>
  <c r="N144" i="1"/>
  <c r="W143" i="1"/>
  <c r="N143" i="1"/>
  <c r="V140" i="1"/>
  <c r="V139" i="1"/>
  <c r="W138" i="1"/>
  <c r="X138" i="1" s="1"/>
  <c r="N138" i="1"/>
  <c r="W137" i="1"/>
  <c r="X137" i="1" s="1"/>
  <c r="N137" i="1"/>
  <c r="W136" i="1"/>
  <c r="N136" i="1"/>
  <c r="V132" i="1"/>
  <c r="V131" i="1"/>
  <c r="W130" i="1"/>
  <c r="X130" i="1" s="1"/>
  <c r="N130" i="1"/>
  <c r="W129" i="1"/>
  <c r="X129" i="1" s="1"/>
  <c r="N129" i="1"/>
  <c r="W128" i="1"/>
  <c r="X128" i="1" s="1"/>
  <c r="N128" i="1"/>
  <c r="X127" i="1"/>
  <c r="W127" i="1"/>
  <c r="N127" i="1"/>
  <c r="V124" i="1"/>
  <c r="V123" i="1"/>
  <c r="W122" i="1"/>
  <c r="X122" i="1" s="1"/>
  <c r="N122" i="1"/>
  <c r="W121" i="1"/>
  <c r="X121" i="1" s="1"/>
  <c r="N121" i="1"/>
  <c r="W120" i="1"/>
  <c r="X120" i="1" s="1"/>
  <c r="N120" i="1"/>
  <c r="W119" i="1"/>
  <c r="X119" i="1" s="1"/>
  <c r="N119" i="1"/>
  <c r="W118" i="1"/>
  <c r="X118" i="1" s="1"/>
  <c r="N118" i="1"/>
  <c r="W117" i="1"/>
  <c r="X117" i="1" s="1"/>
  <c r="W116" i="1"/>
  <c r="N116" i="1"/>
  <c r="V114" i="1"/>
  <c r="V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W106" i="1"/>
  <c r="X106" i="1" s="1"/>
  <c r="N106" i="1"/>
  <c r="W105" i="1"/>
  <c r="X105" i="1" s="1"/>
  <c r="N105" i="1"/>
  <c r="W104" i="1"/>
  <c r="X104" i="1" s="1"/>
  <c r="N104" i="1"/>
  <c r="V102" i="1"/>
  <c r="V101" i="1"/>
  <c r="W100" i="1"/>
  <c r="X100" i="1" s="1"/>
  <c r="N100" i="1"/>
  <c r="W99" i="1"/>
  <c r="X99" i="1" s="1"/>
  <c r="N99" i="1"/>
  <c r="X98" i="1"/>
  <c r="W98" i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N93" i="1"/>
  <c r="V91" i="1"/>
  <c r="V90" i="1"/>
  <c r="W89" i="1"/>
  <c r="X89" i="1" s="1"/>
  <c r="N89" i="1"/>
  <c r="W88" i="1"/>
  <c r="X88" i="1" s="1"/>
  <c r="N88" i="1"/>
  <c r="W87" i="1"/>
  <c r="X87" i="1" s="1"/>
  <c r="N87" i="1"/>
  <c r="X86" i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N63" i="1"/>
  <c r="V60" i="1"/>
  <c r="V59" i="1"/>
  <c r="W58" i="1"/>
  <c r="X58" i="1" s="1"/>
  <c r="W57" i="1"/>
  <c r="X57" i="1" s="1"/>
  <c r="N57" i="1"/>
  <c r="W56" i="1"/>
  <c r="X56" i="1" s="1"/>
  <c r="N56" i="1"/>
  <c r="W55" i="1"/>
  <c r="N55" i="1"/>
  <c r="V52" i="1"/>
  <c r="V51" i="1"/>
  <c r="W50" i="1"/>
  <c r="X50" i="1" s="1"/>
  <c r="N50" i="1"/>
  <c r="W49" i="1"/>
  <c r="C523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W26" i="1"/>
  <c r="X26" i="1" s="1"/>
  <c r="V24" i="1"/>
  <c r="V23" i="1"/>
  <c r="W22" i="1"/>
  <c r="N22" i="1"/>
  <c r="H10" i="1"/>
  <c r="H9" i="1"/>
  <c r="A9" i="1"/>
  <c r="D7" i="1"/>
  <c r="O6" i="1"/>
  <c r="N2" i="1"/>
  <c r="X90" i="1" l="1"/>
  <c r="X131" i="1"/>
  <c r="X32" i="1"/>
  <c r="W197" i="1"/>
  <c r="X404" i="1"/>
  <c r="X405" i="1" s="1"/>
  <c r="W405" i="1"/>
  <c r="X355" i="1"/>
  <c r="X113" i="1"/>
  <c r="X337" i="1"/>
  <c r="W476" i="1"/>
  <c r="X35" i="1"/>
  <c r="X36" i="1" s="1"/>
  <c r="W36" i="1"/>
  <c r="X39" i="1"/>
  <c r="X40" i="1" s="1"/>
  <c r="W40" i="1"/>
  <c r="X43" i="1"/>
  <c r="X44" i="1" s="1"/>
  <c r="W44" i="1"/>
  <c r="X49" i="1"/>
  <c r="X51" i="1" s="1"/>
  <c r="W90" i="1"/>
  <c r="W191" i="1"/>
  <c r="X193" i="1"/>
  <c r="X197" i="1" s="1"/>
  <c r="W299" i="1"/>
  <c r="X345" i="1"/>
  <c r="X346" i="1" s="1"/>
  <c r="W346" i="1"/>
  <c r="X370" i="1"/>
  <c r="X371" i="1" s="1"/>
  <c r="W371" i="1"/>
  <c r="S523" i="1"/>
  <c r="X435" i="1"/>
  <c r="X436" i="1" s="1"/>
  <c r="W436" i="1"/>
  <c r="X439" i="1"/>
  <c r="X440" i="1" s="1"/>
  <c r="W440" i="1"/>
  <c r="X473" i="1"/>
  <c r="B523" i="1"/>
  <c r="W515" i="1"/>
  <c r="W514" i="1"/>
  <c r="W23" i="1"/>
  <c r="X22" i="1"/>
  <c r="X23" i="1" s="1"/>
  <c r="W24" i="1"/>
  <c r="W91" i="1"/>
  <c r="W102" i="1"/>
  <c r="X93" i="1"/>
  <c r="X101" i="1" s="1"/>
  <c r="W101" i="1"/>
  <c r="W132" i="1"/>
  <c r="W139" i="1"/>
  <c r="X136" i="1"/>
  <c r="X139" i="1" s="1"/>
  <c r="G523" i="1"/>
  <c r="W164" i="1"/>
  <c r="W171" i="1"/>
  <c r="X166" i="1"/>
  <c r="X170" i="1" s="1"/>
  <c r="W170" i="1"/>
  <c r="F10" i="1"/>
  <c r="J9" i="1"/>
  <c r="F9" i="1"/>
  <c r="A10" i="1"/>
  <c r="V517" i="1"/>
  <c r="V513" i="1"/>
  <c r="W33" i="1"/>
  <c r="W32" i="1"/>
  <c r="W52" i="1"/>
  <c r="D523" i="1"/>
  <c r="W59" i="1"/>
  <c r="X55" i="1"/>
  <c r="X59" i="1" s="1"/>
  <c r="W60" i="1"/>
  <c r="E523" i="1"/>
  <c r="W84" i="1"/>
  <c r="X63" i="1"/>
  <c r="X83" i="1" s="1"/>
  <c r="W83" i="1"/>
  <c r="W113" i="1"/>
  <c r="W114" i="1"/>
  <c r="W124" i="1"/>
  <c r="X116" i="1"/>
  <c r="X123" i="1" s="1"/>
  <c r="W123" i="1"/>
  <c r="W140" i="1"/>
  <c r="H523" i="1"/>
  <c r="W152" i="1"/>
  <c r="X143" i="1"/>
  <c r="X152" i="1" s="1"/>
  <c r="W153" i="1"/>
  <c r="I523" i="1"/>
  <c r="W159" i="1"/>
  <c r="X156" i="1"/>
  <c r="X158" i="1" s="1"/>
  <c r="W163" i="1"/>
  <c r="X190" i="1"/>
  <c r="W190" i="1"/>
  <c r="W198" i="1"/>
  <c r="W222" i="1"/>
  <c r="M523" i="1"/>
  <c r="W241" i="1"/>
  <c r="W271" i="1"/>
  <c r="W277" i="1"/>
  <c r="W282" i="1"/>
  <c r="X279" i="1"/>
  <c r="X282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3" i="1"/>
  <c r="W379" i="1"/>
  <c r="W394" i="1"/>
  <c r="X381" i="1"/>
  <c r="X394" i="1" s="1"/>
  <c r="W395" i="1"/>
  <c r="W402" i="1"/>
  <c r="X397" i="1"/>
  <c r="X401" i="1" s="1"/>
  <c r="W401" i="1"/>
  <c r="X409" i="1"/>
  <c r="X411" i="1" s="1"/>
  <c r="W411" i="1"/>
  <c r="W456" i="1"/>
  <c r="W462" i="1"/>
  <c r="W471" i="1"/>
  <c r="X464" i="1"/>
  <c r="X470" i="1" s="1"/>
  <c r="W470" i="1"/>
  <c r="P523" i="1"/>
  <c r="W51" i="1"/>
  <c r="F523" i="1"/>
  <c r="W131" i="1"/>
  <c r="W208" i="1"/>
  <c r="X215" i="1"/>
  <c r="X221" i="1" s="1"/>
  <c r="W221" i="1"/>
  <c r="X225" i="1"/>
  <c r="X241" i="1" s="1"/>
  <c r="W242" i="1"/>
  <c r="W245" i="1"/>
  <c r="X244" i="1"/>
  <c r="X245" i="1" s="1"/>
  <c r="W246" i="1"/>
  <c r="W253" i="1"/>
  <c r="X248" i="1"/>
  <c r="X252" i="1" s="1"/>
  <c r="W252" i="1"/>
  <c r="W264" i="1"/>
  <c r="X255" i="1"/>
  <c r="X264" i="1" s="1"/>
  <c r="W265" i="1"/>
  <c r="W270" i="1"/>
  <c r="X267" i="1"/>
  <c r="X270" i="1" s="1"/>
  <c r="W276" i="1"/>
  <c r="W283" i="1"/>
  <c r="N523" i="1"/>
  <c r="W295" i="1"/>
  <c r="X286" i="1"/>
  <c r="X294" i="1" s="1"/>
  <c r="W294" i="1"/>
  <c r="W300" i="1"/>
  <c r="O523" i="1"/>
  <c r="W304" i="1"/>
  <c r="X303" i="1"/>
  <c r="X304" i="1" s="1"/>
  <c r="W305" i="1"/>
  <c r="W310" i="1"/>
  <c r="X307" i="1"/>
  <c r="X310" i="1" s="1"/>
  <c r="W338" i="1"/>
  <c r="W337" i="1"/>
  <c r="W343" i="1"/>
  <c r="X340" i="1"/>
  <c r="X342" i="1" s="1"/>
  <c r="W360" i="1"/>
  <c r="W428" i="1"/>
  <c r="W433" i="1"/>
  <c r="X430" i="1"/>
  <c r="X432" i="1" s="1"/>
  <c r="W432" i="1"/>
  <c r="W480" i="1"/>
  <c r="X479" i="1"/>
  <c r="X480" i="1" s="1"/>
  <c r="W481" i="1"/>
  <c r="W496" i="1"/>
  <c r="X493" i="1"/>
  <c r="X496" i="1" s="1"/>
  <c r="W497" i="1"/>
  <c r="T523" i="1"/>
  <c r="Q523" i="1"/>
  <c r="W356" i="1"/>
  <c r="W378" i="1"/>
  <c r="W412" i="1"/>
  <c r="W418" i="1"/>
  <c r="W427" i="1"/>
  <c r="X420" i="1"/>
  <c r="X427" i="1" s="1"/>
  <c r="W457" i="1"/>
  <c r="X445" i="1"/>
  <c r="X456" i="1" s="1"/>
  <c r="W461" i="1"/>
  <c r="X476" i="1"/>
  <c r="U523" i="1"/>
  <c r="W417" i="1"/>
  <c r="W491" i="1"/>
  <c r="W516" i="1" l="1"/>
  <c r="W513" i="1"/>
  <c r="W517" i="1"/>
  <c r="X518" i="1"/>
</calcChain>
</file>

<file path=xl/sharedStrings.xml><?xml version="1.0" encoding="utf-8"?>
<sst xmlns="http://schemas.openxmlformats.org/spreadsheetml/2006/main" count="2206" uniqueCount="743">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</sst>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5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38" customFormat="1" ht="45" customHeight="1" x14ac:dyDescent="0.2">
      <c r="A1" s="41"/>
      <c r="B1" s="41"/>
      <c r="C1" s="41"/>
      <c r="D1" s="463" t="s">
        <v>0</v>
      </c>
      <c r="E1" s="464"/>
      <c r="F1" s="464"/>
      <c r="G1" s="12" t="s">
        <v>1</v>
      </c>
      <c r="H1" s="463" t="s">
        <v>2</v>
      </c>
      <c r="I1" s="464"/>
      <c r="J1" s="464"/>
      <c r="K1" s="464"/>
      <c r="L1" s="464"/>
      <c r="M1" s="464"/>
      <c r="N1" s="464"/>
      <c r="O1" s="464"/>
      <c r="P1" s="710" t="s">
        <v>3</v>
      </c>
      <c r="Q1" s="464"/>
      <c r="R1" s="46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3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3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8" customFormat="1" ht="23.45" customHeight="1" x14ac:dyDescent="0.2">
      <c r="A5" s="474" t="s">
        <v>7</v>
      </c>
      <c r="B5" s="431"/>
      <c r="C5" s="432"/>
      <c r="D5" s="387"/>
      <c r="E5" s="389"/>
      <c r="F5" s="668" t="s">
        <v>8</v>
      </c>
      <c r="G5" s="432"/>
      <c r="H5" s="387" t="s">
        <v>742</v>
      </c>
      <c r="I5" s="388"/>
      <c r="J5" s="388"/>
      <c r="K5" s="388"/>
      <c r="L5" s="389"/>
      <c r="N5" s="24" t="s">
        <v>9</v>
      </c>
      <c r="O5" s="487">
        <v>45388</v>
      </c>
      <c r="P5" s="449"/>
      <c r="R5" s="714" t="s">
        <v>10</v>
      </c>
      <c r="S5" s="425"/>
      <c r="T5" s="476" t="s">
        <v>11</v>
      </c>
      <c r="U5" s="449"/>
      <c r="Z5" s="51"/>
      <c r="AA5" s="51"/>
      <c r="AB5" s="51"/>
    </row>
    <row r="6" spans="1:29" s="338" customFormat="1" ht="24" customHeight="1" x14ac:dyDescent="0.2">
      <c r="A6" s="474" t="s">
        <v>12</v>
      </c>
      <c r="B6" s="431"/>
      <c r="C6" s="432"/>
      <c r="D6" s="645" t="s">
        <v>13</v>
      </c>
      <c r="E6" s="646"/>
      <c r="F6" s="646"/>
      <c r="G6" s="646"/>
      <c r="H6" s="646"/>
      <c r="I6" s="646"/>
      <c r="J6" s="646"/>
      <c r="K6" s="646"/>
      <c r="L6" s="449"/>
      <c r="N6" s="24" t="s">
        <v>14</v>
      </c>
      <c r="O6" s="490" t="str">
        <f>IF(O5=0," ",CHOOSE(WEEKDAY(O5,2),"Понедельник","Вторник","Среда","Четверг","Пятница","Суббота","Воскресенье"))</f>
        <v>Суббота</v>
      </c>
      <c r="P6" s="352"/>
      <c r="R6" s="424" t="s">
        <v>15</v>
      </c>
      <c r="S6" s="425"/>
      <c r="T6" s="477" t="s">
        <v>16</v>
      </c>
      <c r="U6" s="409"/>
      <c r="Z6" s="51"/>
      <c r="AA6" s="51"/>
      <c r="AB6" s="51"/>
    </row>
    <row r="7" spans="1:29" s="338" customFormat="1" ht="21.75" hidden="1" customHeight="1" x14ac:dyDescent="0.2">
      <c r="A7" s="55"/>
      <c r="B7" s="55"/>
      <c r="C7" s="55"/>
      <c r="D7" s="482" t="str">
        <f>IFERROR(VLOOKUP(DeliveryAddress,Table,3,0),1)</f>
        <v>1</v>
      </c>
      <c r="E7" s="483"/>
      <c r="F7" s="483"/>
      <c r="G7" s="483"/>
      <c r="H7" s="483"/>
      <c r="I7" s="483"/>
      <c r="J7" s="483"/>
      <c r="K7" s="483"/>
      <c r="L7" s="484"/>
      <c r="N7" s="24"/>
      <c r="O7" s="42"/>
      <c r="P7" s="42"/>
      <c r="R7" s="350"/>
      <c r="S7" s="425"/>
      <c r="T7" s="478"/>
      <c r="U7" s="479"/>
      <c r="Z7" s="51"/>
      <c r="AA7" s="51"/>
      <c r="AB7" s="51"/>
    </row>
    <row r="8" spans="1:29" s="338" customFormat="1" ht="25.5" customHeight="1" x14ac:dyDescent="0.2">
      <c r="A8" s="713" t="s">
        <v>17</v>
      </c>
      <c r="B8" s="354"/>
      <c r="C8" s="355"/>
      <c r="D8" s="451"/>
      <c r="E8" s="452"/>
      <c r="F8" s="452"/>
      <c r="G8" s="452"/>
      <c r="H8" s="452"/>
      <c r="I8" s="452"/>
      <c r="J8" s="452"/>
      <c r="K8" s="452"/>
      <c r="L8" s="453"/>
      <c r="N8" s="24" t="s">
        <v>18</v>
      </c>
      <c r="O8" s="448">
        <v>0.45833333333333331</v>
      </c>
      <c r="P8" s="449"/>
      <c r="R8" s="350"/>
      <c r="S8" s="425"/>
      <c r="T8" s="478"/>
      <c r="U8" s="479"/>
      <c r="Z8" s="51"/>
      <c r="AA8" s="51"/>
      <c r="AB8" s="51"/>
    </row>
    <row r="9" spans="1:29" s="338" customFormat="1" ht="39.950000000000003" customHeight="1" x14ac:dyDescent="0.2">
      <c r="A9" s="5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521"/>
      <c r="E9" s="364"/>
      <c r="F9" s="5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19</v>
      </c>
      <c r="O9" s="487"/>
      <c r="P9" s="449"/>
      <c r="R9" s="350"/>
      <c r="S9" s="425"/>
      <c r="T9" s="480"/>
      <c r="U9" s="481"/>
      <c r="V9" s="43"/>
      <c r="W9" s="43"/>
      <c r="X9" s="43"/>
      <c r="Y9" s="43"/>
      <c r="Z9" s="51"/>
      <c r="AA9" s="51"/>
      <c r="AB9" s="51"/>
    </row>
    <row r="10" spans="1:29" s="338" customFormat="1" ht="26.45" customHeight="1" x14ac:dyDescent="0.2">
      <c r="A10" s="5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521"/>
      <c r="E10" s="364"/>
      <c r="F10" s="5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622" t="str">
        <f>IFERROR(VLOOKUP($D$10,Proxy,2,FALSE),"")</f>
        <v/>
      </c>
      <c r="I10" s="350"/>
      <c r="J10" s="350"/>
      <c r="K10" s="350"/>
      <c r="L10" s="350"/>
      <c r="N10" s="26" t="s">
        <v>20</v>
      </c>
      <c r="O10" s="448"/>
      <c r="P10" s="449"/>
      <c r="S10" s="24" t="s">
        <v>21</v>
      </c>
      <c r="T10" s="408" t="s">
        <v>22</v>
      </c>
      <c r="U10" s="409"/>
      <c r="V10" s="44"/>
      <c r="W10" s="44"/>
      <c r="X10" s="44"/>
      <c r="Y10" s="44"/>
      <c r="Z10" s="51"/>
      <c r="AA10" s="51"/>
      <c r="AB10" s="51"/>
    </row>
    <row r="11" spans="1:29" s="33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8"/>
      <c r="P11" s="449"/>
      <c r="S11" s="24" t="s">
        <v>25</v>
      </c>
      <c r="T11" s="647" t="s">
        <v>26</v>
      </c>
      <c r="U11" s="648"/>
      <c r="V11" s="45"/>
      <c r="W11" s="45"/>
      <c r="X11" s="45"/>
      <c r="Y11" s="45"/>
      <c r="Z11" s="51"/>
      <c r="AA11" s="51"/>
      <c r="AB11" s="51"/>
    </row>
    <row r="12" spans="1:29" s="338" customFormat="1" ht="18.600000000000001" customHeight="1" x14ac:dyDescent="0.2">
      <c r="A12" s="633" t="s">
        <v>27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2"/>
      <c r="N12" s="24" t="s">
        <v>28</v>
      </c>
      <c r="O12" s="639"/>
      <c r="P12" s="484"/>
      <c r="Q12" s="23"/>
      <c r="S12" s="24"/>
      <c r="T12" s="464"/>
      <c r="U12" s="350"/>
      <c r="Z12" s="51"/>
      <c r="AA12" s="51"/>
      <c r="AB12" s="51"/>
    </row>
    <row r="13" spans="1:29" s="338" customFormat="1" ht="23.25" customHeight="1" x14ac:dyDescent="0.2">
      <c r="A13" s="633" t="s">
        <v>29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2"/>
      <c r="M13" s="26"/>
      <c r="N13" s="26" t="s">
        <v>30</v>
      </c>
      <c r="O13" s="647"/>
      <c r="P13" s="648"/>
      <c r="Q13" s="23"/>
      <c r="V13" s="49"/>
      <c r="W13" s="49"/>
      <c r="X13" s="49"/>
      <c r="Y13" s="49"/>
      <c r="Z13" s="51"/>
      <c r="AA13" s="51"/>
      <c r="AB13" s="51"/>
    </row>
    <row r="14" spans="1:29" s="338" customFormat="1" ht="18.600000000000001" customHeight="1" x14ac:dyDescent="0.2">
      <c r="A14" s="633" t="s">
        <v>31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2"/>
      <c r="V14" s="50"/>
      <c r="W14" s="50"/>
      <c r="X14" s="50"/>
      <c r="Y14" s="50"/>
      <c r="Z14" s="51"/>
      <c r="AA14" s="51"/>
      <c r="AB14" s="51"/>
    </row>
    <row r="15" spans="1:29" s="338" customFormat="1" ht="22.5" customHeight="1" x14ac:dyDescent="0.2">
      <c r="A15" s="716" t="s">
        <v>32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2"/>
      <c r="N15" s="524" t="s">
        <v>33</v>
      </c>
      <c r="O15" s="464"/>
      <c r="P15" s="464"/>
      <c r="Q15" s="464"/>
      <c r="R15" s="46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5"/>
      <c r="O16" s="525"/>
      <c r="P16" s="525"/>
      <c r="Q16" s="525"/>
      <c r="R16" s="525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5" t="s">
        <v>34</v>
      </c>
      <c r="B17" s="395" t="s">
        <v>35</v>
      </c>
      <c r="C17" s="508" t="s">
        <v>36</v>
      </c>
      <c r="D17" s="395" t="s">
        <v>37</v>
      </c>
      <c r="E17" s="470"/>
      <c r="F17" s="395" t="s">
        <v>38</v>
      </c>
      <c r="G17" s="395" t="s">
        <v>39</v>
      </c>
      <c r="H17" s="395" t="s">
        <v>40</v>
      </c>
      <c r="I17" s="395" t="s">
        <v>41</v>
      </c>
      <c r="J17" s="395" t="s">
        <v>42</v>
      </c>
      <c r="K17" s="395" t="s">
        <v>43</v>
      </c>
      <c r="L17" s="395" t="s">
        <v>44</v>
      </c>
      <c r="M17" s="395" t="s">
        <v>45</v>
      </c>
      <c r="N17" s="395" t="s">
        <v>46</v>
      </c>
      <c r="O17" s="469"/>
      <c r="P17" s="469"/>
      <c r="Q17" s="469"/>
      <c r="R17" s="470"/>
      <c r="S17" s="715" t="s">
        <v>47</v>
      </c>
      <c r="T17" s="432"/>
      <c r="U17" s="395" t="s">
        <v>48</v>
      </c>
      <c r="V17" s="395" t="s">
        <v>49</v>
      </c>
      <c r="W17" s="529" t="s">
        <v>50</v>
      </c>
      <c r="X17" s="395" t="s">
        <v>51</v>
      </c>
      <c r="Y17" s="440" t="s">
        <v>52</v>
      </c>
      <c r="Z17" s="440" t="s">
        <v>53</v>
      </c>
      <c r="AA17" s="440" t="s">
        <v>54</v>
      </c>
      <c r="AB17" s="441"/>
      <c r="AC17" s="442"/>
      <c r="AD17" s="503"/>
      <c r="BA17" s="435" t="s">
        <v>55</v>
      </c>
    </row>
    <row r="18" spans="1:53" ht="14.25" customHeight="1" x14ac:dyDescent="0.2">
      <c r="A18" s="396"/>
      <c r="B18" s="396"/>
      <c r="C18" s="396"/>
      <c r="D18" s="471"/>
      <c r="E18" s="473"/>
      <c r="F18" s="396"/>
      <c r="G18" s="396"/>
      <c r="H18" s="396"/>
      <c r="I18" s="396"/>
      <c r="J18" s="396"/>
      <c r="K18" s="396"/>
      <c r="L18" s="396"/>
      <c r="M18" s="396"/>
      <c r="N18" s="471"/>
      <c r="O18" s="472"/>
      <c r="P18" s="472"/>
      <c r="Q18" s="472"/>
      <c r="R18" s="473"/>
      <c r="S18" s="339" t="s">
        <v>56</v>
      </c>
      <c r="T18" s="339" t="s">
        <v>57</v>
      </c>
      <c r="U18" s="396"/>
      <c r="V18" s="396"/>
      <c r="W18" s="530"/>
      <c r="X18" s="396"/>
      <c r="Y18" s="608"/>
      <c r="Z18" s="608"/>
      <c r="AA18" s="443"/>
      <c r="AB18" s="444"/>
      <c r="AC18" s="445"/>
      <c r="AD18" s="504"/>
      <c r="BA18" s="350"/>
    </row>
    <row r="19" spans="1:53" ht="27.75" hidden="1" customHeight="1" x14ac:dyDescent="0.2">
      <c r="A19" s="402" t="s">
        <v>58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hidden="1" customHeight="1" x14ac:dyDescent="0.25">
      <c r="A20" s="358" t="s">
        <v>58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40"/>
      <c r="Z20" s="340"/>
    </row>
    <row r="21" spans="1:53" ht="14.25" hidden="1" customHeight="1" x14ac:dyDescent="0.25">
      <c r="A21" s="349" t="s">
        <v>59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41"/>
      <c r="Z21" s="341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51">
        <v>4607091389258</v>
      </c>
      <c r="E22" s="352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7"/>
      <c r="P22" s="357"/>
      <c r="Q22" s="357"/>
      <c r="R22" s="352"/>
      <c r="S22" s="34"/>
      <c r="T22" s="34"/>
      <c r="U22" s="35" t="s">
        <v>64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68"/>
      <c r="N23" s="353" t="s">
        <v>65</v>
      </c>
      <c r="O23" s="354"/>
      <c r="P23" s="354"/>
      <c r="Q23" s="354"/>
      <c r="R23" s="354"/>
      <c r="S23" s="354"/>
      <c r="T23" s="355"/>
      <c r="U23" s="37" t="s">
        <v>66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68"/>
      <c r="N24" s="353" t="s">
        <v>65</v>
      </c>
      <c r="O24" s="354"/>
      <c r="P24" s="354"/>
      <c r="Q24" s="354"/>
      <c r="R24" s="354"/>
      <c r="S24" s="354"/>
      <c r="T24" s="355"/>
      <c r="U24" s="37" t="s">
        <v>64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hidden="1" customHeight="1" x14ac:dyDescent="0.25">
      <c r="A25" s="349" t="s">
        <v>67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41"/>
      <c r="Z25" s="341"/>
    </row>
    <row r="26" spans="1:53" ht="27" hidden="1" customHeight="1" x14ac:dyDescent="0.25">
      <c r="A26" s="54" t="s">
        <v>68</v>
      </c>
      <c r="B26" s="54" t="s">
        <v>69</v>
      </c>
      <c r="C26" s="31">
        <v>4301051551</v>
      </c>
      <c r="D26" s="351">
        <v>4607091383881</v>
      </c>
      <c r="E26" s="352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54" t="s">
        <v>70</v>
      </c>
      <c r="O26" s="357"/>
      <c r="P26" s="357"/>
      <c r="Q26" s="357"/>
      <c r="R26" s="352"/>
      <c r="S26" s="34"/>
      <c r="T26" s="34"/>
      <c r="U26" s="35" t="s">
        <v>64</v>
      </c>
      <c r="V26" s="345">
        <v>0</v>
      </c>
      <c r="W26" s="34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1">
        <v>4607091388237</v>
      </c>
      <c r="E27" s="352"/>
      <c r="F27" s="344">
        <v>0.42</v>
      </c>
      <c r="G27" s="32">
        <v>6</v>
      </c>
      <c r="H27" s="344">
        <v>2.52</v>
      </c>
      <c r="I27" s="344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7"/>
      <c r="P27" s="357"/>
      <c r="Q27" s="357"/>
      <c r="R27" s="352"/>
      <c r="S27" s="34"/>
      <c r="T27" s="34"/>
      <c r="U27" s="35" t="s">
        <v>64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1">
        <v>4607091383935</v>
      </c>
      <c r="E28" s="352"/>
      <c r="F28" s="344">
        <v>0.33</v>
      </c>
      <c r="G28" s="32">
        <v>6</v>
      </c>
      <c r="H28" s="344">
        <v>1.98</v>
      </c>
      <c r="I28" s="34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6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7"/>
      <c r="P28" s="357"/>
      <c r="Q28" s="357"/>
      <c r="R28" s="352"/>
      <c r="S28" s="34"/>
      <c r="T28" s="34"/>
      <c r="U28" s="35" t="s">
        <v>64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1">
        <v>4680115881853</v>
      </c>
      <c r="E29" s="352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7"/>
      <c r="P29" s="357"/>
      <c r="Q29" s="357"/>
      <c r="R29" s="352"/>
      <c r="S29" s="34"/>
      <c r="T29" s="34"/>
      <c r="U29" s="35" t="s">
        <v>64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51">
        <v>4607091383911</v>
      </c>
      <c r="E30" s="352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72" t="s">
        <v>79</v>
      </c>
      <c r="O30" s="357"/>
      <c r="P30" s="357"/>
      <c r="Q30" s="357"/>
      <c r="R30" s="352"/>
      <c r="S30" s="34"/>
      <c r="T30" s="34"/>
      <c r="U30" s="35" t="s">
        <v>64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4301051592</v>
      </c>
      <c r="D31" s="351">
        <v>4607091388244</v>
      </c>
      <c r="E31" s="352"/>
      <c r="F31" s="344">
        <v>0.42</v>
      </c>
      <c r="G31" s="32">
        <v>6</v>
      </c>
      <c r="H31" s="344">
        <v>2.52</v>
      </c>
      <c r="I31" s="344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7"/>
      <c r="P31" s="357"/>
      <c r="Q31" s="357"/>
      <c r="R31" s="352"/>
      <c r="S31" s="34"/>
      <c r="T31" s="34"/>
      <c r="U31" s="35" t="s">
        <v>64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67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68"/>
      <c r="N32" s="353" t="s">
        <v>65</v>
      </c>
      <c r="O32" s="354"/>
      <c r="P32" s="354"/>
      <c r="Q32" s="354"/>
      <c r="R32" s="354"/>
      <c r="S32" s="354"/>
      <c r="T32" s="355"/>
      <c r="U32" s="37" t="s">
        <v>66</v>
      </c>
      <c r="V32" s="347">
        <f>IFERROR(V26/H26,"0")+IFERROR(V27/H27,"0")+IFERROR(V28/H28,"0")+IFERROR(V29/H29,"0")+IFERROR(V30/H30,"0")+IFERROR(V31/H31,"0")</f>
        <v>0</v>
      </c>
      <c r="W32" s="347">
        <f>IFERROR(W26/H26,"0")+IFERROR(W27/H27,"0")+IFERROR(W28/H28,"0")+IFERROR(W29/H29,"0")+IFERROR(W30/H30,"0")+IFERROR(W31/H31,"0")</f>
        <v>0</v>
      </c>
      <c r="X32" s="347">
        <f>IFERROR(IF(X26="",0,X26),"0")+IFERROR(IF(X27="",0,X27),"0")+IFERROR(IF(X28="",0,X28),"0")+IFERROR(IF(X29="",0,X29),"0")+IFERROR(IF(X30="",0,X30),"0")+IFERROR(IF(X31="",0,X31),"0")</f>
        <v>0</v>
      </c>
      <c r="Y32" s="348"/>
      <c r="Z32" s="348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68"/>
      <c r="N33" s="353" t="s">
        <v>65</v>
      </c>
      <c r="O33" s="354"/>
      <c r="P33" s="354"/>
      <c r="Q33" s="354"/>
      <c r="R33" s="354"/>
      <c r="S33" s="354"/>
      <c r="T33" s="355"/>
      <c r="U33" s="37" t="s">
        <v>64</v>
      </c>
      <c r="V33" s="347">
        <f>IFERROR(SUM(V26:V31),"0")</f>
        <v>0</v>
      </c>
      <c r="W33" s="347">
        <f>IFERROR(SUM(W26:W31),"0")</f>
        <v>0</v>
      </c>
      <c r="X33" s="37"/>
      <c r="Y33" s="348"/>
      <c r="Z33" s="348"/>
    </row>
    <row r="34" spans="1:53" ht="14.25" hidden="1" customHeight="1" x14ac:dyDescent="0.25">
      <c r="A34" s="349" t="s">
        <v>82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41"/>
      <c r="Z34" s="341"/>
    </row>
    <row r="35" spans="1:53" ht="27" hidden="1" customHeight="1" x14ac:dyDescent="0.25">
      <c r="A35" s="54" t="s">
        <v>83</v>
      </c>
      <c r="B35" s="54" t="s">
        <v>84</v>
      </c>
      <c r="C35" s="31">
        <v>4301032013</v>
      </c>
      <c r="D35" s="351">
        <v>4607091388503</v>
      </c>
      <c r="E35" s="352"/>
      <c r="F35" s="344">
        <v>0.05</v>
      </c>
      <c r="G35" s="32">
        <v>12</v>
      </c>
      <c r="H35" s="344">
        <v>0.6</v>
      </c>
      <c r="I35" s="344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7"/>
      <c r="P35" s="357"/>
      <c r="Q35" s="357"/>
      <c r="R35" s="352"/>
      <c r="S35" s="34"/>
      <c r="T35" s="34"/>
      <c r="U35" s="35" t="s">
        <v>64</v>
      </c>
      <c r="V35" s="345">
        <v>0</v>
      </c>
      <c r="W35" s="34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hidden="1" x14ac:dyDescent="0.2">
      <c r="A36" s="367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68"/>
      <c r="N36" s="353" t="s">
        <v>65</v>
      </c>
      <c r="O36" s="354"/>
      <c r="P36" s="354"/>
      <c r="Q36" s="354"/>
      <c r="R36" s="354"/>
      <c r="S36" s="354"/>
      <c r="T36" s="355"/>
      <c r="U36" s="37" t="s">
        <v>66</v>
      </c>
      <c r="V36" s="347">
        <f>IFERROR(V35/H35,"0")</f>
        <v>0</v>
      </c>
      <c r="W36" s="347">
        <f>IFERROR(W35/H35,"0")</f>
        <v>0</v>
      </c>
      <c r="X36" s="347">
        <f>IFERROR(IF(X35="",0,X35),"0")</f>
        <v>0</v>
      </c>
      <c r="Y36" s="348"/>
      <c r="Z36" s="348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68"/>
      <c r="N37" s="353" t="s">
        <v>65</v>
      </c>
      <c r="O37" s="354"/>
      <c r="P37" s="354"/>
      <c r="Q37" s="354"/>
      <c r="R37" s="354"/>
      <c r="S37" s="354"/>
      <c r="T37" s="355"/>
      <c r="U37" s="37" t="s">
        <v>64</v>
      </c>
      <c r="V37" s="347">
        <f>IFERROR(SUM(V35:V35),"0")</f>
        <v>0</v>
      </c>
      <c r="W37" s="347">
        <f>IFERROR(SUM(W35:W35),"0")</f>
        <v>0</v>
      </c>
      <c r="X37" s="37"/>
      <c r="Y37" s="348"/>
      <c r="Z37" s="348"/>
    </row>
    <row r="38" spans="1:53" ht="14.25" hidden="1" customHeight="1" x14ac:dyDescent="0.25">
      <c r="A38" s="349" t="s">
        <v>87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41"/>
      <c r="Z38" s="341"/>
    </row>
    <row r="39" spans="1:53" ht="80.25" hidden="1" customHeight="1" x14ac:dyDescent="0.25">
      <c r="A39" s="54" t="s">
        <v>88</v>
      </c>
      <c r="B39" s="54" t="s">
        <v>89</v>
      </c>
      <c r="C39" s="31">
        <v>4301160001</v>
      </c>
      <c r="D39" s="351">
        <v>4607091388282</v>
      </c>
      <c r="E39" s="352"/>
      <c r="F39" s="344">
        <v>0.3</v>
      </c>
      <c r="G39" s="32">
        <v>6</v>
      </c>
      <c r="H39" s="344">
        <v>1.8</v>
      </c>
      <c r="I39" s="344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7"/>
      <c r="P39" s="357"/>
      <c r="Q39" s="357"/>
      <c r="R39" s="352"/>
      <c r="S39" s="34"/>
      <c r="T39" s="34"/>
      <c r="U39" s="35" t="s">
        <v>64</v>
      </c>
      <c r="V39" s="345">
        <v>0</v>
      </c>
      <c r="W39" s="346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hidden="1" x14ac:dyDescent="0.2">
      <c r="A40" s="367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68"/>
      <c r="N40" s="353" t="s">
        <v>65</v>
      </c>
      <c r="O40" s="354"/>
      <c r="P40" s="354"/>
      <c r="Q40" s="354"/>
      <c r="R40" s="354"/>
      <c r="S40" s="354"/>
      <c r="T40" s="355"/>
      <c r="U40" s="37" t="s">
        <v>66</v>
      </c>
      <c r="V40" s="347">
        <f>IFERROR(V39/H39,"0")</f>
        <v>0</v>
      </c>
      <c r="W40" s="347">
        <f>IFERROR(W39/H39,"0")</f>
        <v>0</v>
      </c>
      <c r="X40" s="347">
        <f>IFERROR(IF(X39="",0,X39),"0")</f>
        <v>0</v>
      </c>
      <c r="Y40" s="348"/>
      <c r="Z40" s="348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68"/>
      <c r="N41" s="353" t="s">
        <v>65</v>
      </c>
      <c r="O41" s="354"/>
      <c r="P41" s="354"/>
      <c r="Q41" s="354"/>
      <c r="R41" s="354"/>
      <c r="S41" s="354"/>
      <c r="T41" s="355"/>
      <c r="U41" s="37" t="s">
        <v>64</v>
      </c>
      <c r="V41" s="347">
        <f>IFERROR(SUM(V39:V39),"0")</f>
        <v>0</v>
      </c>
      <c r="W41" s="347">
        <f>IFERROR(SUM(W39:W39),"0")</f>
        <v>0</v>
      </c>
      <c r="X41" s="37"/>
      <c r="Y41" s="348"/>
      <c r="Z41" s="348"/>
    </row>
    <row r="42" spans="1:53" ht="14.25" hidden="1" customHeight="1" x14ac:dyDescent="0.25">
      <c r="A42" s="349" t="s">
        <v>91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41"/>
      <c r="Z42" s="341"/>
    </row>
    <row r="43" spans="1:53" ht="27" hidden="1" customHeight="1" x14ac:dyDescent="0.25">
      <c r="A43" s="54" t="s">
        <v>92</v>
      </c>
      <c r="B43" s="54" t="s">
        <v>93</v>
      </c>
      <c r="C43" s="31">
        <v>4301170002</v>
      </c>
      <c r="D43" s="351">
        <v>4607091389111</v>
      </c>
      <c r="E43" s="352"/>
      <c r="F43" s="344">
        <v>2.5000000000000001E-2</v>
      </c>
      <c r="G43" s="32">
        <v>10</v>
      </c>
      <c r="H43" s="344">
        <v>0.25</v>
      </c>
      <c r="I43" s="344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7"/>
      <c r="P43" s="357"/>
      <c r="Q43" s="357"/>
      <c r="R43" s="352"/>
      <c r="S43" s="34"/>
      <c r="T43" s="34"/>
      <c r="U43" s="35" t="s">
        <v>64</v>
      </c>
      <c r="V43" s="345">
        <v>0</v>
      </c>
      <c r="W43" s="34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hidden="1" x14ac:dyDescent="0.2">
      <c r="A44" s="367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68"/>
      <c r="N44" s="353" t="s">
        <v>65</v>
      </c>
      <c r="O44" s="354"/>
      <c r="P44" s="354"/>
      <c r="Q44" s="354"/>
      <c r="R44" s="354"/>
      <c r="S44" s="354"/>
      <c r="T44" s="355"/>
      <c r="U44" s="37" t="s">
        <v>66</v>
      </c>
      <c r="V44" s="347">
        <f>IFERROR(V43/H43,"0")</f>
        <v>0</v>
      </c>
      <c r="W44" s="347">
        <f>IFERROR(W43/H43,"0")</f>
        <v>0</v>
      </c>
      <c r="X44" s="347">
        <f>IFERROR(IF(X43="",0,X43),"0")</f>
        <v>0</v>
      </c>
      <c r="Y44" s="348"/>
      <c r="Z44" s="348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68"/>
      <c r="N45" s="353" t="s">
        <v>65</v>
      </c>
      <c r="O45" s="354"/>
      <c r="P45" s="354"/>
      <c r="Q45" s="354"/>
      <c r="R45" s="354"/>
      <c r="S45" s="354"/>
      <c r="T45" s="355"/>
      <c r="U45" s="37" t="s">
        <v>64</v>
      </c>
      <c r="V45" s="347">
        <f>IFERROR(SUM(V43:V43),"0")</f>
        <v>0</v>
      </c>
      <c r="W45" s="347">
        <f>IFERROR(SUM(W43:W43),"0")</f>
        <v>0</v>
      </c>
      <c r="X45" s="37"/>
      <c r="Y45" s="348"/>
      <c r="Z45" s="348"/>
    </row>
    <row r="46" spans="1:53" ht="27.75" hidden="1" customHeight="1" x14ac:dyDescent="0.2">
      <c r="A46" s="402" t="s">
        <v>94</v>
      </c>
      <c r="B46" s="403"/>
      <c r="C46" s="403"/>
      <c r="D46" s="403"/>
      <c r="E46" s="403"/>
      <c r="F46" s="403"/>
      <c r="G46" s="403"/>
      <c r="H46" s="403"/>
      <c r="I46" s="403"/>
      <c r="J46" s="403"/>
      <c r="K46" s="403"/>
      <c r="L46" s="403"/>
      <c r="M46" s="403"/>
      <c r="N46" s="403"/>
      <c r="O46" s="403"/>
      <c r="P46" s="403"/>
      <c r="Q46" s="403"/>
      <c r="R46" s="403"/>
      <c r="S46" s="403"/>
      <c r="T46" s="403"/>
      <c r="U46" s="403"/>
      <c r="V46" s="403"/>
      <c r="W46" s="403"/>
      <c r="X46" s="403"/>
      <c r="Y46" s="48"/>
      <c r="Z46" s="48"/>
    </row>
    <row r="47" spans="1:53" ht="16.5" hidden="1" customHeight="1" x14ac:dyDescent="0.25">
      <c r="A47" s="358" t="s">
        <v>95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40"/>
      <c r="Z47" s="340"/>
    </row>
    <row r="48" spans="1:53" ht="14.25" hidden="1" customHeight="1" x14ac:dyDescent="0.25">
      <c r="A48" s="349" t="s">
        <v>96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41"/>
      <c r="Z48" s="341"/>
    </row>
    <row r="49" spans="1:53" ht="27" hidden="1" customHeight="1" x14ac:dyDescent="0.25">
      <c r="A49" s="54" t="s">
        <v>97</v>
      </c>
      <c r="B49" s="54" t="s">
        <v>98</v>
      </c>
      <c r="C49" s="31">
        <v>4301020234</v>
      </c>
      <c r="D49" s="351">
        <v>4680115881440</v>
      </c>
      <c r="E49" s="352"/>
      <c r="F49" s="344">
        <v>1.35</v>
      </c>
      <c r="G49" s="32">
        <v>8</v>
      </c>
      <c r="H49" s="344">
        <v>10.8</v>
      </c>
      <c r="I49" s="344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2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7"/>
      <c r="P49" s="357"/>
      <c r="Q49" s="357"/>
      <c r="R49" s="352"/>
      <c r="S49" s="34"/>
      <c r="T49" s="34"/>
      <c r="U49" s="35" t="s">
        <v>64</v>
      </c>
      <c r="V49" s="345">
        <v>0</v>
      </c>
      <c r="W49" s="34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101</v>
      </c>
      <c r="B50" s="54" t="s">
        <v>102</v>
      </c>
      <c r="C50" s="31">
        <v>4301020232</v>
      </c>
      <c r="D50" s="351">
        <v>4680115881433</v>
      </c>
      <c r="E50" s="352"/>
      <c r="F50" s="344">
        <v>0.45</v>
      </c>
      <c r="G50" s="32">
        <v>6</v>
      </c>
      <c r="H50" s="344">
        <v>2.7</v>
      </c>
      <c r="I50" s="344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7"/>
      <c r="P50" s="357"/>
      <c r="Q50" s="357"/>
      <c r="R50" s="352"/>
      <c r="S50" s="34"/>
      <c r="T50" s="34"/>
      <c r="U50" s="35" t="s">
        <v>64</v>
      </c>
      <c r="V50" s="345">
        <v>0</v>
      </c>
      <c r="W50" s="34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67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68"/>
      <c r="N51" s="353" t="s">
        <v>65</v>
      </c>
      <c r="O51" s="354"/>
      <c r="P51" s="354"/>
      <c r="Q51" s="354"/>
      <c r="R51" s="354"/>
      <c r="S51" s="354"/>
      <c r="T51" s="355"/>
      <c r="U51" s="37" t="s">
        <v>66</v>
      </c>
      <c r="V51" s="347">
        <f>IFERROR(V49/H49,"0")+IFERROR(V50/H50,"0")</f>
        <v>0</v>
      </c>
      <c r="W51" s="347">
        <f>IFERROR(W49/H49,"0")+IFERROR(W50/H50,"0")</f>
        <v>0</v>
      </c>
      <c r="X51" s="347">
        <f>IFERROR(IF(X49="",0,X49),"0")+IFERROR(IF(X50="",0,X50),"0")</f>
        <v>0</v>
      </c>
      <c r="Y51" s="348"/>
      <c r="Z51" s="348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68"/>
      <c r="N52" s="353" t="s">
        <v>65</v>
      </c>
      <c r="O52" s="354"/>
      <c r="P52" s="354"/>
      <c r="Q52" s="354"/>
      <c r="R52" s="354"/>
      <c r="S52" s="354"/>
      <c r="T52" s="355"/>
      <c r="U52" s="37" t="s">
        <v>64</v>
      </c>
      <c r="V52" s="347">
        <f>IFERROR(SUM(V49:V50),"0")</f>
        <v>0</v>
      </c>
      <c r="W52" s="347">
        <f>IFERROR(SUM(W49:W50),"0")</f>
        <v>0</v>
      </c>
      <c r="X52" s="37"/>
      <c r="Y52" s="348"/>
      <c r="Z52" s="348"/>
    </row>
    <row r="53" spans="1:53" ht="16.5" hidden="1" customHeight="1" x14ac:dyDescent="0.25">
      <c r="A53" s="358" t="s">
        <v>103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40"/>
      <c r="Z53" s="340"/>
    </row>
    <row r="54" spans="1:53" ht="14.25" hidden="1" customHeight="1" x14ac:dyDescent="0.25">
      <c r="A54" s="349" t="s">
        <v>104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41"/>
      <c r="Z54" s="341"/>
    </row>
    <row r="55" spans="1:53" ht="27" hidden="1" customHeight="1" x14ac:dyDescent="0.25">
      <c r="A55" s="54" t="s">
        <v>105</v>
      </c>
      <c r="B55" s="54" t="s">
        <v>106</v>
      </c>
      <c r="C55" s="31">
        <v>4301011452</v>
      </c>
      <c r="D55" s="351">
        <v>4680115881426</v>
      </c>
      <c r="E55" s="352"/>
      <c r="F55" s="344">
        <v>1.35</v>
      </c>
      <c r="G55" s="32">
        <v>8</v>
      </c>
      <c r="H55" s="344">
        <v>10.8</v>
      </c>
      <c r="I55" s="344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5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7"/>
      <c r="P55" s="357"/>
      <c r="Q55" s="357"/>
      <c r="R55" s="352"/>
      <c r="S55" s="34"/>
      <c r="T55" s="34"/>
      <c r="U55" s="35" t="s">
        <v>64</v>
      </c>
      <c r="V55" s="345">
        <v>0</v>
      </c>
      <c r="W55" s="34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105</v>
      </c>
      <c r="B56" s="54" t="s">
        <v>107</v>
      </c>
      <c r="C56" s="31">
        <v>4301011481</v>
      </c>
      <c r="D56" s="351">
        <v>4680115881426</v>
      </c>
      <c r="E56" s="352"/>
      <c r="F56" s="344">
        <v>1.35</v>
      </c>
      <c r="G56" s="32">
        <v>8</v>
      </c>
      <c r="H56" s="344">
        <v>10.8</v>
      </c>
      <c r="I56" s="344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7"/>
      <c r="P56" s="357"/>
      <c r="Q56" s="357"/>
      <c r="R56" s="352"/>
      <c r="S56" s="34"/>
      <c r="T56" s="34"/>
      <c r="U56" s="35" t="s">
        <v>64</v>
      </c>
      <c r="V56" s="345">
        <v>0</v>
      </c>
      <c r="W56" s="34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51">
        <v>4680115881419</v>
      </c>
      <c r="E57" s="352"/>
      <c r="F57" s="344">
        <v>0.45</v>
      </c>
      <c r="G57" s="32">
        <v>10</v>
      </c>
      <c r="H57" s="344">
        <v>4.5</v>
      </c>
      <c r="I57" s="344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7"/>
      <c r="P57" s="357"/>
      <c r="Q57" s="357"/>
      <c r="R57" s="352"/>
      <c r="S57" s="34"/>
      <c r="T57" s="34"/>
      <c r="U57" s="35" t="s">
        <v>64</v>
      </c>
      <c r="V57" s="345">
        <v>0</v>
      </c>
      <c r="W57" s="34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51">
        <v>4680115881525</v>
      </c>
      <c r="E58" s="352"/>
      <c r="F58" s="344">
        <v>0.4</v>
      </c>
      <c r="G58" s="32">
        <v>10</v>
      </c>
      <c r="H58" s="344">
        <v>4</v>
      </c>
      <c r="I58" s="344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13" t="s">
        <v>113</v>
      </c>
      <c r="O58" s="357"/>
      <c r="P58" s="357"/>
      <c r="Q58" s="357"/>
      <c r="R58" s="352"/>
      <c r="S58" s="34"/>
      <c r="T58" s="34"/>
      <c r="U58" s="35" t="s">
        <v>64</v>
      </c>
      <c r="V58" s="345">
        <v>0</v>
      </c>
      <c r="W58" s="34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67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68"/>
      <c r="N59" s="353" t="s">
        <v>65</v>
      </c>
      <c r="O59" s="354"/>
      <c r="P59" s="354"/>
      <c r="Q59" s="354"/>
      <c r="R59" s="354"/>
      <c r="S59" s="354"/>
      <c r="T59" s="355"/>
      <c r="U59" s="37" t="s">
        <v>66</v>
      </c>
      <c r="V59" s="347">
        <f>IFERROR(V55/H55,"0")+IFERROR(V56/H56,"0")+IFERROR(V57/H57,"0")+IFERROR(V58/H58,"0")</f>
        <v>0</v>
      </c>
      <c r="W59" s="347">
        <f>IFERROR(W55/H55,"0")+IFERROR(W56/H56,"0")+IFERROR(W57/H57,"0")+IFERROR(W58/H58,"0")</f>
        <v>0</v>
      </c>
      <c r="X59" s="347">
        <f>IFERROR(IF(X55="",0,X55),"0")+IFERROR(IF(X56="",0,X56),"0")+IFERROR(IF(X57="",0,X57),"0")+IFERROR(IF(X58="",0,X58),"0")</f>
        <v>0</v>
      </c>
      <c r="Y59" s="348"/>
      <c r="Z59" s="348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68"/>
      <c r="N60" s="353" t="s">
        <v>65</v>
      </c>
      <c r="O60" s="354"/>
      <c r="P60" s="354"/>
      <c r="Q60" s="354"/>
      <c r="R60" s="354"/>
      <c r="S60" s="354"/>
      <c r="T60" s="355"/>
      <c r="U60" s="37" t="s">
        <v>64</v>
      </c>
      <c r="V60" s="347">
        <f>IFERROR(SUM(V55:V58),"0")</f>
        <v>0</v>
      </c>
      <c r="W60" s="347">
        <f>IFERROR(SUM(W55:W58),"0")</f>
        <v>0</v>
      </c>
      <c r="X60" s="37"/>
      <c r="Y60" s="348"/>
      <c r="Z60" s="348"/>
    </row>
    <row r="61" spans="1:53" ht="16.5" hidden="1" customHeight="1" x14ac:dyDescent="0.25">
      <c r="A61" s="358" t="s">
        <v>94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40"/>
      <c r="Z61" s="340"/>
    </row>
    <row r="62" spans="1:53" ht="14.25" hidden="1" customHeight="1" x14ac:dyDescent="0.25">
      <c r="A62" s="349" t="s">
        <v>104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41"/>
      <c r="Z62" s="341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51">
        <v>4607091382945</v>
      </c>
      <c r="E63" s="352"/>
      <c r="F63" s="344">
        <v>1.4</v>
      </c>
      <c r="G63" s="32">
        <v>8</v>
      </c>
      <c r="H63" s="344">
        <v>11.2</v>
      </c>
      <c r="I63" s="344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8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7"/>
      <c r="P63" s="357"/>
      <c r="Q63" s="357"/>
      <c r="R63" s="352"/>
      <c r="S63" s="34"/>
      <c r="T63" s="34"/>
      <c r="U63" s="35" t="s">
        <v>64</v>
      </c>
      <c r="V63" s="345">
        <v>0</v>
      </c>
      <c r="W63" s="346">
        <f t="shared" ref="W63:W82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116</v>
      </c>
      <c r="B64" s="54" t="s">
        <v>117</v>
      </c>
      <c r="C64" s="31">
        <v>4301011380</v>
      </c>
      <c r="D64" s="351">
        <v>4607091385670</v>
      </c>
      <c r="E64" s="352"/>
      <c r="F64" s="344">
        <v>1.35</v>
      </c>
      <c r="G64" s="32">
        <v>8</v>
      </c>
      <c r="H64" s="344">
        <v>10.8</v>
      </c>
      <c r="I64" s="344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7"/>
      <c r="P64" s="357"/>
      <c r="Q64" s="357"/>
      <c r="R64" s="352"/>
      <c r="S64" s="34"/>
      <c r="T64" s="34"/>
      <c r="U64" s="35" t="s">
        <v>64</v>
      </c>
      <c r="V64" s="345">
        <v>0</v>
      </c>
      <c r="W64" s="346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1">
        <v>4607091385670</v>
      </c>
      <c r="E65" s="352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7"/>
      <c r="P65" s="357"/>
      <c r="Q65" s="357"/>
      <c r="R65" s="352"/>
      <c r="S65" s="34"/>
      <c r="T65" s="34"/>
      <c r="U65" s="35" t="s">
        <v>64</v>
      </c>
      <c r="V65" s="345">
        <v>18</v>
      </c>
      <c r="W65" s="346">
        <f t="shared" si="2"/>
        <v>22.4</v>
      </c>
      <c r="X65" s="36">
        <f t="shared" si="3"/>
        <v>4.3499999999999997E-2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120</v>
      </c>
      <c r="B66" s="54" t="s">
        <v>121</v>
      </c>
      <c r="C66" s="31">
        <v>4301011625</v>
      </c>
      <c r="D66" s="351">
        <v>4680115883956</v>
      </c>
      <c r="E66" s="352"/>
      <c r="F66" s="344">
        <v>1.4</v>
      </c>
      <c r="G66" s="32">
        <v>8</v>
      </c>
      <c r="H66" s="344">
        <v>11.2</v>
      </c>
      <c r="I66" s="344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7"/>
      <c r="P66" s="357"/>
      <c r="Q66" s="357"/>
      <c r="R66" s="352"/>
      <c r="S66" s="34"/>
      <c r="T66" s="34"/>
      <c r="U66" s="35" t="s">
        <v>64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1">
        <v>4680115881327</v>
      </c>
      <c r="E67" s="352"/>
      <c r="F67" s="344">
        <v>1.35</v>
      </c>
      <c r="G67" s="32">
        <v>8</v>
      </c>
      <c r="H67" s="344">
        <v>10.8</v>
      </c>
      <c r="I67" s="344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7"/>
      <c r="P67" s="357"/>
      <c r="Q67" s="357"/>
      <c r="R67" s="352"/>
      <c r="S67" s="34"/>
      <c r="T67" s="34"/>
      <c r="U67" s="35" t="s">
        <v>64</v>
      </c>
      <c r="V67" s="345">
        <v>88</v>
      </c>
      <c r="W67" s="346">
        <f t="shared" si="2"/>
        <v>97.2</v>
      </c>
      <c r="X67" s="36">
        <f t="shared" si="3"/>
        <v>0.19574999999999998</v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125</v>
      </c>
      <c r="B68" s="54" t="s">
        <v>126</v>
      </c>
      <c r="C68" s="31">
        <v>4301011514</v>
      </c>
      <c r="D68" s="351">
        <v>4680115882133</v>
      </c>
      <c r="E68" s="352"/>
      <c r="F68" s="344">
        <v>1.35</v>
      </c>
      <c r="G68" s="32">
        <v>8</v>
      </c>
      <c r="H68" s="344">
        <v>10.8</v>
      </c>
      <c r="I68" s="344">
        <v>11.28</v>
      </c>
      <c r="J68" s="32">
        <v>56</v>
      </c>
      <c r="K68" s="32" t="s">
        <v>99</v>
      </c>
      <c r="L68" s="33" t="s">
        <v>100</v>
      </c>
      <c r="M68" s="32">
        <v>50</v>
      </c>
      <c r="N68" s="62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57"/>
      <c r="P68" s="357"/>
      <c r="Q68" s="357"/>
      <c r="R68" s="352"/>
      <c r="S68" s="34"/>
      <c r="T68" s="34"/>
      <c r="U68" s="35" t="s">
        <v>64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125</v>
      </c>
      <c r="B69" s="54" t="s">
        <v>127</v>
      </c>
      <c r="C69" s="31">
        <v>4301011703</v>
      </c>
      <c r="D69" s="351">
        <v>4680115882133</v>
      </c>
      <c r="E69" s="352"/>
      <c r="F69" s="344">
        <v>1.4</v>
      </c>
      <c r="G69" s="32">
        <v>8</v>
      </c>
      <c r="H69" s="344">
        <v>11.2</v>
      </c>
      <c r="I69" s="344">
        <v>11.68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57"/>
      <c r="P69" s="357"/>
      <c r="Q69" s="357"/>
      <c r="R69" s="352"/>
      <c r="S69" s="34"/>
      <c r="T69" s="34"/>
      <c r="U69" s="35" t="s">
        <v>64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128</v>
      </c>
      <c r="B70" s="54" t="s">
        <v>129</v>
      </c>
      <c r="C70" s="31">
        <v>4301011192</v>
      </c>
      <c r="D70" s="351">
        <v>4607091382952</v>
      </c>
      <c r="E70" s="352"/>
      <c r="F70" s="344">
        <v>0.5</v>
      </c>
      <c r="G70" s="32">
        <v>6</v>
      </c>
      <c r="H70" s="344">
        <v>3</v>
      </c>
      <c r="I70" s="344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7"/>
      <c r="P70" s="357"/>
      <c r="Q70" s="357"/>
      <c r="R70" s="352"/>
      <c r="S70" s="34"/>
      <c r="T70" s="34"/>
      <c r="U70" s="35" t="s">
        <v>64</v>
      </c>
      <c r="V70" s="345">
        <v>0</v>
      </c>
      <c r="W70" s="346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130</v>
      </c>
      <c r="B71" s="54" t="s">
        <v>131</v>
      </c>
      <c r="C71" s="31">
        <v>4301011382</v>
      </c>
      <c r="D71" s="351">
        <v>4607091385687</v>
      </c>
      <c r="E71" s="352"/>
      <c r="F71" s="344">
        <v>0.4</v>
      </c>
      <c r="G71" s="32">
        <v>10</v>
      </c>
      <c r="H71" s="344">
        <v>4</v>
      </c>
      <c r="I71" s="344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7"/>
      <c r="P71" s="357"/>
      <c r="Q71" s="357"/>
      <c r="R71" s="352"/>
      <c r="S71" s="34"/>
      <c r="T71" s="34"/>
      <c r="U71" s="35" t="s">
        <v>64</v>
      </c>
      <c r="V71" s="345">
        <v>0</v>
      </c>
      <c r="W71" s="346">
        <f t="shared" si="2"/>
        <v>0</v>
      </c>
      <c r="X71" s="36" t="str">
        <f t="shared" ref="X71:X76" si="4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132</v>
      </c>
      <c r="B72" s="54" t="s">
        <v>133</v>
      </c>
      <c r="C72" s="31">
        <v>4301011565</v>
      </c>
      <c r="D72" s="351">
        <v>4680115882539</v>
      </c>
      <c r="E72" s="352"/>
      <c r="F72" s="344">
        <v>0.37</v>
      </c>
      <c r="G72" s="32">
        <v>10</v>
      </c>
      <c r="H72" s="344">
        <v>3.7</v>
      </c>
      <c r="I72" s="344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8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7"/>
      <c r="P72" s="357"/>
      <c r="Q72" s="357"/>
      <c r="R72" s="352"/>
      <c r="S72" s="34"/>
      <c r="T72" s="34"/>
      <c r="U72" s="35" t="s">
        <v>64</v>
      </c>
      <c r="V72" s="345">
        <v>0</v>
      </c>
      <c r="W72" s="346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134</v>
      </c>
      <c r="B73" s="54" t="s">
        <v>135</v>
      </c>
      <c r="C73" s="31">
        <v>4301011344</v>
      </c>
      <c r="D73" s="351">
        <v>4607091384604</v>
      </c>
      <c r="E73" s="352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7"/>
      <c r="P73" s="357"/>
      <c r="Q73" s="357"/>
      <c r="R73" s="352"/>
      <c r="S73" s="34"/>
      <c r="T73" s="34"/>
      <c r="U73" s="35" t="s">
        <v>64</v>
      </c>
      <c r="V73" s="345">
        <v>0</v>
      </c>
      <c r="W73" s="34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136</v>
      </c>
      <c r="B74" s="54" t="s">
        <v>137</v>
      </c>
      <c r="C74" s="31">
        <v>4301011386</v>
      </c>
      <c r="D74" s="351">
        <v>4680115880283</v>
      </c>
      <c r="E74" s="352"/>
      <c r="F74" s="344">
        <v>0.6</v>
      </c>
      <c r="G74" s="32">
        <v>8</v>
      </c>
      <c r="H74" s="344">
        <v>4.8</v>
      </c>
      <c r="I74" s="344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7"/>
      <c r="P74" s="357"/>
      <c r="Q74" s="357"/>
      <c r="R74" s="352"/>
      <c r="S74" s="34"/>
      <c r="T74" s="34"/>
      <c r="U74" s="35" t="s">
        <v>64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138</v>
      </c>
      <c r="B75" s="54" t="s">
        <v>139</v>
      </c>
      <c r="C75" s="31">
        <v>4301011624</v>
      </c>
      <c r="D75" s="351">
        <v>4680115883949</v>
      </c>
      <c r="E75" s="352"/>
      <c r="F75" s="344">
        <v>0.37</v>
      </c>
      <c r="G75" s="32">
        <v>10</v>
      </c>
      <c r="H75" s="344">
        <v>3.7</v>
      </c>
      <c r="I75" s="344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7"/>
      <c r="P75" s="357"/>
      <c r="Q75" s="357"/>
      <c r="R75" s="352"/>
      <c r="S75" s="34"/>
      <c r="T75" s="34"/>
      <c r="U75" s="35" t="s">
        <v>64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140</v>
      </c>
      <c r="B76" s="54" t="s">
        <v>141</v>
      </c>
      <c r="C76" s="31">
        <v>4301011443</v>
      </c>
      <c r="D76" s="351">
        <v>4680115881303</v>
      </c>
      <c r="E76" s="352"/>
      <c r="F76" s="344">
        <v>0.45</v>
      </c>
      <c r="G76" s="32">
        <v>10</v>
      </c>
      <c r="H76" s="344">
        <v>4.5</v>
      </c>
      <c r="I76" s="344">
        <v>4.71</v>
      </c>
      <c r="J76" s="32">
        <v>120</v>
      </c>
      <c r="K76" s="32" t="s">
        <v>62</v>
      </c>
      <c r="L76" s="33" t="s">
        <v>124</v>
      </c>
      <c r="M76" s="32">
        <v>50</v>
      </c>
      <c r="N76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57"/>
      <c r="P76" s="357"/>
      <c r="Q76" s="357"/>
      <c r="R76" s="352"/>
      <c r="S76" s="34"/>
      <c r="T76" s="34"/>
      <c r="U76" s="35" t="s">
        <v>64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142</v>
      </c>
      <c r="B77" s="54" t="s">
        <v>143</v>
      </c>
      <c r="C77" s="31">
        <v>4301011562</v>
      </c>
      <c r="D77" s="351">
        <v>4680115882577</v>
      </c>
      <c r="E77" s="352"/>
      <c r="F77" s="344">
        <v>0.4</v>
      </c>
      <c r="G77" s="32">
        <v>8</v>
      </c>
      <c r="H77" s="344">
        <v>3.2</v>
      </c>
      <c r="I77" s="344">
        <v>3.4</v>
      </c>
      <c r="J77" s="32">
        <v>156</v>
      </c>
      <c r="K77" s="32" t="s">
        <v>62</v>
      </c>
      <c r="L77" s="33" t="s">
        <v>85</v>
      </c>
      <c r="M77" s="32">
        <v>90</v>
      </c>
      <c r="N77" s="5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7" s="357"/>
      <c r="P77" s="357"/>
      <c r="Q77" s="357"/>
      <c r="R77" s="352"/>
      <c r="S77" s="34"/>
      <c r="T77" s="34"/>
      <c r="U77" s="35" t="s">
        <v>64</v>
      </c>
      <c r="V77" s="345">
        <v>0</v>
      </c>
      <c r="W77" s="34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144</v>
      </c>
      <c r="C78" s="31">
        <v>4301011564</v>
      </c>
      <c r="D78" s="351">
        <v>4680115882577</v>
      </c>
      <c r="E78" s="352"/>
      <c r="F78" s="344">
        <v>0.4</v>
      </c>
      <c r="G78" s="32">
        <v>8</v>
      </c>
      <c r="H78" s="344">
        <v>3.2</v>
      </c>
      <c r="I78" s="344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5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8" s="357"/>
      <c r="P78" s="357"/>
      <c r="Q78" s="357"/>
      <c r="R78" s="352"/>
      <c r="S78" s="34"/>
      <c r="T78" s="34"/>
      <c r="U78" s="35" t="s">
        <v>64</v>
      </c>
      <c r="V78" s="345">
        <v>0</v>
      </c>
      <c r="W78" s="346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4301011432</v>
      </c>
      <c r="D79" s="351">
        <v>4680115882720</v>
      </c>
      <c r="E79" s="352"/>
      <c r="F79" s="344">
        <v>0.45</v>
      </c>
      <c r="G79" s="32">
        <v>10</v>
      </c>
      <c r="H79" s="344">
        <v>4.5</v>
      </c>
      <c r="I79" s="344">
        <v>4.74</v>
      </c>
      <c r="J79" s="32">
        <v>120</v>
      </c>
      <c r="K79" s="32" t="s">
        <v>62</v>
      </c>
      <c r="L79" s="33" t="s">
        <v>100</v>
      </c>
      <c r="M79" s="32">
        <v>90</v>
      </c>
      <c r="N79" s="71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79" s="357"/>
      <c r="P79" s="357"/>
      <c r="Q79" s="357"/>
      <c r="R79" s="352"/>
      <c r="S79" s="34"/>
      <c r="T79" s="34"/>
      <c r="U79" s="35" t="s">
        <v>64</v>
      </c>
      <c r="V79" s="345">
        <v>0</v>
      </c>
      <c r="W79" s="34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147</v>
      </c>
      <c r="B80" s="54" t="s">
        <v>148</v>
      </c>
      <c r="C80" s="31">
        <v>4301011417</v>
      </c>
      <c r="D80" s="351">
        <v>4680115880269</v>
      </c>
      <c r="E80" s="352"/>
      <c r="F80" s="344">
        <v>0.375</v>
      </c>
      <c r="G80" s="32">
        <v>10</v>
      </c>
      <c r="H80" s="344">
        <v>3.75</v>
      </c>
      <c r="I80" s="344">
        <v>3.99</v>
      </c>
      <c r="J80" s="32">
        <v>120</v>
      </c>
      <c r="K80" s="32" t="s">
        <v>62</v>
      </c>
      <c r="L80" s="33" t="s">
        <v>119</v>
      </c>
      <c r="M80" s="32">
        <v>50</v>
      </c>
      <c r="N80" s="50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57"/>
      <c r="P80" s="357"/>
      <c r="Q80" s="357"/>
      <c r="R80" s="352"/>
      <c r="S80" s="34"/>
      <c r="T80" s="34"/>
      <c r="U80" s="35" t="s">
        <v>64</v>
      </c>
      <c r="V80" s="345">
        <v>0</v>
      </c>
      <c r="W80" s="34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149</v>
      </c>
      <c r="B81" s="54" t="s">
        <v>150</v>
      </c>
      <c r="C81" s="31">
        <v>4301011415</v>
      </c>
      <c r="D81" s="351">
        <v>4680115880429</v>
      </c>
      <c r="E81" s="352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62</v>
      </c>
      <c r="L81" s="33" t="s">
        <v>119</v>
      </c>
      <c r="M81" s="32">
        <v>50</v>
      </c>
      <c r="N81" s="40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57"/>
      <c r="P81" s="357"/>
      <c r="Q81" s="357"/>
      <c r="R81" s="352"/>
      <c r="S81" s="34"/>
      <c r="T81" s="34"/>
      <c r="U81" s="35" t="s">
        <v>64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151</v>
      </c>
      <c r="B82" s="54" t="s">
        <v>152</v>
      </c>
      <c r="C82" s="31">
        <v>4301011462</v>
      </c>
      <c r="D82" s="351">
        <v>4680115881457</v>
      </c>
      <c r="E82" s="352"/>
      <c r="F82" s="344">
        <v>0.75</v>
      </c>
      <c r="G82" s="32">
        <v>6</v>
      </c>
      <c r="H82" s="344">
        <v>4.5</v>
      </c>
      <c r="I82" s="344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57"/>
      <c r="P82" s="357"/>
      <c r="Q82" s="357"/>
      <c r="R82" s="352"/>
      <c r="S82" s="34"/>
      <c r="T82" s="34"/>
      <c r="U82" s="35" t="s">
        <v>64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67"/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68"/>
      <c r="N83" s="353" t="s">
        <v>65</v>
      </c>
      <c r="O83" s="354"/>
      <c r="P83" s="354"/>
      <c r="Q83" s="354"/>
      <c r="R83" s="354"/>
      <c r="S83" s="354"/>
      <c r="T83" s="355"/>
      <c r="U83" s="37" t="s">
        <v>66</v>
      </c>
      <c r="V83" s="34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9.7552910052910047</v>
      </c>
      <c r="W83" s="34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11</v>
      </c>
      <c r="X83" s="34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0.23924999999999996</v>
      </c>
      <c r="Y83" s="348"/>
      <c r="Z83" s="348"/>
    </row>
    <row r="84" spans="1:53" x14ac:dyDescent="0.2">
      <c r="A84" s="350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68"/>
      <c r="N84" s="353" t="s">
        <v>65</v>
      </c>
      <c r="O84" s="354"/>
      <c r="P84" s="354"/>
      <c r="Q84" s="354"/>
      <c r="R84" s="354"/>
      <c r="S84" s="354"/>
      <c r="T84" s="355"/>
      <c r="U84" s="37" t="s">
        <v>64</v>
      </c>
      <c r="V84" s="347">
        <f>IFERROR(SUM(V63:V82),"0")</f>
        <v>106</v>
      </c>
      <c r="W84" s="347">
        <f>IFERROR(SUM(W63:W82),"0")</f>
        <v>119.6</v>
      </c>
      <c r="X84" s="37"/>
      <c r="Y84" s="348"/>
      <c r="Z84" s="348"/>
    </row>
    <row r="85" spans="1:53" ht="14.25" hidden="1" customHeight="1" x14ac:dyDescent="0.25">
      <c r="A85" s="349" t="s">
        <v>96</v>
      </c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0"/>
      <c r="N85" s="350"/>
      <c r="O85" s="350"/>
      <c r="P85" s="350"/>
      <c r="Q85" s="350"/>
      <c r="R85" s="350"/>
      <c r="S85" s="350"/>
      <c r="T85" s="350"/>
      <c r="U85" s="350"/>
      <c r="V85" s="350"/>
      <c r="W85" s="350"/>
      <c r="X85" s="350"/>
      <c r="Y85" s="341"/>
      <c r="Z85" s="341"/>
    </row>
    <row r="86" spans="1:53" ht="16.5" hidden="1" customHeight="1" x14ac:dyDescent="0.25">
      <c r="A86" s="54" t="s">
        <v>153</v>
      </c>
      <c r="B86" s="54" t="s">
        <v>154</v>
      </c>
      <c r="C86" s="31">
        <v>4301020235</v>
      </c>
      <c r="D86" s="351">
        <v>4680115881488</v>
      </c>
      <c r="E86" s="352"/>
      <c r="F86" s="344">
        <v>1.35</v>
      </c>
      <c r="G86" s="32">
        <v>8</v>
      </c>
      <c r="H86" s="344">
        <v>10.8</v>
      </c>
      <c r="I86" s="344">
        <v>11.28</v>
      </c>
      <c r="J86" s="32">
        <v>48</v>
      </c>
      <c r="K86" s="32" t="s">
        <v>99</v>
      </c>
      <c r="L86" s="33" t="s">
        <v>100</v>
      </c>
      <c r="M86" s="32">
        <v>50</v>
      </c>
      <c r="N86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57"/>
      <c r="P86" s="357"/>
      <c r="Q86" s="357"/>
      <c r="R86" s="352"/>
      <c r="S86" s="34"/>
      <c r="T86" s="34"/>
      <c r="U86" s="35" t="s">
        <v>64</v>
      </c>
      <c r="V86" s="345">
        <v>0</v>
      </c>
      <c r="W86" s="346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155</v>
      </c>
      <c r="B87" s="54" t="s">
        <v>156</v>
      </c>
      <c r="C87" s="31">
        <v>4301020228</v>
      </c>
      <c r="D87" s="351">
        <v>4680115882751</v>
      </c>
      <c r="E87" s="352"/>
      <c r="F87" s="344">
        <v>0.45</v>
      </c>
      <c r="G87" s="32">
        <v>10</v>
      </c>
      <c r="H87" s="344">
        <v>4.5</v>
      </c>
      <c r="I87" s="344">
        <v>4.74</v>
      </c>
      <c r="J87" s="32">
        <v>120</v>
      </c>
      <c r="K87" s="32" t="s">
        <v>62</v>
      </c>
      <c r="L87" s="33" t="s">
        <v>100</v>
      </c>
      <c r="M87" s="32">
        <v>90</v>
      </c>
      <c r="N87" s="67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7" s="357"/>
      <c r="P87" s="357"/>
      <c r="Q87" s="357"/>
      <c r="R87" s="352"/>
      <c r="S87" s="34"/>
      <c r="T87" s="34"/>
      <c r="U87" s="35" t="s">
        <v>64</v>
      </c>
      <c r="V87" s="345">
        <v>0</v>
      </c>
      <c r="W87" s="346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157</v>
      </c>
      <c r="B88" s="54" t="s">
        <v>158</v>
      </c>
      <c r="C88" s="31">
        <v>4301020258</v>
      </c>
      <c r="D88" s="351">
        <v>4680115882775</v>
      </c>
      <c r="E88" s="352"/>
      <c r="F88" s="344">
        <v>0.3</v>
      </c>
      <c r="G88" s="32">
        <v>8</v>
      </c>
      <c r="H88" s="344">
        <v>2.4</v>
      </c>
      <c r="I88" s="344">
        <v>2.5</v>
      </c>
      <c r="J88" s="32">
        <v>234</v>
      </c>
      <c r="K88" s="32" t="s">
        <v>159</v>
      </c>
      <c r="L88" s="33" t="s">
        <v>119</v>
      </c>
      <c r="M88" s="32">
        <v>50</v>
      </c>
      <c r="N88" s="66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8" s="357"/>
      <c r="P88" s="357"/>
      <c r="Q88" s="357"/>
      <c r="R88" s="352"/>
      <c r="S88" s="34"/>
      <c r="T88" s="34"/>
      <c r="U88" s="35" t="s">
        <v>64</v>
      </c>
      <c r="V88" s="345">
        <v>0</v>
      </c>
      <c r="W88" s="346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160</v>
      </c>
      <c r="B89" s="54" t="s">
        <v>161</v>
      </c>
      <c r="C89" s="31">
        <v>4301020217</v>
      </c>
      <c r="D89" s="351">
        <v>4680115880658</v>
      </c>
      <c r="E89" s="352"/>
      <c r="F89" s="344">
        <v>0.4</v>
      </c>
      <c r="G89" s="32">
        <v>6</v>
      </c>
      <c r="H89" s="344">
        <v>2.4</v>
      </c>
      <c r="I89" s="344">
        <v>2.6</v>
      </c>
      <c r="J89" s="32">
        <v>156</v>
      </c>
      <c r="K89" s="32" t="s">
        <v>62</v>
      </c>
      <c r="L89" s="33" t="s">
        <v>100</v>
      </c>
      <c r="M89" s="32">
        <v>50</v>
      </c>
      <c r="N89" s="56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57"/>
      <c r="P89" s="357"/>
      <c r="Q89" s="357"/>
      <c r="R89" s="352"/>
      <c r="S89" s="34"/>
      <c r="T89" s="34"/>
      <c r="U89" s="35" t="s">
        <v>64</v>
      </c>
      <c r="V89" s="345">
        <v>0</v>
      </c>
      <c r="W89" s="34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67"/>
      <c r="B90" s="350"/>
      <c r="C90" s="350"/>
      <c r="D90" s="350"/>
      <c r="E90" s="350"/>
      <c r="F90" s="350"/>
      <c r="G90" s="350"/>
      <c r="H90" s="350"/>
      <c r="I90" s="350"/>
      <c r="J90" s="350"/>
      <c r="K90" s="350"/>
      <c r="L90" s="350"/>
      <c r="M90" s="368"/>
      <c r="N90" s="353" t="s">
        <v>65</v>
      </c>
      <c r="O90" s="354"/>
      <c r="P90" s="354"/>
      <c r="Q90" s="354"/>
      <c r="R90" s="354"/>
      <c r="S90" s="354"/>
      <c r="T90" s="355"/>
      <c r="U90" s="37" t="s">
        <v>66</v>
      </c>
      <c r="V90" s="347">
        <f>IFERROR(V86/H86,"0")+IFERROR(V87/H87,"0")+IFERROR(V88/H88,"0")+IFERROR(V89/H89,"0")</f>
        <v>0</v>
      </c>
      <c r="W90" s="347">
        <f>IFERROR(W86/H86,"0")+IFERROR(W87/H87,"0")+IFERROR(W88/H88,"0")+IFERROR(W89/H89,"0")</f>
        <v>0</v>
      </c>
      <c r="X90" s="347">
        <f>IFERROR(IF(X86="",0,X86),"0")+IFERROR(IF(X87="",0,X87),"0")+IFERROR(IF(X88="",0,X88),"0")+IFERROR(IF(X89="",0,X89),"0")</f>
        <v>0</v>
      </c>
      <c r="Y90" s="348"/>
      <c r="Z90" s="348"/>
    </row>
    <row r="91" spans="1:53" hidden="1" x14ac:dyDescent="0.2">
      <c r="A91" s="350"/>
      <c r="B91" s="350"/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68"/>
      <c r="N91" s="353" t="s">
        <v>65</v>
      </c>
      <c r="O91" s="354"/>
      <c r="P91" s="354"/>
      <c r="Q91" s="354"/>
      <c r="R91" s="354"/>
      <c r="S91" s="354"/>
      <c r="T91" s="355"/>
      <c r="U91" s="37" t="s">
        <v>64</v>
      </c>
      <c r="V91" s="347">
        <f>IFERROR(SUM(V86:V89),"0")</f>
        <v>0</v>
      </c>
      <c r="W91" s="347">
        <f>IFERROR(SUM(W86:W89),"0")</f>
        <v>0</v>
      </c>
      <c r="X91" s="37"/>
      <c r="Y91" s="348"/>
      <c r="Z91" s="348"/>
    </row>
    <row r="92" spans="1:53" ht="14.25" hidden="1" customHeight="1" x14ac:dyDescent="0.25">
      <c r="A92" s="349" t="s">
        <v>59</v>
      </c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0"/>
      <c r="P92" s="350"/>
      <c r="Q92" s="350"/>
      <c r="R92" s="350"/>
      <c r="S92" s="350"/>
      <c r="T92" s="350"/>
      <c r="U92" s="350"/>
      <c r="V92" s="350"/>
      <c r="W92" s="350"/>
      <c r="X92" s="350"/>
      <c r="Y92" s="341"/>
      <c r="Z92" s="341"/>
    </row>
    <row r="93" spans="1:53" ht="16.5" hidden="1" customHeight="1" x14ac:dyDescent="0.25">
      <c r="A93" s="54" t="s">
        <v>162</v>
      </c>
      <c r="B93" s="54" t="s">
        <v>163</v>
      </c>
      <c r="C93" s="31">
        <v>4301030895</v>
      </c>
      <c r="D93" s="351">
        <v>4607091387667</v>
      </c>
      <c r="E93" s="352"/>
      <c r="F93" s="344">
        <v>0.9</v>
      </c>
      <c r="G93" s="32">
        <v>10</v>
      </c>
      <c r="H93" s="344">
        <v>9</v>
      </c>
      <c r="I93" s="344">
        <v>9.6300000000000008</v>
      </c>
      <c r="J93" s="32">
        <v>56</v>
      </c>
      <c r="K93" s="32" t="s">
        <v>99</v>
      </c>
      <c r="L93" s="33" t="s">
        <v>100</v>
      </c>
      <c r="M93" s="32">
        <v>40</v>
      </c>
      <c r="N93" s="37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57"/>
      <c r="P93" s="357"/>
      <c r="Q93" s="357"/>
      <c r="R93" s="352"/>
      <c r="S93" s="34"/>
      <c r="T93" s="34"/>
      <c r="U93" s="35" t="s">
        <v>64</v>
      </c>
      <c r="V93" s="345">
        <v>0</v>
      </c>
      <c r="W93" s="346">
        <f t="shared" ref="W93:W100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164</v>
      </c>
      <c r="B94" s="54" t="s">
        <v>165</v>
      </c>
      <c r="C94" s="31">
        <v>4301030961</v>
      </c>
      <c r="D94" s="351">
        <v>4607091387636</v>
      </c>
      <c r="E94" s="352"/>
      <c r="F94" s="344">
        <v>0.7</v>
      </c>
      <c r="G94" s="32">
        <v>6</v>
      </c>
      <c r="H94" s="344">
        <v>4.2</v>
      </c>
      <c r="I94" s="344">
        <v>4.5</v>
      </c>
      <c r="J94" s="32">
        <v>120</v>
      </c>
      <c r="K94" s="32" t="s">
        <v>62</v>
      </c>
      <c r="L94" s="33" t="s">
        <v>63</v>
      </c>
      <c r="M94" s="32">
        <v>40</v>
      </c>
      <c r="N94" s="4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57"/>
      <c r="P94" s="357"/>
      <c r="Q94" s="357"/>
      <c r="R94" s="352"/>
      <c r="S94" s="34"/>
      <c r="T94" s="34"/>
      <c r="U94" s="35" t="s">
        <v>64</v>
      </c>
      <c r="V94" s="345">
        <v>0</v>
      </c>
      <c r="W94" s="34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16.5" hidden="1" customHeight="1" x14ac:dyDescent="0.25">
      <c r="A95" s="54" t="s">
        <v>166</v>
      </c>
      <c r="B95" s="54" t="s">
        <v>167</v>
      </c>
      <c r="C95" s="31">
        <v>4301030963</v>
      </c>
      <c r="D95" s="351">
        <v>4607091382426</v>
      </c>
      <c r="E95" s="352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99</v>
      </c>
      <c r="L95" s="33" t="s">
        <v>63</v>
      </c>
      <c r="M95" s="32">
        <v>40</v>
      </c>
      <c r="N95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5" s="357"/>
      <c r="P95" s="357"/>
      <c r="Q95" s="357"/>
      <c r="R95" s="352"/>
      <c r="S95" s="34"/>
      <c r="T95" s="34"/>
      <c r="U95" s="35" t="s">
        <v>64</v>
      </c>
      <c r="V95" s="345">
        <v>0</v>
      </c>
      <c r="W95" s="346">
        <f t="shared" si="5"/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4301030962</v>
      </c>
      <c r="D96" s="351">
        <v>4607091386547</v>
      </c>
      <c r="E96" s="352"/>
      <c r="F96" s="344">
        <v>0.35</v>
      </c>
      <c r="G96" s="32">
        <v>8</v>
      </c>
      <c r="H96" s="344">
        <v>2.8</v>
      </c>
      <c r="I96" s="344">
        <v>2.94</v>
      </c>
      <c r="J96" s="32">
        <v>234</v>
      </c>
      <c r="K96" s="32" t="s">
        <v>159</v>
      </c>
      <c r="L96" s="33" t="s">
        <v>63</v>
      </c>
      <c r="M96" s="32">
        <v>40</v>
      </c>
      <c r="N96" s="5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6" s="357"/>
      <c r="P96" s="357"/>
      <c r="Q96" s="357"/>
      <c r="R96" s="352"/>
      <c r="S96" s="34"/>
      <c r="T96" s="34"/>
      <c r="U96" s="35" t="s">
        <v>64</v>
      </c>
      <c r="V96" s="345">
        <v>0</v>
      </c>
      <c r="W96" s="34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170</v>
      </c>
      <c r="B97" s="54" t="s">
        <v>171</v>
      </c>
      <c r="C97" s="31">
        <v>4301031079</v>
      </c>
      <c r="D97" s="351">
        <v>4607091384734</v>
      </c>
      <c r="E97" s="352"/>
      <c r="F97" s="344">
        <v>0.35</v>
      </c>
      <c r="G97" s="32">
        <v>6</v>
      </c>
      <c r="H97" s="344">
        <v>2.1</v>
      </c>
      <c r="I97" s="344">
        <v>2.2000000000000002</v>
      </c>
      <c r="J97" s="32">
        <v>234</v>
      </c>
      <c r="K97" s="32" t="s">
        <v>159</v>
      </c>
      <c r="L97" s="33" t="s">
        <v>63</v>
      </c>
      <c r="M97" s="32">
        <v>45</v>
      </c>
      <c r="N97" s="4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7" s="357"/>
      <c r="P97" s="357"/>
      <c r="Q97" s="357"/>
      <c r="R97" s="352"/>
      <c r="S97" s="34"/>
      <c r="T97" s="34"/>
      <c r="U97" s="35" t="s">
        <v>64</v>
      </c>
      <c r="V97" s="345">
        <v>0</v>
      </c>
      <c r="W97" s="34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4301030964</v>
      </c>
      <c r="D98" s="351">
        <v>4607091382464</v>
      </c>
      <c r="E98" s="352"/>
      <c r="F98" s="344">
        <v>0.35</v>
      </c>
      <c r="G98" s="32">
        <v>8</v>
      </c>
      <c r="H98" s="344">
        <v>2.8</v>
      </c>
      <c r="I98" s="344">
        <v>2.964</v>
      </c>
      <c r="J98" s="32">
        <v>234</v>
      </c>
      <c r="K98" s="32" t="s">
        <v>159</v>
      </c>
      <c r="L98" s="33" t="s">
        <v>63</v>
      </c>
      <c r="M98" s="32">
        <v>40</v>
      </c>
      <c r="N98" s="5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8" s="357"/>
      <c r="P98" s="357"/>
      <c r="Q98" s="357"/>
      <c r="R98" s="352"/>
      <c r="S98" s="34"/>
      <c r="T98" s="34"/>
      <c r="U98" s="35" t="s">
        <v>64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4301031235</v>
      </c>
      <c r="D99" s="351">
        <v>4680115883444</v>
      </c>
      <c r="E99" s="352"/>
      <c r="F99" s="344">
        <v>0.35</v>
      </c>
      <c r="G99" s="32">
        <v>8</v>
      </c>
      <c r="H99" s="344">
        <v>2.8</v>
      </c>
      <c r="I99" s="344">
        <v>3.0880000000000001</v>
      </c>
      <c r="J99" s="32">
        <v>156</v>
      </c>
      <c r="K99" s="32" t="s">
        <v>62</v>
      </c>
      <c r="L99" s="33" t="s">
        <v>85</v>
      </c>
      <c r="M99" s="32">
        <v>90</v>
      </c>
      <c r="N99" s="54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99" s="357"/>
      <c r="P99" s="357"/>
      <c r="Q99" s="357"/>
      <c r="R99" s="352"/>
      <c r="S99" s="34"/>
      <c r="T99" s="34"/>
      <c r="U99" s="35" t="s">
        <v>64</v>
      </c>
      <c r="V99" s="345">
        <v>0</v>
      </c>
      <c r="W99" s="346">
        <f t="shared" si="5"/>
        <v>0</v>
      </c>
      <c r="X99" s="36" t="str">
        <f>IFERROR(IF(W99=0,"",ROUNDUP(W99/H99,0)*0.00753),"")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174</v>
      </c>
      <c r="B100" s="54" t="s">
        <v>176</v>
      </c>
      <c r="C100" s="31">
        <v>4301031234</v>
      </c>
      <c r="D100" s="351">
        <v>4680115883444</v>
      </c>
      <c r="E100" s="352"/>
      <c r="F100" s="344">
        <v>0.35</v>
      </c>
      <c r="G100" s="32">
        <v>8</v>
      </c>
      <c r="H100" s="344">
        <v>2.8</v>
      </c>
      <c r="I100" s="344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3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0" s="357"/>
      <c r="P100" s="357"/>
      <c r="Q100" s="357"/>
      <c r="R100" s="352"/>
      <c r="S100" s="34"/>
      <c r="T100" s="34"/>
      <c r="U100" s="35" t="s">
        <v>64</v>
      </c>
      <c r="V100" s="345">
        <v>0</v>
      </c>
      <c r="W100" s="346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idden="1" x14ac:dyDescent="0.2">
      <c r="A101" s="367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  <c r="M101" s="368"/>
      <c r="N101" s="353" t="s">
        <v>65</v>
      </c>
      <c r="O101" s="354"/>
      <c r="P101" s="354"/>
      <c r="Q101" s="354"/>
      <c r="R101" s="354"/>
      <c r="S101" s="354"/>
      <c r="T101" s="355"/>
      <c r="U101" s="37" t="s">
        <v>66</v>
      </c>
      <c r="V101" s="347">
        <f>IFERROR(V93/H93,"0")+IFERROR(V94/H94,"0")+IFERROR(V95/H95,"0")+IFERROR(V96/H96,"0")+IFERROR(V97/H97,"0")+IFERROR(V98/H98,"0")+IFERROR(V99/H99,"0")+IFERROR(V100/H100,"0")</f>
        <v>0</v>
      </c>
      <c r="W101" s="347">
        <f>IFERROR(W93/H93,"0")+IFERROR(W94/H94,"0")+IFERROR(W95/H95,"0")+IFERROR(W96/H96,"0")+IFERROR(W97/H97,"0")+IFERROR(W98/H98,"0")+IFERROR(W99/H99,"0")+IFERROR(W100/H100,"0")</f>
        <v>0</v>
      </c>
      <c r="X101" s="347">
        <f>IFERROR(IF(X93="",0,X93),"0")+IFERROR(IF(X94="",0,X94),"0")+IFERROR(IF(X95="",0,X95),"0")+IFERROR(IF(X96="",0,X96),"0")+IFERROR(IF(X97="",0,X97),"0")+IFERROR(IF(X98="",0,X98),"0")+IFERROR(IF(X99="",0,X99),"0")+IFERROR(IF(X100="",0,X100),"0")</f>
        <v>0</v>
      </c>
      <c r="Y101" s="348"/>
      <c r="Z101" s="348"/>
    </row>
    <row r="102" spans="1:53" hidden="1" x14ac:dyDescent="0.2">
      <c r="A102" s="350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68"/>
      <c r="N102" s="353" t="s">
        <v>65</v>
      </c>
      <c r="O102" s="354"/>
      <c r="P102" s="354"/>
      <c r="Q102" s="354"/>
      <c r="R102" s="354"/>
      <c r="S102" s="354"/>
      <c r="T102" s="355"/>
      <c r="U102" s="37" t="s">
        <v>64</v>
      </c>
      <c r="V102" s="347">
        <f>IFERROR(SUM(V93:V100),"0")</f>
        <v>0</v>
      </c>
      <c r="W102" s="347">
        <f>IFERROR(SUM(W93:W100),"0")</f>
        <v>0</v>
      </c>
      <c r="X102" s="37"/>
      <c r="Y102" s="348"/>
      <c r="Z102" s="348"/>
    </row>
    <row r="103" spans="1:53" ht="14.25" hidden="1" customHeight="1" x14ac:dyDescent="0.25">
      <c r="A103" s="349" t="s">
        <v>67</v>
      </c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41"/>
      <c r="Z103" s="341"/>
    </row>
    <row r="104" spans="1:53" ht="27" hidden="1" customHeight="1" x14ac:dyDescent="0.25">
      <c r="A104" s="54" t="s">
        <v>177</v>
      </c>
      <c r="B104" s="54" t="s">
        <v>178</v>
      </c>
      <c r="C104" s="31">
        <v>4301051437</v>
      </c>
      <c r="D104" s="351">
        <v>4607091386967</v>
      </c>
      <c r="E104" s="352"/>
      <c r="F104" s="344">
        <v>1.35</v>
      </c>
      <c r="G104" s="32">
        <v>6</v>
      </c>
      <c r="H104" s="344">
        <v>8.1</v>
      </c>
      <c r="I104" s="344">
        <v>8.6639999999999997</v>
      </c>
      <c r="J104" s="32">
        <v>56</v>
      </c>
      <c r="K104" s="32" t="s">
        <v>99</v>
      </c>
      <c r="L104" s="33" t="s">
        <v>119</v>
      </c>
      <c r="M104" s="32">
        <v>45</v>
      </c>
      <c r="N104" s="3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4" s="357"/>
      <c r="P104" s="357"/>
      <c r="Q104" s="357"/>
      <c r="R104" s="352"/>
      <c r="S104" s="34"/>
      <c r="T104" s="34"/>
      <c r="U104" s="35" t="s">
        <v>64</v>
      </c>
      <c r="V104" s="345">
        <v>0</v>
      </c>
      <c r="W104" s="346">
        <f t="shared" ref="W104:W112" si="6">IFERROR(IF(V104="",0,CEILING((V104/$H104),1)*$H104),"")</f>
        <v>0</v>
      </c>
      <c r="X104" s="36" t="str">
        <f>IFERROR(IF(W104=0,"",ROUNDUP(W104/H104,0)*0.02175),"")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177</v>
      </c>
      <c r="B105" s="54" t="s">
        <v>179</v>
      </c>
      <c r="C105" s="31">
        <v>4301051543</v>
      </c>
      <c r="D105" s="351">
        <v>4607091386967</v>
      </c>
      <c r="E105" s="352"/>
      <c r="F105" s="344">
        <v>1.4</v>
      </c>
      <c r="G105" s="32">
        <v>6</v>
      </c>
      <c r="H105" s="344">
        <v>8.4</v>
      </c>
      <c r="I105" s="344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7"/>
      <c r="P105" s="357"/>
      <c r="Q105" s="357"/>
      <c r="R105" s="352"/>
      <c r="S105" s="34"/>
      <c r="T105" s="34"/>
      <c r="U105" s="35" t="s">
        <v>64</v>
      </c>
      <c r="V105" s="345">
        <v>118</v>
      </c>
      <c r="W105" s="346">
        <f t="shared" si="6"/>
        <v>126</v>
      </c>
      <c r="X105" s="36">
        <f>IFERROR(IF(W105=0,"",ROUNDUP(W105/H105,0)*0.02175),"")</f>
        <v>0.32624999999999998</v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180</v>
      </c>
      <c r="B106" s="54" t="s">
        <v>181</v>
      </c>
      <c r="C106" s="31">
        <v>4301051611</v>
      </c>
      <c r="D106" s="351">
        <v>4607091385304</v>
      </c>
      <c r="E106" s="352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99</v>
      </c>
      <c r="L106" s="33" t="s">
        <v>63</v>
      </c>
      <c r="M106" s="32">
        <v>40</v>
      </c>
      <c r="N106" s="39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6" s="357"/>
      <c r="P106" s="357"/>
      <c r="Q106" s="357"/>
      <c r="R106" s="352"/>
      <c r="S106" s="34"/>
      <c r="T106" s="34"/>
      <c r="U106" s="35" t="s">
        <v>64</v>
      </c>
      <c r="V106" s="345">
        <v>41</v>
      </c>
      <c r="W106" s="346">
        <f t="shared" si="6"/>
        <v>42</v>
      </c>
      <c r="X106" s="36">
        <f>IFERROR(IF(W106=0,"",ROUNDUP(W106/H106,0)*0.02175),"")</f>
        <v>0.10874999999999999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182</v>
      </c>
      <c r="B107" s="54" t="s">
        <v>183</v>
      </c>
      <c r="C107" s="31">
        <v>4301051648</v>
      </c>
      <c r="D107" s="351">
        <v>4607091386264</v>
      </c>
      <c r="E107" s="352"/>
      <c r="F107" s="344">
        <v>0.5</v>
      </c>
      <c r="G107" s="32">
        <v>6</v>
      </c>
      <c r="H107" s="344">
        <v>3</v>
      </c>
      <c r="I107" s="344">
        <v>3.278</v>
      </c>
      <c r="J107" s="32">
        <v>156</v>
      </c>
      <c r="K107" s="32" t="s">
        <v>62</v>
      </c>
      <c r="L107" s="33" t="s">
        <v>63</v>
      </c>
      <c r="M107" s="32">
        <v>31</v>
      </c>
      <c r="N107" s="642" t="s">
        <v>184</v>
      </c>
      <c r="O107" s="357"/>
      <c r="P107" s="357"/>
      <c r="Q107" s="357"/>
      <c r="R107" s="352"/>
      <c r="S107" s="34"/>
      <c r="T107" s="34"/>
      <c r="U107" s="35" t="s">
        <v>64</v>
      </c>
      <c r="V107" s="345">
        <v>0</v>
      </c>
      <c r="W107" s="34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185</v>
      </c>
      <c r="B108" s="54" t="s">
        <v>186</v>
      </c>
      <c r="C108" s="31">
        <v>4301051436</v>
      </c>
      <c r="D108" s="351">
        <v>4607091385731</v>
      </c>
      <c r="E108" s="352"/>
      <c r="F108" s="344">
        <v>0.45</v>
      </c>
      <c r="G108" s="32">
        <v>6</v>
      </c>
      <c r="H108" s="344">
        <v>2.7</v>
      </c>
      <c r="I108" s="344">
        <v>2.972</v>
      </c>
      <c r="J108" s="32">
        <v>156</v>
      </c>
      <c r="K108" s="32" t="s">
        <v>62</v>
      </c>
      <c r="L108" s="33" t="s">
        <v>119</v>
      </c>
      <c r="M108" s="32">
        <v>45</v>
      </c>
      <c r="N108" s="5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08" s="357"/>
      <c r="P108" s="357"/>
      <c r="Q108" s="357"/>
      <c r="R108" s="352"/>
      <c r="S108" s="34"/>
      <c r="T108" s="34"/>
      <c r="U108" s="35" t="s">
        <v>64</v>
      </c>
      <c r="V108" s="345">
        <v>0</v>
      </c>
      <c r="W108" s="34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187</v>
      </c>
      <c r="B109" s="54" t="s">
        <v>188</v>
      </c>
      <c r="C109" s="31">
        <v>4301051439</v>
      </c>
      <c r="D109" s="351">
        <v>4680115880214</v>
      </c>
      <c r="E109" s="352"/>
      <c r="F109" s="344">
        <v>0.45</v>
      </c>
      <c r="G109" s="32">
        <v>6</v>
      </c>
      <c r="H109" s="344">
        <v>2.7</v>
      </c>
      <c r="I109" s="344">
        <v>2.988</v>
      </c>
      <c r="J109" s="32">
        <v>120</v>
      </c>
      <c r="K109" s="32" t="s">
        <v>62</v>
      </c>
      <c r="L109" s="33" t="s">
        <v>119</v>
      </c>
      <c r="M109" s="32">
        <v>45</v>
      </c>
      <c r="N109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09" s="357"/>
      <c r="P109" s="357"/>
      <c r="Q109" s="357"/>
      <c r="R109" s="352"/>
      <c r="S109" s="34"/>
      <c r="T109" s="34"/>
      <c r="U109" s="35" t="s">
        <v>64</v>
      </c>
      <c r="V109" s="345">
        <v>0</v>
      </c>
      <c r="W109" s="346">
        <f t="shared" si="6"/>
        <v>0</v>
      </c>
      <c r="X109" s="36" t="str">
        <f>IFERROR(IF(W109=0,"",ROUNDUP(W109/H109,0)*0.00937),"")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189</v>
      </c>
      <c r="B110" s="54" t="s">
        <v>190</v>
      </c>
      <c r="C110" s="31">
        <v>4301051438</v>
      </c>
      <c r="D110" s="351">
        <v>4680115880894</v>
      </c>
      <c r="E110" s="352"/>
      <c r="F110" s="344">
        <v>0.33</v>
      </c>
      <c r="G110" s="32">
        <v>6</v>
      </c>
      <c r="H110" s="344">
        <v>1.98</v>
      </c>
      <c r="I110" s="344">
        <v>2.258</v>
      </c>
      <c r="J110" s="32">
        <v>156</v>
      </c>
      <c r="K110" s="32" t="s">
        <v>62</v>
      </c>
      <c r="L110" s="33" t="s">
        <v>119</v>
      </c>
      <c r="M110" s="32">
        <v>45</v>
      </c>
      <c r="N110" s="6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0" s="357"/>
      <c r="P110" s="357"/>
      <c r="Q110" s="357"/>
      <c r="R110" s="352"/>
      <c r="S110" s="34"/>
      <c r="T110" s="34"/>
      <c r="U110" s="35" t="s">
        <v>64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191</v>
      </c>
      <c r="B111" s="54" t="s">
        <v>192</v>
      </c>
      <c r="C111" s="31">
        <v>4301051313</v>
      </c>
      <c r="D111" s="351">
        <v>4607091385427</v>
      </c>
      <c r="E111" s="352"/>
      <c r="F111" s="344">
        <v>0.5</v>
      </c>
      <c r="G111" s="32">
        <v>6</v>
      </c>
      <c r="H111" s="344">
        <v>3</v>
      </c>
      <c r="I111" s="344">
        <v>3.2719999999999998</v>
      </c>
      <c r="J111" s="32">
        <v>156</v>
      </c>
      <c r="K111" s="32" t="s">
        <v>62</v>
      </c>
      <c r="L111" s="33" t="s">
        <v>63</v>
      </c>
      <c r="M111" s="32">
        <v>40</v>
      </c>
      <c r="N111" s="6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1" s="357"/>
      <c r="P111" s="357"/>
      <c r="Q111" s="357"/>
      <c r="R111" s="352"/>
      <c r="S111" s="34"/>
      <c r="T111" s="34"/>
      <c r="U111" s="35" t="s">
        <v>64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193</v>
      </c>
      <c r="B112" s="54" t="s">
        <v>194</v>
      </c>
      <c r="C112" s="31">
        <v>4301051480</v>
      </c>
      <c r="D112" s="351">
        <v>4680115882645</v>
      </c>
      <c r="E112" s="352"/>
      <c r="F112" s="344">
        <v>0.3</v>
      </c>
      <c r="G112" s="32">
        <v>6</v>
      </c>
      <c r="H112" s="344">
        <v>1.8</v>
      </c>
      <c r="I112" s="344">
        <v>2.66</v>
      </c>
      <c r="J112" s="32">
        <v>156</v>
      </c>
      <c r="K112" s="32" t="s">
        <v>62</v>
      </c>
      <c r="L112" s="33" t="s">
        <v>63</v>
      </c>
      <c r="M112" s="32">
        <v>40</v>
      </c>
      <c r="N112" s="3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2" s="357"/>
      <c r="P112" s="357"/>
      <c r="Q112" s="357"/>
      <c r="R112" s="352"/>
      <c r="S112" s="34"/>
      <c r="T112" s="34"/>
      <c r="U112" s="35" t="s">
        <v>64</v>
      </c>
      <c r="V112" s="345">
        <v>0</v>
      </c>
      <c r="W112" s="34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x14ac:dyDescent="0.2">
      <c r="A113" s="367"/>
      <c r="B113" s="350"/>
      <c r="C113" s="350"/>
      <c r="D113" s="350"/>
      <c r="E113" s="350"/>
      <c r="F113" s="350"/>
      <c r="G113" s="350"/>
      <c r="H113" s="350"/>
      <c r="I113" s="350"/>
      <c r="J113" s="350"/>
      <c r="K113" s="350"/>
      <c r="L113" s="350"/>
      <c r="M113" s="368"/>
      <c r="N113" s="353" t="s">
        <v>65</v>
      </c>
      <c r="O113" s="354"/>
      <c r="P113" s="354"/>
      <c r="Q113" s="354"/>
      <c r="R113" s="354"/>
      <c r="S113" s="354"/>
      <c r="T113" s="355"/>
      <c r="U113" s="37" t="s">
        <v>66</v>
      </c>
      <c r="V113" s="347">
        <f>IFERROR(V104/H104,"0")+IFERROR(V105/H105,"0")+IFERROR(V106/H106,"0")+IFERROR(V107/H107,"0")+IFERROR(V108/H108,"0")+IFERROR(V109/H109,"0")+IFERROR(V110/H110,"0")+IFERROR(V111/H111,"0")+IFERROR(V112/H112,"0")</f>
        <v>18.928571428571427</v>
      </c>
      <c r="W113" s="347">
        <f>IFERROR(W104/H104,"0")+IFERROR(W105/H105,"0")+IFERROR(W106/H106,"0")+IFERROR(W107/H107,"0")+IFERROR(W108/H108,"0")+IFERROR(W109/H109,"0")+IFERROR(W110/H110,"0")+IFERROR(W111/H111,"0")+IFERROR(W112/H112,"0")</f>
        <v>20</v>
      </c>
      <c r="X113" s="347">
        <f>IFERROR(IF(X104="",0,X104),"0")+IFERROR(IF(X105="",0,X105),"0")+IFERROR(IF(X106="",0,X106),"0")+IFERROR(IF(X107="",0,X107),"0")+IFERROR(IF(X108="",0,X108),"0")+IFERROR(IF(X109="",0,X109),"0")+IFERROR(IF(X110="",0,X110),"0")+IFERROR(IF(X111="",0,X111),"0")+IFERROR(IF(X112="",0,X112),"0")</f>
        <v>0.43499999999999994</v>
      </c>
      <c r="Y113" s="348"/>
      <c r="Z113" s="348"/>
    </row>
    <row r="114" spans="1:53" x14ac:dyDescent="0.2">
      <c r="A114" s="350"/>
      <c r="B114" s="350"/>
      <c r="C114" s="350"/>
      <c r="D114" s="350"/>
      <c r="E114" s="350"/>
      <c r="F114" s="350"/>
      <c r="G114" s="350"/>
      <c r="H114" s="350"/>
      <c r="I114" s="350"/>
      <c r="J114" s="350"/>
      <c r="K114" s="350"/>
      <c r="L114" s="350"/>
      <c r="M114" s="368"/>
      <c r="N114" s="353" t="s">
        <v>65</v>
      </c>
      <c r="O114" s="354"/>
      <c r="P114" s="354"/>
      <c r="Q114" s="354"/>
      <c r="R114" s="354"/>
      <c r="S114" s="354"/>
      <c r="T114" s="355"/>
      <c r="U114" s="37" t="s">
        <v>64</v>
      </c>
      <c r="V114" s="347">
        <f>IFERROR(SUM(V104:V112),"0")</f>
        <v>159</v>
      </c>
      <c r="W114" s="347">
        <f>IFERROR(SUM(W104:W112),"0")</f>
        <v>168</v>
      </c>
      <c r="X114" s="37"/>
      <c r="Y114" s="348"/>
      <c r="Z114" s="348"/>
    </row>
    <row r="115" spans="1:53" ht="14.25" hidden="1" customHeight="1" x14ac:dyDescent="0.25">
      <c r="A115" s="349" t="s">
        <v>195</v>
      </c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0"/>
      <c r="N115" s="350"/>
      <c r="O115" s="350"/>
      <c r="P115" s="350"/>
      <c r="Q115" s="350"/>
      <c r="R115" s="350"/>
      <c r="S115" s="350"/>
      <c r="T115" s="350"/>
      <c r="U115" s="350"/>
      <c r="V115" s="350"/>
      <c r="W115" s="350"/>
      <c r="X115" s="350"/>
      <c r="Y115" s="341"/>
      <c r="Z115" s="341"/>
    </row>
    <row r="116" spans="1:53" ht="27" hidden="1" customHeight="1" x14ac:dyDescent="0.25">
      <c r="A116" s="54" t="s">
        <v>196</v>
      </c>
      <c r="B116" s="54" t="s">
        <v>197</v>
      </c>
      <c r="C116" s="31">
        <v>4301060296</v>
      </c>
      <c r="D116" s="351">
        <v>4607091383065</v>
      </c>
      <c r="E116" s="352"/>
      <c r="F116" s="344">
        <v>0.83</v>
      </c>
      <c r="G116" s="32">
        <v>4</v>
      </c>
      <c r="H116" s="344">
        <v>3.32</v>
      </c>
      <c r="I116" s="344">
        <v>3.5819999999999999</v>
      </c>
      <c r="J116" s="32">
        <v>120</v>
      </c>
      <c r="K116" s="32" t="s">
        <v>62</v>
      </c>
      <c r="L116" s="33" t="s">
        <v>63</v>
      </c>
      <c r="M116" s="32">
        <v>30</v>
      </c>
      <c r="N116" s="46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6" s="357"/>
      <c r="P116" s="357"/>
      <c r="Q116" s="357"/>
      <c r="R116" s="352"/>
      <c r="S116" s="34"/>
      <c r="T116" s="34"/>
      <c r="U116" s="35" t="s">
        <v>64</v>
      </c>
      <c r="V116" s="345">
        <v>0</v>
      </c>
      <c r="W116" s="346">
        <f t="shared" ref="W116:W122" si="7">IFERROR(IF(V116="",0,CEILING((V116/$H116),1)*$H116),"")</f>
        <v>0</v>
      </c>
      <c r="X116" s="36" t="str">
        <f>IFERROR(IF(W116=0,"",ROUNDUP(W116/H116,0)*0.00937),"")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198</v>
      </c>
      <c r="B117" s="54" t="s">
        <v>199</v>
      </c>
      <c r="C117" s="31">
        <v>4301060371</v>
      </c>
      <c r="D117" s="351">
        <v>4680115881532</v>
      </c>
      <c r="E117" s="352"/>
      <c r="F117" s="344">
        <v>1.4</v>
      </c>
      <c r="G117" s="32">
        <v>6</v>
      </c>
      <c r="H117" s="344">
        <v>8.4</v>
      </c>
      <c r="I117" s="344">
        <v>8.9640000000000004</v>
      </c>
      <c r="J117" s="32">
        <v>56</v>
      </c>
      <c r="K117" s="32" t="s">
        <v>99</v>
      </c>
      <c r="L117" s="33" t="s">
        <v>63</v>
      </c>
      <c r="M117" s="32">
        <v>30</v>
      </c>
      <c r="N117" s="630" t="s">
        <v>200</v>
      </c>
      <c r="O117" s="357"/>
      <c r="P117" s="357"/>
      <c r="Q117" s="357"/>
      <c r="R117" s="352"/>
      <c r="S117" s="34"/>
      <c r="T117" s="34"/>
      <c r="U117" s="35" t="s">
        <v>64</v>
      </c>
      <c r="V117" s="345">
        <v>0</v>
      </c>
      <c r="W117" s="346">
        <f t="shared" si="7"/>
        <v>0</v>
      </c>
      <c r="X117" s="36" t="str">
        <f>IFERROR(IF(W117=0,"",ROUNDUP(W117/H117,0)*0.02175),"")</f>
        <v/>
      </c>
      <c r="Y117" s="56"/>
      <c r="Z117" s="57"/>
      <c r="AD117" s="58"/>
      <c r="BA117" s="117" t="s">
        <v>1</v>
      </c>
    </row>
    <row r="118" spans="1:53" ht="27" hidden="1" customHeight="1" x14ac:dyDescent="0.25">
      <c r="A118" s="54" t="s">
        <v>198</v>
      </c>
      <c r="B118" s="54" t="s">
        <v>201</v>
      </c>
      <c r="C118" s="31">
        <v>4301060366</v>
      </c>
      <c r="D118" s="351">
        <v>4680115881532</v>
      </c>
      <c r="E118" s="352"/>
      <c r="F118" s="344">
        <v>1.3</v>
      </c>
      <c r="G118" s="32">
        <v>6</v>
      </c>
      <c r="H118" s="344">
        <v>7.8</v>
      </c>
      <c r="I118" s="344">
        <v>8.2799999999999994</v>
      </c>
      <c r="J118" s="32">
        <v>56</v>
      </c>
      <c r="K118" s="32" t="s">
        <v>99</v>
      </c>
      <c r="L118" s="33" t="s">
        <v>63</v>
      </c>
      <c r="M118" s="32">
        <v>30</v>
      </c>
      <c r="N118" s="4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8" s="357"/>
      <c r="P118" s="357"/>
      <c r="Q118" s="357"/>
      <c r="R118" s="352"/>
      <c r="S118" s="34"/>
      <c r="T118" s="34"/>
      <c r="U118" s="35" t="s">
        <v>64</v>
      </c>
      <c r="V118" s="345">
        <v>0</v>
      </c>
      <c r="W118" s="346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198</v>
      </c>
      <c r="B119" s="54" t="s">
        <v>202</v>
      </c>
      <c r="C119" s="31">
        <v>4301060350</v>
      </c>
      <c r="D119" s="351">
        <v>4680115881532</v>
      </c>
      <c r="E119" s="352"/>
      <c r="F119" s="344">
        <v>1.35</v>
      </c>
      <c r="G119" s="32">
        <v>6</v>
      </c>
      <c r="H119" s="344">
        <v>8.1</v>
      </c>
      <c r="I119" s="344">
        <v>8.58</v>
      </c>
      <c r="J119" s="32">
        <v>56</v>
      </c>
      <c r="K119" s="32" t="s">
        <v>99</v>
      </c>
      <c r="L119" s="33" t="s">
        <v>119</v>
      </c>
      <c r="M119" s="32">
        <v>30</v>
      </c>
      <c r="N119" s="61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7"/>
      <c r="P119" s="357"/>
      <c r="Q119" s="357"/>
      <c r="R119" s="352"/>
      <c r="S119" s="34"/>
      <c r="T119" s="34"/>
      <c r="U119" s="35" t="s">
        <v>64</v>
      </c>
      <c r="V119" s="345">
        <v>0</v>
      </c>
      <c r="W119" s="346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203</v>
      </c>
      <c r="B120" s="54" t="s">
        <v>204</v>
      </c>
      <c r="C120" s="31">
        <v>4301060356</v>
      </c>
      <c r="D120" s="351">
        <v>4680115882652</v>
      </c>
      <c r="E120" s="352"/>
      <c r="F120" s="344">
        <v>0.33</v>
      </c>
      <c r="G120" s="32">
        <v>6</v>
      </c>
      <c r="H120" s="344">
        <v>1.98</v>
      </c>
      <c r="I120" s="344">
        <v>2.84</v>
      </c>
      <c r="J120" s="32">
        <v>156</v>
      </c>
      <c r="K120" s="32" t="s">
        <v>62</v>
      </c>
      <c r="L120" s="33" t="s">
        <v>63</v>
      </c>
      <c r="M120" s="32">
        <v>40</v>
      </c>
      <c r="N120" s="43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0" s="357"/>
      <c r="P120" s="357"/>
      <c r="Q120" s="357"/>
      <c r="R120" s="352"/>
      <c r="S120" s="34"/>
      <c r="T120" s="34"/>
      <c r="U120" s="35" t="s">
        <v>64</v>
      </c>
      <c r="V120" s="345">
        <v>0</v>
      </c>
      <c r="W120" s="346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hidden="1" customHeight="1" x14ac:dyDescent="0.25">
      <c r="A121" s="54" t="s">
        <v>205</v>
      </c>
      <c r="B121" s="54" t="s">
        <v>206</v>
      </c>
      <c r="C121" s="31">
        <v>4301060309</v>
      </c>
      <c r="D121" s="351">
        <v>4680115880238</v>
      </c>
      <c r="E121" s="352"/>
      <c r="F121" s="344">
        <v>0.33</v>
      </c>
      <c r="G121" s="32">
        <v>6</v>
      </c>
      <c r="H121" s="344">
        <v>1.98</v>
      </c>
      <c r="I121" s="344">
        <v>2.258</v>
      </c>
      <c r="J121" s="32">
        <v>156</v>
      </c>
      <c r="K121" s="32" t="s">
        <v>62</v>
      </c>
      <c r="L121" s="33" t="s">
        <v>63</v>
      </c>
      <c r="M121" s="32">
        <v>40</v>
      </c>
      <c r="N121" s="57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1" s="357"/>
      <c r="P121" s="357"/>
      <c r="Q121" s="357"/>
      <c r="R121" s="352"/>
      <c r="S121" s="34"/>
      <c r="T121" s="34"/>
      <c r="U121" s="35" t="s">
        <v>64</v>
      </c>
      <c r="V121" s="345">
        <v>0</v>
      </c>
      <c r="W121" s="346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207</v>
      </c>
      <c r="B122" s="54" t="s">
        <v>208</v>
      </c>
      <c r="C122" s="31">
        <v>4301060351</v>
      </c>
      <c r="D122" s="351">
        <v>4680115881464</v>
      </c>
      <c r="E122" s="352"/>
      <c r="F122" s="344">
        <v>0.4</v>
      </c>
      <c r="G122" s="32">
        <v>6</v>
      </c>
      <c r="H122" s="344">
        <v>2.4</v>
      </c>
      <c r="I122" s="344">
        <v>2.6</v>
      </c>
      <c r="J122" s="32">
        <v>156</v>
      </c>
      <c r="K122" s="32" t="s">
        <v>62</v>
      </c>
      <c r="L122" s="33" t="s">
        <v>119</v>
      </c>
      <c r="M122" s="32">
        <v>30</v>
      </c>
      <c r="N122" s="6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2" s="357"/>
      <c r="P122" s="357"/>
      <c r="Q122" s="357"/>
      <c r="R122" s="352"/>
      <c r="S122" s="34"/>
      <c r="T122" s="34"/>
      <c r="U122" s="35" t="s">
        <v>64</v>
      </c>
      <c r="V122" s="345">
        <v>0</v>
      </c>
      <c r="W122" s="346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idden="1" x14ac:dyDescent="0.2">
      <c r="A123" s="367"/>
      <c r="B123" s="350"/>
      <c r="C123" s="350"/>
      <c r="D123" s="350"/>
      <c r="E123" s="350"/>
      <c r="F123" s="350"/>
      <c r="G123" s="350"/>
      <c r="H123" s="350"/>
      <c r="I123" s="350"/>
      <c r="J123" s="350"/>
      <c r="K123" s="350"/>
      <c r="L123" s="350"/>
      <c r="M123" s="368"/>
      <c r="N123" s="353" t="s">
        <v>65</v>
      </c>
      <c r="O123" s="354"/>
      <c r="P123" s="354"/>
      <c r="Q123" s="354"/>
      <c r="R123" s="354"/>
      <c r="S123" s="354"/>
      <c r="T123" s="355"/>
      <c r="U123" s="37" t="s">
        <v>66</v>
      </c>
      <c r="V123" s="347">
        <f>IFERROR(V116/H116,"0")+IFERROR(V117/H117,"0")+IFERROR(V118/H118,"0")+IFERROR(V119/H119,"0")+IFERROR(V120/H120,"0")+IFERROR(V121/H121,"0")+IFERROR(V122/H122,"0")</f>
        <v>0</v>
      </c>
      <c r="W123" s="347">
        <f>IFERROR(W116/H116,"0")+IFERROR(W117/H117,"0")+IFERROR(W118/H118,"0")+IFERROR(W119/H119,"0")+IFERROR(W120/H120,"0")+IFERROR(W121/H121,"0")+IFERROR(W122/H122,"0")</f>
        <v>0</v>
      </c>
      <c r="X123" s="347">
        <f>IFERROR(IF(X116="",0,X116),"0")+IFERROR(IF(X117="",0,X117),"0")+IFERROR(IF(X118="",0,X118),"0")+IFERROR(IF(X119="",0,X119),"0")+IFERROR(IF(X120="",0,X120),"0")+IFERROR(IF(X121="",0,X121),"0")+IFERROR(IF(X122="",0,X122),"0")</f>
        <v>0</v>
      </c>
      <c r="Y123" s="348"/>
      <c r="Z123" s="348"/>
    </row>
    <row r="124" spans="1:53" hidden="1" x14ac:dyDescent="0.2">
      <c r="A124" s="350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68"/>
      <c r="N124" s="353" t="s">
        <v>65</v>
      </c>
      <c r="O124" s="354"/>
      <c r="P124" s="354"/>
      <c r="Q124" s="354"/>
      <c r="R124" s="354"/>
      <c r="S124" s="354"/>
      <c r="T124" s="355"/>
      <c r="U124" s="37" t="s">
        <v>64</v>
      </c>
      <c r="V124" s="347">
        <f>IFERROR(SUM(V116:V122),"0")</f>
        <v>0</v>
      </c>
      <c r="W124" s="347">
        <f>IFERROR(SUM(W116:W122),"0")</f>
        <v>0</v>
      </c>
      <c r="X124" s="37"/>
      <c r="Y124" s="348"/>
      <c r="Z124" s="348"/>
    </row>
    <row r="125" spans="1:53" ht="16.5" hidden="1" customHeight="1" x14ac:dyDescent="0.25">
      <c r="A125" s="358" t="s">
        <v>209</v>
      </c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0"/>
      <c r="P125" s="350"/>
      <c r="Q125" s="350"/>
      <c r="R125" s="350"/>
      <c r="S125" s="350"/>
      <c r="T125" s="350"/>
      <c r="U125" s="350"/>
      <c r="V125" s="350"/>
      <c r="W125" s="350"/>
      <c r="X125" s="350"/>
      <c r="Y125" s="340"/>
      <c r="Z125" s="340"/>
    </row>
    <row r="126" spans="1:53" ht="14.25" hidden="1" customHeight="1" x14ac:dyDescent="0.25">
      <c r="A126" s="349" t="s">
        <v>67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41"/>
      <c r="Z126" s="341"/>
    </row>
    <row r="127" spans="1:53" ht="27" customHeight="1" x14ac:dyDescent="0.25">
      <c r="A127" s="54" t="s">
        <v>210</v>
      </c>
      <c r="B127" s="54" t="s">
        <v>211</v>
      </c>
      <c r="C127" s="31">
        <v>4301051612</v>
      </c>
      <c r="D127" s="351">
        <v>4607091385168</v>
      </c>
      <c r="E127" s="352"/>
      <c r="F127" s="344">
        <v>1.4</v>
      </c>
      <c r="G127" s="32">
        <v>6</v>
      </c>
      <c r="H127" s="344">
        <v>8.4</v>
      </c>
      <c r="I127" s="344">
        <v>8.9580000000000002</v>
      </c>
      <c r="J127" s="32">
        <v>56</v>
      </c>
      <c r="K127" s="32" t="s">
        <v>99</v>
      </c>
      <c r="L127" s="33" t="s">
        <v>63</v>
      </c>
      <c r="M127" s="32">
        <v>45</v>
      </c>
      <c r="N127" s="44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7" s="357"/>
      <c r="P127" s="357"/>
      <c r="Q127" s="357"/>
      <c r="R127" s="352"/>
      <c r="S127" s="34"/>
      <c r="T127" s="34"/>
      <c r="U127" s="35" t="s">
        <v>64</v>
      </c>
      <c r="V127" s="345">
        <v>303</v>
      </c>
      <c r="W127" s="346">
        <f>IFERROR(IF(V127="",0,CEILING((V127/$H127),1)*$H127),"")</f>
        <v>310.8</v>
      </c>
      <c r="X127" s="36">
        <f>IFERROR(IF(W127=0,"",ROUNDUP(W127/H127,0)*0.02175),"")</f>
        <v>0.80474999999999997</v>
      </c>
      <c r="Y127" s="56"/>
      <c r="Z127" s="57"/>
      <c r="AD127" s="58"/>
      <c r="BA127" s="123" t="s">
        <v>1</v>
      </c>
    </row>
    <row r="128" spans="1:53" ht="27" hidden="1" customHeight="1" x14ac:dyDescent="0.25">
      <c r="A128" s="54" t="s">
        <v>210</v>
      </c>
      <c r="B128" s="54" t="s">
        <v>212</v>
      </c>
      <c r="C128" s="31">
        <v>4301051360</v>
      </c>
      <c r="D128" s="351">
        <v>4607091385168</v>
      </c>
      <c r="E128" s="352"/>
      <c r="F128" s="344">
        <v>1.35</v>
      </c>
      <c r="G128" s="32">
        <v>6</v>
      </c>
      <c r="H128" s="344">
        <v>8.1</v>
      </c>
      <c r="I128" s="344">
        <v>8.6579999999999995</v>
      </c>
      <c r="J128" s="32">
        <v>56</v>
      </c>
      <c r="K128" s="32" t="s">
        <v>99</v>
      </c>
      <c r="L128" s="33" t="s">
        <v>119</v>
      </c>
      <c r="M128" s="32">
        <v>45</v>
      </c>
      <c r="N128" s="41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57"/>
      <c r="P128" s="357"/>
      <c r="Q128" s="357"/>
      <c r="R128" s="352"/>
      <c r="S128" s="34"/>
      <c r="T128" s="34"/>
      <c r="U128" s="35" t="s">
        <v>64</v>
      </c>
      <c r="V128" s="345">
        <v>0</v>
      </c>
      <c r="W128" s="34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213</v>
      </c>
      <c r="B129" s="54" t="s">
        <v>214</v>
      </c>
      <c r="C129" s="31">
        <v>4301051362</v>
      </c>
      <c r="D129" s="351">
        <v>4607091383256</v>
      </c>
      <c r="E129" s="352"/>
      <c r="F129" s="344">
        <v>0.33</v>
      </c>
      <c r="G129" s="32">
        <v>6</v>
      </c>
      <c r="H129" s="344">
        <v>1.98</v>
      </c>
      <c r="I129" s="344">
        <v>2.246</v>
      </c>
      <c r="J129" s="32">
        <v>156</v>
      </c>
      <c r="K129" s="32" t="s">
        <v>62</v>
      </c>
      <c r="L129" s="33" t="s">
        <v>119</v>
      </c>
      <c r="M129" s="32">
        <v>45</v>
      </c>
      <c r="N129" s="4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57"/>
      <c r="P129" s="357"/>
      <c r="Q129" s="357"/>
      <c r="R129" s="352"/>
      <c r="S129" s="34"/>
      <c r="T129" s="34"/>
      <c r="U129" s="35" t="s">
        <v>64</v>
      </c>
      <c r="V129" s="345">
        <v>0</v>
      </c>
      <c r="W129" s="34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215</v>
      </c>
      <c r="B130" s="54" t="s">
        <v>216</v>
      </c>
      <c r="C130" s="31">
        <v>4301051358</v>
      </c>
      <c r="D130" s="351">
        <v>4607091385748</v>
      </c>
      <c r="E130" s="352"/>
      <c r="F130" s="344">
        <v>0.45</v>
      </c>
      <c r="G130" s="32">
        <v>6</v>
      </c>
      <c r="H130" s="344">
        <v>2.7</v>
      </c>
      <c r="I130" s="344">
        <v>2.972</v>
      </c>
      <c r="J130" s="32">
        <v>156</v>
      </c>
      <c r="K130" s="32" t="s">
        <v>62</v>
      </c>
      <c r="L130" s="33" t="s">
        <v>119</v>
      </c>
      <c r="M130" s="32">
        <v>45</v>
      </c>
      <c r="N130" s="6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57"/>
      <c r="P130" s="357"/>
      <c r="Q130" s="357"/>
      <c r="R130" s="352"/>
      <c r="S130" s="34"/>
      <c r="T130" s="34"/>
      <c r="U130" s="35" t="s">
        <v>64</v>
      </c>
      <c r="V130" s="345">
        <v>94</v>
      </c>
      <c r="W130" s="346">
        <f>IFERROR(IF(V130="",0,CEILING((V130/$H130),1)*$H130),"")</f>
        <v>94.5</v>
      </c>
      <c r="X130" s="36">
        <f>IFERROR(IF(W130=0,"",ROUNDUP(W130/H130,0)*0.00753),"")</f>
        <v>0.26355000000000001</v>
      </c>
      <c r="Y130" s="56"/>
      <c r="Z130" s="57"/>
      <c r="AD130" s="58"/>
      <c r="BA130" s="126" t="s">
        <v>1</v>
      </c>
    </row>
    <row r="131" spans="1:53" x14ac:dyDescent="0.2">
      <c r="A131" s="367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68"/>
      <c r="N131" s="353" t="s">
        <v>65</v>
      </c>
      <c r="O131" s="354"/>
      <c r="P131" s="354"/>
      <c r="Q131" s="354"/>
      <c r="R131" s="354"/>
      <c r="S131" s="354"/>
      <c r="T131" s="355"/>
      <c r="U131" s="37" t="s">
        <v>66</v>
      </c>
      <c r="V131" s="347">
        <f>IFERROR(V127/H127,"0")+IFERROR(V128/H128,"0")+IFERROR(V129/H129,"0")+IFERROR(V130/H130,"0")</f>
        <v>70.886243386243379</v>
      </c>
      <c r="W131" s="347">
        <f>IFERROR(W127/H127,"0")+IFERROR(W128/H128,"0")+IFERROR(W129/H129,"0")+IFERROR(W130/H130,"0")</f>
        <v>72</v>
      </c>
      <c r="X131" s="347">
        <f>IFERROR(IF(X127="",0,X127),"0")+IFERROR(IF(X128="",0,X128),"0")+IFERROR(IF(X129="",0,X129),"0")+IFERROR(IF(X130="",0,X130),"0")</f>
        <v>1.0683</v>
      </c>
      <c r="Y131" s="348"/>
      <c r="Z131" s="348"/>
    </row>
    <row r="132" spans="1:53" x14ac:dyDescent="0.2">
      <c r="A132" s="350"/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68"/>
      <c r="N132" s="353" t="s">
        <v>65</v>
      </c>
      <c r="O132" s="354"/>
      <c r="P132" s="354"/>
      <c r="Q132" s="354"/>
      <c r="R132" s="354"/>
      <c r="S132" s="354"/>
      <c r="T132" s="355"/>
      <c r="U132" s="37" t="s">
        <v>64</v>
      </c>
      <c r="V132" s="347">
        <f>IFERROR(SUM(V127:V130),"0")</f>
        <v>397</v>
      </c>
      <c r="W132" s="347">
        <f>IFERROR(SUM(W127:W130),"0")</f>
        <v>405.3</v>
      </c>
      <c r="X132" s="37"/>
      <c r="Y132" s="348"/>
      <c r="Z132" s="348"/>
    </row>
    <row r="133" spans="1:53" ht="27.75" hidden="1" customHeight="1" x14ac:dyDescent="0.2">
      <c r="A133" s="402" t="s">
        <v>217</v>
      </c>
      <c r="B133" s="403"/>
      <c r="C133" s="403"/>
      <c r="D133" s="403"/>
      <c r="E133" s="403"/>
      <c r="F133" s="403"/>
      <c r="G133" s="403"/>
      <c r="H133" s="403"/>
      <c r="I133" s="403"/>
      <c r="J133" s="403"/>
      <c r="K133" s="403"/>
      <c r="L133" s="403"/>
      <c r="M133" s="403"/>
      <c r="N133" s="403"/>
      <c r="O133" s="403"/>
      <c r="P133" s="403"/>
      <c r="Q133" s="403"/>
      <c r="R133" s="403"/>
      <c r="S133" s="403"/>
      <c r="T133" s="403"/>
      <c r="U133" s="403"/>
      <c r="V133" s="403"/>
      <c r="W133" s="403"/>
      <c r="X133" s="403"/>
      <c r="Y133" s="48"/>
      <c r="Z133" s="48"/>
    </row>
    <row r="134" spans="1:53" ht="16.5" hidden="1" customHeight="1" x14ac:dyDescent="0.25">
      <c r="A134" s="358" t="s">
        <v>218</v>
      </c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0"/>
      <c r="N134" s="350"/>
      <c r="O134" s="350"/>
      <c r="P134" s="350"/>
      <c r="Q134" s="350"/>
      <c r="R134" s="350"/>
      <c r="S134" s="350"/>
      <c r="T134" s="350"/>
      <c r="U134" s="350"/>
      <c r="V134" s="350"/>
      <c r="W134" s="350"/>
      <c r="X134" s="350"/>
      <c r="Y134" s="340"/>
      <c r="Z134" s="340"/>
    </row>
    <row r="135" spans="1:53" ht="14.25" hidden="1" customHeight="1" x14ac:dyDescent="0.25">
      <c r="A135" s="349" t="s">
        <v>104</v>
      </c>
      <c r="B135" s="350"/>
      <c r="C135" s="350"/>
      <c r="D135" s="350"/>
      <c r="E135" s="350"/>
      <c r="F135" s="350"/>
      <c r="G135" s="350"/>
      <c r="H135" s="350"/>
      <c r="I135" s="350"/>
      <c r="J135" s="350"/>
      <c r="K135" s="350"/>
      <c r="L135" s="350"/>
      <c r="M135" s="350"/>
      <c r="N135" s="350"/>
      <c r="O135" s="350"/>
      <c r="P135" s="350"/>
      <c r="Q135" s="350"/>
      <c r="R135" s="350"/>
      <c r="S135" s="350"/>
      <c r="T135" s="350"/>
      <c r="U135" s="350"/>
      <c r="V135" s="350"/>
      <c r="W135" s="350"/>
      <c r="X135" s="350"/>
      <c r="Y135" s="341"/>
      <c r="Z135" s="341"/>
    </row>
    <row r="136" spans="1:53" ht="27" hidden="1" customHeight="1" x14ac:dyDescent="0.25">
      <c r="A136" s="54" t="s">
        <v>219</v>
      </c>
      <c r="B136" s="54" t="s">
        <v>220</v>
      </c>
      <c r="C136" s="31">
        <v>4301011223</v>
      </c>
      <c r="D136" s="351">
        <v>4607091383423</v>
      </c>
      <c r="E136" s="352"/>
      <c r="F136" s="344">
        <v>1.35</v>
      </c>
      <c r="G136" s="32">
        <v>8</v>
      </c>
      <c r="H136" s="344">
        <v>10.8</v>
      </c>
      <c r="I136" s="344">
        <v>11.375999999999999</v>
      </c>
      <c r="J136" s="32">
        <v>56</v>
      </c>
      <c r="K136" s="32" t="s">
        <v>99</v>
      </c>
      <c r="L136" s="33" t="s">
        <v>119</v>
      </c>
      <c r="M136" s="32">
        <v>35</v>
      </c>
      <c r="N136" s="69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57"/>
      <c r="P136" s="357"/>
      <c r="Q136" s="357"/>
      <c r="R136" s="352"/>
      <c r="S136" s="34"/>
      <c r="T136" s="34"/>
      <c r="U136" s="35" t="s">
        <v>64</v>
      </c>
      <c r="V136" s="345">
        <v>0</v>
      </c>
      <c r="W136" s="34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221</v>
      </c>
      <c r="B137" s="54" t="s">
        <v>222</v>
      </c>
      <c r="C137" s="31">
        <v>4301011338</v>
      </c>
      <c r="D137" s="351">
        <v>4607091381405</v>
      </c>
      <c r="E137" s="352"/>
      <c r="F137" s="344">
        <v>1.35</v>
      </c>
      <c r="G137" s="32">
        <v>8</v>
      </c>
      <c r="H137" s="344">
        <v>10.8</v>
      </c>
      <c r="I137" s="344">
        <v>11.375999999999999</v>
      </c>
      <c r="J137" s="32">
        <v>56</v>
      </c>
      <c r="K137" s="32" t="s">
        <v>99</v>
      </c>
      <c r="L137" s="33" t="s">
        <v>63</v>
      </c>
      <c r="M137" s="32">
        <v>35</v>
      </c>
      <c r="N137" s="52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57"/>
      <c r="P137" s="357"/>
      <c r="Q137" s="357"/>
      <c r="R137" s="352"/>
      <c r="S137" s="34"/>
      <c r="T137" s="34"/>
      <c r="U137" s="35" t="s">
        <v>64</v>
      </c>
      <c r="V137" s="345">
        <v>0</v>
      </c>
      <c r="W137" s="34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37.5" hidden="1" customHeight="1" x14ac:dyDescent="0.25">
      <c r="A138" s="54" t="s">
        <v>223</v>
      </c>
      <c r="B138" s="54" t="s">
        <v>224</v>
      </c>
      <c r="C138" s="31">
        <v>4301011333</v>
      </c>
      <c r="D138" s="351">
        <v>4607091386516</v>
      </c>
      <c r="E138" s="352"/>
      <c r="F138" s="344">
        <v>1.4</v>
      </c>
      <c r="G138" s="32">
        <v>8</v>
      </c>
      <c r="H138" s="344">
        <v>11.2</v>
      </c>
      <c r="I138" s="344">
        <v>11.776</v>
      </c>
      <c r="J138" s="32">
        <v>56</v>
      </c>
      <c r="K138" s="32" t="s">
        <v>99</v>
      </c>
      <c r="L138" s="33" t="s">
        <v>63</v>
      </c>
      <c r="M138" s="32">
        <v>30</v>
      </c>
      <c r="N138" s="5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57"/>
      <c r="P138" s="357"/>
      <c r="Q138" s="357"/>
      <c r="R138" s="352"/>
      <c r="S138" s="34"/>
      <c r="T138" s="34"/>
      <c r="U138" s="35" t="s">
        <v>64</v>
      </c>
      <c r="V138" s="345">
        <v>0</v>
      </c>
      <c r="W138" s="34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67"/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68"/>
      <c r="N139" s="353" t="s">
        <v>65</v>
      </c>
      <c r="O139" s="354"/>
      <c r="P139" s="354"/>
      <c r="Q139" s="354"/>
      <c r="R139" s="354"/>
      <c r="S139" s="354"/>
      <c r="T139" s="355"/>
      <c r="U139" s="37" t="s">
        <v>66</v>
      </c>
      <c r="V139" s="347">
        <f>IFERROR(V136/H136,"0")+IFERROR(V137/H137,"0")+IFERROR(V138/H138,"0")</f>
        <v>0</v>
      </c>
      <c r="W139" s="347">
        <f>IFERROR(W136/H136,"0")+IFERROR(W137/H137,"0")+IFERROR(W138/H138,"0")</f>
        <v>0</v>
      </c>
      <c r="X139" s="347">
        <f>IFERROR(IF(X136="",0,X136),"0")+IFERROR(IF(X137="",0,X137),"0")+IFERROR(IF(X138="",0,X138),"0")</f>
        <v>0</v>
      </c>
      <c r="Y139" s="348"/>
      <c r="Z139" s="348"/>
    </row>
    <row r="140" spans="1:53" hidden="1" x14ac:dyDescent="0.2">
      <c r="A140" s="350"/>
      <c r="B140" s="350"/>
      <c r="C140" s="350"/>
      <c r="D140" s="350"/>
      <c r="E140" s="350"/>
      <c r="F140" s="350"/>
      <c r="G140" s="350"/>
      <c r="H140" s="350"/>
      <c r="I140" s="350"/>
      <c r="J140" s="350"/>
      <c r="K140" s="350"/>
      <c r="L140" s="350"/>
      <c r="M140" s="368"/>
      <c r="N140" s="353" t="s">
        <v>65</v>
      </c>
      <c r="O140" s="354"/>
      <c r="P140" s="354"/>
      <c r="Q140" s="354"/>
      <c r="R140" s="354"/>
      <c r="S140" s="354"/>
      <c r="T140" s="355"/>
      <c r="U140" s="37" t="s">
        <v>64</v>
      </c>
      <c r="V140" s="347">
        <f>IFERROR(SUM(V136:V138),"0")</f>
        <v>0</v>
      </c>
      <c r="W140" s="347">
        <f>IFERROR(SUM(W136:W138),"0")</f>
        <v>0</v>
      </c>
      <c r="X140" s="37"/>
      <c r="Y140" s="348"/>
      <c r="Z140" s="348"/>
    </row>
    <row r="141" spans="1:53" ht="16.5" hidden="1" customHeight="1" x14ac:dyDescent="0.25">
      <c r="A141" s="358" t="s">
        <v>225</v>
      </c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0"/>
      <c r="P141" s="350"/>
      <c r="Q141" s="350"/>
      <c r="R141" s="350"/>
      <c r="S141" s="350"/>
      <c r="T141" s="350"/>
      <c r="U141" s="350"/>
      <c r="V141" s="350"/>
      <c r="W141" s="350"/>
      <c r="X141" s="350"/>
      <c r="Y141" s="340"/>
      <c r="Z141" s="340"/>
    </row>
    <row r="142" spans="1:53" ht="14.25" hidden="1" customHeight="1" x14ac:dyDescent="0.25">
      <c r="A142" s="349" t="s">
        <v>59</v>
      </c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0"/>
      <c r="P142" s="350"/>
      <c r="Q142" s="350"/>
      <c r="R142" s="350"/>
      <c r="S142" s="350"/>
      <c r="T142" s="350"/>
      <c r="U142" s="350"/>
      <c r="V142" s="350"/>
      <c r="W142" s="350"/>
      <c r="X142" s="350"/>
      <c r="Y142" s="341"/>
      <c r="Z142" s="341"/>
    </row>
    <row r="143" spans="1:53" ht="27" customHeight="1" x14ac:dyDescent="0.25">
      <c r="A143" s="54" t="s">
        <v>226</v>
      </c>
      <c r="B143" s="54" t="s">
        <v>227</v>
      </c>
      <c r="C143" s="31">
        <v>4301031191</v>
      </c>
      <c r="D143" s="351">
        <v>4680115880993</v>
      </c>
      <c r="E143" s="352"/>
      <c r="F143" s="344">
        <v>0.7</v>
      </c>
      <c r="G143" s="32">
        <v>6</v>
      </c>
      <c r="H143" s="344">
        <v>4.2</v>
      </c>
      <c r="I143" s="344">
        <v>4.46</v>
      </c>
      <c r="J143" s="32">
        <v>156</v>
      </c>
      <c r="K143" s="32" t="s">
        <v>62</v>
      </c>
      <c r="L143" s="33" t="s">
        <v>63</v>
      </c>
      <c r="M143" s="32">
        <v>40</v>
      </c>
      <c r="N143" s="6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57"/>
      <c r="P143" s="357"/>
      <c r="Q143" s="357"/>
      <c r="R143" s="352"/>
      <c r="S143" s="34"/>
      <c r="T143" s="34"/>
      <c r="U143" s="35" t="s">
        <v>64</v>
      </c>
      <c r="V143" s="345">
        <v>38</v>
      </c>
      <c r="W143" s="346">
        <f t="shared" ref="W143:W151" si="8">IFERROR(IF(V143="",0,CEILING((V143/$H143),1)*$H143),"")</f>
        <v>42</v>
      </c>
      <c r="X143" s="36">
        <f>IFERROR(IF(W143=0,"",ROUNDUP(W143/H143,0)*0.00753),"")</f>
        <v>7.5300000000000006E-2</v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228</v>
      </c>
      <c r="B144" s="54" t="s">
        <v>229</v>
      </c>
      <c r="C144" s="31">
        <v>4301031204</v>
      </c>
      <c r="D144" s="351">
        <v>4680115881761</v>
      </c>
      <c r="E144" s="352"/>
      <c r="F144" s="344">
        <v>0.7</v>
      </c>
      <c r="G144" s="32">
        <v>6</v>
      </c>
      <c r="H144" s="344">
        <v>4.2</v>
      </c>
      <c r="I144" s="344">
        <v>4.46</v>
      </c>
      <c r="J144" s="32">
        <v>156</v>
      </c>
      <c r="K144" s="32" t="s">
        <v>62</v>
      </c>
      <c r="L144" s="33" t="s">
        <v>63</v>
      </c>
      <c r="M144" s="32">
        <v>40</v>
      </c>
      <c r="N144" s="3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57"/>
      <c r="P144" s="357"/>
      <c r="Q144" s="357"/>
      <c r="R144" s="352"/>
      <c r="S144" s="34"/>
      <c r="T144" s="34"/>
      <c r="U144" s="35" t="s">
        <v>64</v>
      </c>
      <c r="V144" s="345">
        <v>0</v>
      </c>
      <c r="W144" s="346">
        <f t="shared" si="8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230</v>
      </c>
      <c r="B145" s="54" t="s">
        <v>231</v>
      </c>
      <c r="C145" s="31">
        <v>4301031201</v>
      </c>
      <c r="D145" s="351">
        <v>4680115881563</v>
      </c>
      <c r="E145" s="352"/>
      <c r="F145" s="344">
        <v>0.7</v>
      </c>
      <c r="G145" s="32">
        <v>6</v>
      </c>
      <c r="H145" s="344">
        <v>4.2</v>
      </c>
      <c r="I145" s="344">
        <v>4.4000000000000004</v>
      </c>
      <c r="J145" s="32">
        <v>156</v>
      </c>
      <c r="K145" s="32" t="s">
        <v>62</v>
      </c>
      <c r="L145" s="33" t="s">
        <v>63</v>
      </c>
      <c r="M145" s="32">
        <v>40</v>
      </c>
      <c r="N145" s="54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57"/>
      <c r="P145" s="357"/>
      <c r="Q145" s="357"/>
      <c r="R145" s="352"/>
      <c r="S145" s="34"/>
      <c r="T145" s="34"/>
      <c r="U145" s="35" t="s">
        <v>64</v>
      </c>
      <c r="V145" s="345">
        <v>0</v>
      </c>
      <c r="W145" s="346">
        <f t="shared" si="8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232</v>
      </c>
      <c r="B146" s="54" t="s">
        <v>233</v>
      </c>
      <c r="C146" s="31">
        <v>4301031199</v>
      </c>
      <c r="D146" s="351">
        <v>4680115880986</v>
      </c>
      <c r="E146" s="352"/>
      <c r="F146" s="344">
        <v>0.35</v>
      </c>
      <c r="G146" s="32">
        <v>6</v>
      </c>
      <c r="H146" s="344">
        <v>2.1</v>
      </c>
      <c r="I146" s="344">
        <v>2.23</v>
      </c>
      <c r="J146" s="32">
        <v>234</v>
      </c>
      <c r="K146" s="32" t="s">
        <v>159</v>
      </c>
      <c r="L146" s="33" t="s">
        <v>63</v>
      </c>
      <c r="M146" s="32">
        <v>40</v>
      </c>
      <c r="N146" s="6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57"/>
      <c r="P146" s="357"/>
      <c r="Q146" s="357"/>
      <c r="R146" s="352"/>
      <c r="S146" s="34"/>
      <c r="T146" s="34"/>
      <c r="U146" s="35" t="s">
        <v>64</v>
      </c>
      <c r="V146" s="345">
        <v>0</v>
      </c>
      <c r="W146" s="346">
        <f t="shared" si="8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234</v>
      </c>
      <c r="B147" s="54" t="s">
        <v>235</v>
      </c>
      <c r="C147" s="31">
        <v>4301031190</v>
      </c>
      <c r="D147" s="351">
        <v>4680115880207</v>
      </c>
      <c r="E147" s="352"/>
      <c r="F147" s="344">
        <v>0.4</v>
      </c>
      <c r="G147" s="32">
        <v>6</v>
      </c>
      <c r="H147" s="344">
        <v>2.4</v>
      </c>
      <c r="I147" s="344">
        <v>2.63</v>
      </c>
      <c r="J147" s="32">
        <v>156</v>
      </c>
      <c r="K147" s="32" t="s">
        <v>62</v>
      </c>
      <c r="L147" s="33" t="s">
        <v>63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57"/>
      <c r="P147" s="357"/>
      <c r="Q147" s="357"/>
      <c r="R147" s="352"/>
      <c r="S147" s="34"/>
      <c r="T147" s="34"/>
      <c r="U147" s="35" t="s">
        <v>64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4301031205</v>
      </c>
      <c r="D148" s="351">
        <v>4680115881785</v>
      </c>
      <c r="E148" s="352"/>
      <c r="F148" s="344">
        <v>0.35</v>
      </c>
      <c r="G148" s="32">
        <v>6</v>
      </c>
      <c r="H148" s="344">
        <v>2.1</v>
      </c>
      <c r="I148" s="344">
        <v>2.23</v>
      </c>
      <c r="J148" s="32">
        <v>234</v>
      </c>
      <c r="K148" s="32" t="s">
        <v>159</v>
      </c>
      <c r="L148" s="33" t="s">
        <v>63</v>
      </c>
      <c r="M148" s="32">
        <v>40</v>
      </c>
      <c r="N148" s="5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57"/>
      <c r="P148" s="357"/>
      <c r="Q148" s="357"/>
      <c r="R148" s="352"/>
      <c r="S148" s="34"/>
      <c r="T148" s="34"/>
      <c r="U148" s="35" t="s">
        <v>64</v>
      </c>
      <c r="V148" s="345">
        <v>0</v>
      </c>
      <c r="W148" s="346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4301031202</v>
      </c>
      <c r="D149" s="351">
        <v>4680115881679</v>
      </c>
      <c r="E149" s="352"/>
      <c r="F149" s="344">
        <v>0.35</v>
      </c>
      <c r="G149" s="32">
        <v>6</v>
      </c>
      <c r="H149" s="344">
        <v>2.1</v>
      </c>
      <c r="I149" s="344">
        <v>2.2000000000000002</v>
      </c>
      <c r="J149" s="32">
        <v>234</v>
      </c>
      <c r="K149" s="32" t="s">
        <v>159</v>
      </c>
      <c r="L149" s="33" t="s">
        <v>63</v>
      </c>
      <c r="M149" s="32">
        <v>40</v>
      </c>
      <c r="N149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57"/>
      <c r="P149" s="357"/>
      <c r="Q149" s="357"/>
      <c r="R149" s="352"/>
      <c r="S149" s="34"/>
      <c r="T149" s="34"/>
      <c r="U149" s="35" t="s">
        <v>64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240</v>
      </c>
      <c r="B150" s="54" t="s">
        <v>241</v>
      </c>
      <c r="C150" s="31">
        <v>4301031158</v>
      </c>
      <c r="D150" s="351">
        <v>4680115880191</v>
      </c>
      <c r="E150" s="352"/>
      <c r="F150" s="344">
        <v>0.4</v>
      </c>
      <c r="G150" s="32">
        <v>6</v>
      </c>
      <c r="H150" s="344">
        <v>2.4</v>
      </c>
      <c r="I150" s="344">
        <v>2.6</v>
      </c>
      <c r="J150" s="32">
        <v>156</v>
      </c>
      <c r="K150" s="32" t="s">
        <v>62</v>
      </c>
      <c r="L150" s="33" t="s">
        <v>63</v>
      </c>
      <c r="M150" s="32">
        <v>40</v>
      </c>
      <c r="N150" s="5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57"/>
      <c r="P150" s="357"/>
      <c r="Q150" s="357"/>
      <c r="R150" s="352"/>
      <c r="S150" s="34"/>
      <c r="T150" s="34"/>
      <c r="U150" s="35" t="s">
        <v>64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242</v>
      </c>
      <c r="B151" s="54" t="s">
        <v>243</v>
      </c>
      <c r="C151" s="31">
        <v>4301031245</v>
      </c>
      <c r="D151" s="351">
        <v>4680115883963</v>
      </c>
      <c r="E151" s="352"/>
      <c r="F151" s="344">
        <v>0.28000000000000003</v>
      </c>
      <c r="G151" s="32">
        <v>6</v>
      </c>
      <c r="H151" s="344">
        <v>1.68</v>
      </c>
      <c r="I151" s="344">
        <v>1.78</v>
      </c>
      <c r="J151" s="32">
        <v>234</v>
      </c>
      <c r="K151" s="32" t="s">
        <v>159</v>
      </c>
      <c r="L151" s="33" t="s">
        <v>63</v>
      </c>
      <c r="M151" s="32">
        <v>40</v>
      </c>
      <c r="N151" s="7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1" s="357"/>
      <c r="P151" s="357"/>
      <c r="Q151" s="357"/>
      <c r="R151" s="352"/>
      <c r="S151" s="34"/>
      <c r="T151" s="34"/>
      <c r="U151" s="35" t="s">
        <v>64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67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68"/>
      <c r="N152" s="353" t="s">
        <v>65</v>
      </c>
      <c r="O152" s="354"/>
      <c r="P152" s="354"/>
      <c r="Q152" s="354"/>
      <c r="R152" s="354"/>
      <c r="S152" s="354"/>
      <c r="T152" s="355"/>
      <c r="U152" s="37" t="s">
        <v>66</v>
      </c>
      <c r="V152" s="347">
        <f>IFERROR(V143/H143,"0")+IFERROR(V144/H144,"0")+IFERROR(V145/H145,"0")+IFERROR(V146/H146,"0")+IFERROR(V147/H147,"0")+IFERROR(V148/H148,"0")+IFERROR(V149/H149,"0")+IFERROR(V150/H150,"0")+IFERROR(V151/H151,"0")</f>
        <v>9.0476190476190474</v>
      </c>
      <c r="W152" s="347">
        <f>IFERROR(W143/H143,"0")+IFERROR(W144/H144,"0")+IFERROR(W145/H145,"0")+IFERROR(W146/H146,"0")+IFERROR(W147/H147,"0")+IFERROR(W148/H148,"0")+IFERROR(W149/H149,"0")+IFERROR(W150/H150,"0")+IFERROR(W151/H151,"0")</f>
        <v>10</v>
      </c>
      <c r="X152" s="347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7.5300000000000006E-2</v>
      </c>
      <c r="Y152" s="348"/>
      <c r="Z152" s="348"/>
    </row>
    <row r="153" spans="1:53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68"/>
      <c r="N153" s="353" t="s">
        <v>65</v>
      </c>
      <c r="O153" s="354"/>
      <c r="P153" s="354"/>
      <c r="Q153" s="354"/>
      <c r="R153" s="354"/>
      <c r="S153" s="354"/>
      <c r="T153" s="355"/>
      <c r="U153" s="37" t="s">
        <v>64</v>
      </c>
      <c r="V153" s="347">
        <f>IFERROR(SUM(V143:V151),"0")</f>
        <v>38</v>
      </c>
      <c r="W153" s="347">
        <f>IFERROR(SUM(W143:W151),"0")</f>
        <v>42</v>
      </c>
      <c r="X153" s="37"/>
      <c r="Y153" s="348"/>
      <c r="Z153" s="348"/>
    </row>
    <row r="154" spans="1:53" ht="16.5" hidden="1" customHeight="1" x14ac:dyDescent="0.25">
      <c r="A154" s="358" t="s">
        <v>244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40"/>
      <c r="Z154" s="340"/>
    </row>
    <row r="155" spans="1:53" ht="14.25" hidden="1" customHeight="1" x14ac:dyDescent="0.25">
      <c r="A155" s="349" t="s">
        <v>104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41"/>
      <c r="Z155" s="341"/>
    </row>
    <row r="156" spans="1:53" ht="16.5" hidden="1" customHeight="1" x14ac:dyDescent="0.25">
      <c r="A156" s="54" t="s">
        <v>245</v>
      </c>
      <c r="B156" s="54" t="s">
        <v>246</v>
      </c>
      <c r="C156" s="31">
        <v>4301011450</v>
      </c>
      <c r="D156" s="351">
        <v>4680115881402</v>
      </c>
      <c r="E156" s="352"/>
      <c r="F156" s="344">
        <v>1.35</v>
      </c>
      <c r="G156" s="32">
        <v>8</v>
      </c>
      <c r="H156" s="344">
        <v>10.8</v>
      </c>
      <c r="I156" s="344">
        <v>11.28</v>
      </c>
      <c r="J156" s="32">
        <v>56</v>
      </c>
      <c r="K156" s="32" t="s">
        <v>99</v>
      </c>
      <c r="L156" s="33" t="s">
        <v>100</v>
      </c>
      <c r="M156" s="32">
        <v>55</v>
      </c>
      <c r="N156" s="6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57"/>
      <c r="P156" s="357"/>
      <c r="Q156" s="357"/>
      <c r="R156" s="352"/>
      <c r="S156" s="34"/>
      <c r="T156" s="34"/>
      <c r="U156" s="35" t="s">
        <v>64</v>
      </c>
      <c r="V156" s="345">
        <v>0</v>
      </c>
      <c r="W156" s="346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247</v>
      </c>
      <c r="B157" s="54" t="s">
        <v>248</v>
      </c>
      <c r="C157" s="31">
        <v>4301011454</v>
      </c>
      <c r="D157" s="351">
        <v>4680115881396</v>
      </c>
      <c r="E157" s="352"/>
      <c r="F157" s="344">
        <v>0.45</v>
      </c>
      <c r="G157" s="32">
        <v>6</v>
      </c>
      <c r="H157" s="344">
        <v>2.7</v>
      </c>
      <c r="I157" s="344">
        <v>2.9</v>
      </c>
      <c r="J157" s="32">
        <v>156</v>
      </c>
      <c r="K157" s="32" t="s">
        <v>62</v>
      </c>
      <c r="L157" s="33" t="s">
        <v>63</v>
      </c>
      <c r="M157" s="32">
        <v>55</v>
      </c>
      <c r="N157" s="3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57"/>
      <c r="P157" s="357"/>
      <c r="Q157" s="357"/>
      <c r="R157" s="352"/>
      <c r="S157" s="34"/>
      <c r="T157" s="34"/>
      <c r="U157" s="35" t="s">
        <v>64</v>
      </c>
      <c r="V157" s="345">
        <v>0</v>
      </c>
      <c r="W157" s="346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67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68"/>
      <c r="N158" s="353" t="s">
        <v>65</v>
      </c>
      <c r="O158" s="354"/>
      <c r="P158" s="354"/>
      <c r="Q158" s="354"/>
      <c r="R158" s="354"/>
      <c r="S158" s="354"/>
      <c r="T158" s="355"/>
      <c r="U158" s="37" t="s">
        <v>66</v>
      </c>
      <c r="V158" s="347">
        <f>IFERROR(V156/H156,"0")+IFERROR(V157/H157,"0")</f>
        <v>0</v>
      </c>
      <c r="W158" s="347">
        <f>IFERROR(W156/H156,"0")+IFERROR(W157/H157,"0")</f>
        <v>0</v>
      </c>
      <c r="X158" s="347">
        <f>IFERROR(IF(X156="",0,X156),"0")+IFERROR(IF(X157="",0,X157),"0")</f>
        <v>0</v>
      </c>
      <c r="Y158" s="348"/>
      <c r="Z158" s="348"/>
    </row>
    <row r="159" spans="1:53" hidden="1" x14ac:dyDescent="0.2">
      <c r="A159" s="350"/>
      <c r="B159" s="350"/>
      <c r="C159" s="350"/>
      <c r="D159" s="350"/>
      <c r="E159" s="350"/>
      <c r="F159" s="350"/>
      <c r="G159" s="350"/>
      <c r="H159" s="350"/>
      <c r="I159" s="350"/>
      <c r="J159" s="350"/>
      <c r="K159" s="350"/>
      <c r="L159" s="350"/>
      <c r="M159" s="368"/>
      <c r="N159" s="353" t="s">
        <v>65</v>
      </c>
      <c r="O159" s="354"/>
      <c r="P159" s="354"/>
      <c r="Q159" s="354"/>
      <c r="R159" s="354"/>
      <c r="S159" s="354"/>
      <c r="T159" s="355"/>
      <c r="U159" s="37" t="s">
        <v>64</v>
      </c>
      <c r="V159" s="347">
        <f>IFERROR(SUM(V156:V157),"0")</f>
        <v>0</v>
      </c>
      <c r="W159" s="347">
        <f>IFERROR(SUM(W156:W157),"0")</f>
        <v>0</v>
      </c>
      <c r="X159" s="37"/>
      <c r="Y159" s="348"/>
      <c r="Z159" s="348"/>
    </row>
    <row r="160" spans="1:53" ht="14.25" hidden="1" customHeight="1" x14ac:dyDescent="0.25">
      <c r="A160" s="349" t="s">
        <v>96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41"/>
      <c r="Z160" s="341"/>
    </row>
    <row r="161" spans="1:53" ht="16.5" hidden="1" customHeight="1" x14ac:dyDescent="0.25">
      <c r="A161" s="54" t="s">
        <v>249</v>
      </c>
      <c r="B161" s="54" t="s">
        <v>250</v>
      </c>
      <c r="C161" s="31">
        <v>4301020262</v>
      </c>
      <c r="D161" s="351">
        <v>4680115882935</v>
      </c>
      <c r="E161" s="352"/>
      <c r="F161" s="344">
        <v>1.35</v>
      </c>
      <c r="G161" s="32">
        <v>8</v>
      </c>
      <c r="H161" s="344">
        <v>10.8</v>
      </c>
      <c r="I161" s="344">
        <v>11.28</v>
      </c>
      <c r="J161" s="32">
        <v>56</v>
      </c>
      <c r="K161" s="32" t="s">
        <v>99</v>
      </c>
      <c r="L161" s="33" t="s">
        <v>119</v>
      </c>
      <c r="M161" s="32">
        <v>50</v>
      </c>
      <c r="N161" s="5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1" s="357"/>
      <c r="P161" s="357"/>
      <c r="Q161" s="357"/>
      <c r="R161" s="352"/>
      <c r="S161" s="34"/>
      <c r="T161" s="34"/>
      <c r="U161" s="35" t="s">
        <v>64</v>
      </c>
      <c r="V161" s="345">
        <v>0</v>
      </c>
      <c r="W161" s="34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251</v>
      </c>
      <c r="B162" s="54" t="s">
        <v>252</v>
      </c>
      <c r="C162" s="31">
        <v>4301020220</v>
      </c>
      <c r="D162" s="351">
        <v>4680115880764</v>
      </c>
      <c r="E162" s="352"/>
      <c r="F162" s="344">
        <v>0.35</v>
      </c>
      <c r="G162" s="32">
        <v>6</v>
      </c>
      <c r="H162" s="344">
        <v>2.1</v>
      </c>
      <c r="I162" s="344">
        <v>2.2999999999999998</v>
      </c>
      <c r="J162" s="32">
        <v>156</v>
      </c>
      <c r="K162" s="32" t="s">
        <v>62</v>
      </c>
      <c r="L162" s="33" t="s">
        <v>100</v>
      </c>
      <c r="M162" s="32">
        <v>50</v>
      </c>
      <c r="N162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57"/>
      <c r="P162" s="357"/>
      <c r="Q162" s="357"/>
      <c r="R162" s="352"/>
      <c r="S162" s="34"/>
      <c r="T162" s="34"/>
      <c r="U162" s="35" t="s">
        <v>64</v>
      </c>
      <c r="V162" s="345">
        <v>0</v>
      </c>
      <c r="W162" s="34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67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68"/>
      <c r="N163" s="353" t="s">
        <v>65</v>
      </c>
      <c r="O163" s="354"/>
      <c r="P163" s="354"/>
      <c r="Q163" s="354"/>
      <c r="R163" s="354"/>
      <c r="S163" s="354"/>
      <c r="T163" s="355"/>
      <c r="U163" s="37" t="s">
        <v>66</v>
      </c>
      <c r="V163" s="347">
        <f>IFERROR(V161/H161,"0")+IFERROR(V162/H162,"0")</f>
        <v>0</v>
      </c>
      <c r="W163" s="347">
        <f>IFERROR(W161/H161,"0")+IFERROR(W162/H162,"0")</f>
        <v>0</v>
      </c>
      <c r="X163" s="347">
        <f>IFERROR(IF(X161="",0,X161),"0")+IFERROR(IF(X162="",0,X162),"0")</f>
        <v>0</v>
      </c>
      <c r="Y163" s="348"/>
      <c r="Z163" s="348"/>
    </row>
    <row r="164" spans="1:53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68"/>
      <c r="N164" s="353" t="s">
        <v>65</v>
      </c>
      <c r="O164" s="354"/>
      <c r="P164" s="354"/>
      <c r="Q164" s="354"/>
      <c r="R164" s="354"/>
      <c r="S164" s="354"/>
      <c r="T164" s="355"/>
      <c r="U164" s="37" t="s">
        <v>64</v>
      </c>
      <c r="V164" s="347">
        <f>IFERROR(SUM(V161:V162),"0")</f>
        <v>0</v>
      </c>
      <c r="W164" s="347">
        <f>IFERROR(SUM(W161:W162),"0")</f>
        <v>0</v>
      </c>
      <c r="X164" s="37"/>
      <c r="Y164" s="348"/>
      <c r="Z164" s="348"/>
    </row>
    <row r="165" spans="1:53" ht="14.25" hidden="1" customHeight="1" x14ac:dyDescent="0.25">
      <c r="A165" s="349" t="s">
        <v>59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41"/>
      <c r="Z165" s="341"/>
    </row>
    <row r="166" spans="1:53" ht="27" hidden="1" customHeight="1" x14ac:dyDescent="0.25">
      <c r="A166" s="54" t="s">
        <v>253</v>
      </c>
      <c r="B166" s="54" t="s">
        <v>254</v>
      </c>
      <c r="C166" s="31">
        <v>4301031224</v>
      </c>
      <c r="D166" s="351">
        <v>4680115882683</v>
      </c>
      <c r="E166" s="352"/>
      <c r="F166" s="344">
        <v>0.9</v>
      </c>
      <c r="G166" s="32">
        <v>6</v>
      </c>
      <c r="H166" s="344">
        <v>5.4</v>
      </c>
      <c r="I166" s="344">
        <v>5.61</v>
      </c>
      <c r="J166" s="32">
        <v>120</v>
      </c>
      <c r="K166" s="32" t="s">
        <v>62</v>
      </c>
      <c r="L166" s="33" t="s">
        <v>63</v>
      </c>
      <c r="M166" s="32">
        <v>40</v>
      </c>
      <c r="N166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57"/>
      <c r="P166" s="357"/>
      <c r="Q166" s="357"/>
      <c r="R166" s="352"/>
      <c r="S166" s="34"/>
      <c r="T166" s="34"/>
      <c r="U166" s="35" t="s">
        <v>64</v>
      </c>
      <c r="V166" s="345">
        <v>0</v>
      </c>
      <c r="W166" s="34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255</v>
      </c>
      <c r="B167" s="54" t="s">
        <v>256</v>
      </c>
      <c r="C167" s="31">
        <v>4301031230</v>
      </c>
      <c r="D167" s="351">
        <v>4680115882690</v>
      </c>
      <c r="E167" s="352"/>
      <c r="F167" s="344">
        <v>0.9</v>
      </c>
      <c r="G167" s="32">
        <v>6</v>
      </c>
      <c r="H167" s="344">
        <v>5.4</v>
      </c>
      <c r="I167" s="344">
        <v>5.61</v>
      </c>
      <c r="J167" s="32">
        <v>120</v>
      </c>
      <c r="K167" s="32" t="s">
        <v>62</v>
      </c>
      <c r="L167" s="33" t="s">
        <v>63</v>
      </c>
      <c r="M167" s="32">
        <v>40</v>
      </c>
      <c r="N167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57"/>
      <c r="P167" s="357"/>
      <c r="Q167" s="357"/>
      <c r="R167" s="352"/>
      <c r="S167" s="34"/>
      <c r="T167" s="34"/>
      <c r="U167" s="35" t="s">
        <v>64</v>
      </c>
      <c r="V167" s="345">
        <v>0</v>
      </c>
      <c r="W167" s="34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257</v>
      </c>
      <c r="B168" s="54" t="s">
        <v>258</v>
      </c>
      <c r="C168" s="31">
        <v>4301031220</v>
      </c>
      <c r="D168" s="351">
        <v>4680115882669</v>
      </c>
      <c r="E168" s="352"/>
      <c r="F168" s="344">
        <v>0.9</v>
      </c>
      <c r="G168" s="32">
        <v>6</v>
      </c>
      <c r="H168" s="344">
        <v>5.4</v>
      </c>
      <c r="I168" s="34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57"/>
      <c r="P168" s="357"/>
      <c r="Q168" s="357"/>
      <c r="R168" s="352"/>
      <c r="S168" s="34"/>
      <c r="T168" s="34"/>
      <c r="U168" s="35" t="s">
        <v>64</v>
      </c>
      <c r="V168" s="345">
        <v>0</v>
      </c>
      <c r="W168" s="34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259</v>
      </c>
      <c r="B169" s="54" t="s">
        <v>260</v>
      </c>
      <c r="C169" s="31">
        <v>4301031221</v>
      </c>
      <c r="D169" s="351">
        <v>4680115882676</v>
      </c>
      <c r="E169" s="352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57"/>
      <c r="P169" s="357"/>
      <c r="Q169" s="357"/>
      <c r="R169" s="352"/>
      <c r="S169" s="34"/>
      <c r="T169" s="34"/>
      <c r="U169" s="35" t="s">
        <v>64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67"/>
      <c r="B170" s="350"/>
      <c r="C170" s="350"/>
      <c r="D170" s="350"/>
      <c r="E170" s="350"/>
      <c r="F170" s="350"/>
      <c r="G170" s="350"/>
      <c r="H170" s="350"/>
      <c r="I170" s="350"/>
      <c r="J170" s="350"/>
      <c r="K170" s="350"/>
      <c r="L170" s="350"/>
      <c r="M170" s="368"/>
      <c r="N170" s="353" t="s">
        <v>65</v>
      </c>
      <c r="O170" s="354"/>
      <c r="P170" s="354"/>
      <c r="Q170" s="354"/>
      <c r="R170" s="354"/>
      <c r="S170" s="354"/>
      <c r="T170" s="355"/>
      <c r="U170" s="37" t="s">
        <v>66</v>
      </c>
      <c r="V170" s="347">
        <f>IFERROR(V166/H166,"0")+IFERROR(V167/H167,"0")+IFERROR(V168/H168,"0")+IFERROR(V169/H169,"0")</f>
        <v>0</v>
      </c>
      <c r="W170" s="347">
        <f>IFERROR(W166/H166,"0")+IFERROR(W167/H167,"0")+IFERROR(W168/H168,"0")+IFERROR(W169/H169,"0")</f>
        <v>0</v>
      </c>
      <c r="X170" s="347">
        <f>IFERROR(IF(X166="",0,X166),"0")+IFERROR(IF(X167="",0,X167),"0")+IFERROR(IF(X168="",0,X168),"0")+IFERROR(IF(X169="",0,X169),"0")</f>
        <v>0</v>
      </c>
      <c r="Y170" s="348"/>
      <c r="Z170" s="348"/>
    </row>
    <row r="171" spans="1:53" hidden="1" x14ac:dyDescent="0.2">
      <c r="A171" s="350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68"/>
      <c r="N171" s="353" t="s">
        <v>65</v>
      </c>
      <c r="O171" s="354"/>
      <c r="P171" s="354"/>
      <c r="Q171" s="354"/>
      <c r="R171" s="354"/>
      <c r="S171" s="354"/>
      <c r="T171" s="355"/>
      <c r="U171" s="37" t="s">
        <v>64</v>
      </c>
      <c r="V171" s="347">
        <f>IFERROR(SUM(V166:V169),"0")</f>
        <v>0</v>
      </c>
      <c r="W171" s="347">
        <f>IFERROR(SUM(W166:W169),"0")</f>
        <v>0</v>
      </c>
      <c r="X171" s="37"/>
      <c r="Y171" s="348"/>
      <c r="Z171" s="348"/>
    </row>
    <row r="172" spans="1:53" ht="14.25" hidden="1" customHeight="1" x14ac:dyDescent="0.25">
      <c r="A172" s="349" t="s">
        <v>67</v>
      </c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0"/>
      <c r="P172" s="350"/>
      <c r="Q172" s="350"/>
      <c r="R172" s="350"/>
      <c r="S172" s="350"/>
      <c r="T172" s="350"/>
      <c r="U172" s="350"/>
      <c r="V172" s="350"/>
      <c r="W172" s="350"/>
      <c r="X172" s="350"/>
      <c r="Y172" s="341"/>
      <c r="Z172" s="341"/>
    </row>
    <row r="173" spans="1:53" ht="27" hidden="1" customHeight="1" x14ac:dyDescent="0.25">
      <c r="A173" s="54" t="s">
        <v>261</v>
      </c>
      <c r="B173" s="54" t="s">
        <v>262</v>
      </c>
      <c r="C173" s="31">
        <v>4301051409</v>
      </c>
      <c r="D173" s="351">
        <v>4680115881556</v>
      </c>
      <c r="E173" s="352"/>
      <c r="F173" s="344">
        <v>1</v>
      </c>
      <c r="G173" s="32">
        <v>4</v>
      </c>
      <c r="H173" s="344">
        <v>4</v>
      </c>
      <c r="I173" s="344">
        <v>4.4080000000000004</v>
      </c>
      <c r="J173" s="32">
        <v>104</v>
      </c>
      <c r="K173" s="32" t="s">
        <v>99</v>
      </c>
      <c r="L173" s="33" t="s">
        <v>119</v>
      </c>
      <c r="M173" s="32">
        <v>45</v>
      </c>
      <c r="N173" s="4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57"/>
      <c r="P173" s="357"/>
      <c r="Q173" s="357"/>
      <c r="R173" s="352"/>
      <c r="S173" s="34"/>
      <c r="T173" s="34"/>
      <c r="U173" s="35" t="s">
        <v>64</v>
      </c>
      <c r="V173" s="345">
        <v>0</v>
      </c>
      <c r="W173" s="346">
        <f t="shared" ref="W173:W189" si="9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263</v>
      </c>
      <c r="B174" s="54" t="s">
        <v>264</v>
      </c>
      <c r="C174" s="31">
        <v>4301051538</v>
      </c>
      <c r="D174" s="351">
        <v>4680115880573</v>
      </c>
      <c r="E174" s="352"/>
      <c r="F174" s="344">
        <v>1.45</v>
      </c>
      <c r="G174" s="32">
        <v>6</v>
      </c>
      <c r="H174" s="344">
        <v>8.6999999999999993</v>
      </c>
      <c r="I174" s="344">
        <v>9.2639999999999993</v>
      </c>
      <c r="J174" s="32">
        <v>56</v>
      </c>
      <c r="K174" s="32" t="s">
        <v>99</v>
      </c>
      <c r="L174" s="33" t="s">
        <v>63</v>
      </c>
      <c r="M174" s="32">
        <v>45</v>
      </c>
      <c r="N174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4" s="357"/>
      <c r="P174" s="357"/>
      <c r="Q174" s="357"/>
      <c r="R174" s="352"/>
      <c r="S174" s="34"/>
      <c r="T174" s="34"/>
      <c r="U174" s="35" t="s">
        <v>64</v>
      </c>
      <c r="V174" s="345">
        <v>0</v>
      </c>
      <c r="W174" s="346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265</v>
      </c>
      <c r="B175" s="54" t="s">
        <v>266</v>
      </c>
      <c r="C175" s="31">
        <v>4301051408</v>
      </c>
      <c r="D175" s="351">
        <v>4680115881594</v>
      </c>
      <c r="E175" s="352"/>
      <c r="F175" s="344">
        <v>1.35</v>
      </c>
      <c r="G175" s="32">
        <v>6</v>
      </c>
      <c r="H175" s="344">
        <v>8.1</v>
      </c>
      <c r="I175" s="344">
        <v>8.6639999999999997</v>
      </c>
      <c r="J175" s="32">
        <v>56</v>
      </c>
      <c r="K175" s="32" t="s">
        <v>99</v>
      </c>
      <c r="L175" s="33" t="s">
        <v>119</v>
      </c>
      <c r="M175" s="32">
        <v>40</v>
      </c>
      <c r="N175" s="3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57"/>
      <c r="P175" s="357"/>
      <c r="Q175" s="357"/>
      <c r="R175" s="352"/>
      <c r="S175" s="34"/>
      <c r="T175" s="34"/>
      <c r="U175" s="35" t="s">
        <v>64</v>
      </c>
      <c r="V175" s="345">
        <v>0</v>
      </c>
      <c r="W175" s="346">
        <f t="shared" si="9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267</v>
      </c>
      <c r="B176" s="54" t="s">
        <v>268</v>
      </c>
      <c r="C176" s="31">
        <v>4301051505</v>
      </c>
      <c r="D176" s="351">
        <v>4680115881587</v>
      </c>
      <c r="E176" s="352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99</v>
      </c>
      <c r="L176" s="33" t="s">
        <v>63</v>
      </c>
      <c r="M176" s="32">
        <v>40</v>
      </c>
      <c r="N176" s="42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6" s="357"/>
      <c r="P176" s="357"/>
      <c r="Q176" s="357"/>
      <c r="R176" s="352"/>
      <c r="S176" s="34"/>
      <c r="T176" s="34"/>
      <c r="U176" s="35" t="s">
        <v>64</v>
      </c>
      <c r="V176" s="345">
        <v>0</v>
      </c>
      <c r="W176" s="346">
        <f t="shared" si="9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269</v>
      </c>
      <c r="B177" s="54" t="s">
        <v>270</v>
      </c>
      <c r="C177" s="31">
        <v>4301051380</v>
      </c>
      <c r="D177" s="351">
        <v>4680115880962</v>
      </c>
      <c r="E177" s="352"/>
      <c r="F177" s="344">
        <v>1.3</v>
      </c>
      <c r="G177" s="32">
        <v>6</v>
      </c>
      <c r="H177" s="344">
        <v>7.8</v>
      </c>
      <c r="I177" s="344">
        <v>8.3640000000000008</v>
      </c>
      <c r="J177" s="32">
        <v>56</v>
      </c>
      <c r="K177" s="32" t="s">
        <v>99</v>
      </c>
      <c r="L177" s="33" t="s">
        <v>63</v>
      </c>
      <c r="M177" s="32">
        <v>40</v>
      </c>
      <c r="N177" s="61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57"/>
      <c r="P177" s="357"/>
      <c r="Q177" s="357"/>
      <c r="R177" s="352"/>
      <c r="S177" s="34"/>
      <c r="T177" s="34"/>
      <c r="U177" s="35" t="s">
        <v>64</v>
      </c>
      <c r="V177" s="345">
        <v>74</v>
      </c>
      <c r="W177" s="346">
        <f t="shared" si="9"/>
        <v>78</v>
      </c>
      <c r="X177" s="36">
        <f>IFERROR(IF(W177=0,"",ROUNDUP(W177/H177,0)*0.02175),"")</f>
        <v>0.21749999999999997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271</v>
      </c>
      <c r="B178" s="54" t="s">
        <v>272</v>
      </c>
      <c r="C178" s="31">
        <v>4301051411</v>
      </c>
      <c r="D178" s="351">
        <v>4680115881617</v>
      </c>
      <c r="E178" s="352"/>
      <c r="F178" s="344">
        <v>1.35</v>
      </c>
      <c r="G178" s="32">
        <v>6</v>
      </c>
      <c r="H178" s="344">
        <v>8.1</v>
      </c>
      <c r="I178" s="344">
        <v>8.6460000000000008</v>
      </c>
      <c r="J178" s="32">
        <v>56</v>
      </c>
      <c r="K178" s="32" t="s">
        <v>99</v>
      </c>
      <c r="L178" s="33" t="s">
        <v>119</v>
      </c>
      <c r="M178" s="32">
        <v>40</v>
      </c>
      <c r="N178" s="4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57"/>
      <c r="P178" s="357"/>
      <c r="Q178" s="357"/>
      <c r="R178" s="352"/>
      <c r="S178" s="34"/>
      <c r="T178" s="34"/>
      <c r="U178" s="35" t="s">
        <v>64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4301051487</v>
      </c>
      <c r="D179" s="351">
        <v>4680115881228</v>
      </c>
      <c r="E179" s="352"/>
      <c r="F179" s="344">
        <v>0.4</v>
      </c>
      <c r="G179" s="32">
        <v>6</v>
      </c>
      <c r="H179" s="344">
        <v>2.4</v>
      </c>
      <c r="I179" s="344">
        <v>2.6720000000000002</v>
      </c>
      <c r="J179" s="32">
        <v>156</v>
      </c>
      <c r="K179" s="32" t="s">
        <v>62</v>
      </c>
      <c r="L179" s="33" t="s">
        <v>63</v>
      </c>
      <c r="M179" s="32">
        <v>40</v>
      </c>
      <c r="N179" s="57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79" s="357"/>
      <c r="P179" s="357"/>
      <c r="Q179" s="357"/>
      <c r="R179" s="352"/>
      <c r="S179" s="34"/>
      <c r="T179" s="34"/>
      <c r="U179" s="35" t="s">
        <v>64</v>
      </c>
      <c r="V179" s="345">
        <v>0</v>
      </c>
      <c r="W179" s="346">
        <f t="shared" si="9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4301051506</v>
      </c>
      <c r="D180" s="351">
        <v>4680115881037</v>
      </c>
      <c r="E180" s="352"/>
      <c r="F180" s="344">
        <v>0.84</v>
      </c>
      <c r="G180" s="32">
        <v>4</v>
      </c>
      <c r="H180" s="344">
        <v>3.36</v>
      </c>
      <c r="I180" s="344">
        <v>3.6179999999999999</v>
      </c>
      <c r="J180" s="32">
        <v>120</v>
      </c>
      <c r="K180" s="32" t="s">
        <v>62</v>
      </c>
      <c r="L180" s="33" t="s">
        <v>63</v>
      </c>
      <c r="M180" s="32">
        <v>40</v>
      </c>
      <c r="N180" s="7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0" s="357"/>
      <c r="P180" s="357"/>
      <c r="Q180" s="357"/>
      <c r="R180" s="352"/>
      <c r="S180" s="34"/>
      <c r="T180" s="34"/>
      <c r="U180" s="35" t="s">
        <v>64</v>
      </c>
      <c r="V180" s="345">
        <v>0</v>
      </c>
      <c r="W180" s="346">
        <f t="shared" si="9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277</v>
      </c>
      <c r="B181" s="54" t="s">
        <v>278</v>
      </c>
      <c r="C181" s="31">
        <v>4301051384</v>
      </c>
      <c r="D181" s="351">
        <v>4680115881211</v>
      </c>
      <c r="E181" s="352"/>
      <c r="F181" s="344">
        <v>0.4</v>
      </c>
      <c r="G181" s="32">
        <v>6</v>
      </c>
      <c r="H181" s="344">
        <v>2.4</v>
      </c>
      <c r="I181" s="344">
        <v>2.6</v>
      </c>
      <c r="J181" s="32">
        <v>156</v>
      </c>
      <c r="K181" s="32" t="s">
        <v>62</v>
      </c>
      <c r="L181" s="33" t="s">
        <v>63</v>
      </c>
      <c r="M181" s="32">
        <v>45</v>
      </c>
      <c r="N181" s="41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57"/>
      <c r="P181" s="357"/>
      <c r="Q181" s="357"/>
      <c r="R181" s="352"/>
      <c r="S181" s="34"/>
      <c r="T181" s="34"/>
      <c r="U181" s="35" t="s">
        <v>64</v>
      </c>
      <c r="V181" s="345">
        <v>0</v>
      </c>
      <c r="W181" s="346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4301051378</v>
      </c>
      <c r="D182" s="351">
        <v>4680115881020</v>
      </c>
      <c r="E182" s="352"/>
      <c r="F182" s="344">
        <v>0.84</v>
      </c>
      <c r="G182" s="32">
        <v>4</v>
      </c>
      <c r="H182" s="344">
        <v>3.36</v>
      </c>
      <c r="I182" s="344">
        <v>3.57</v>
      </c>
      <c r="J182" s="32">
        <v>120</v>
      </c>
      <c r="K182" s="32" t="s">
        <v>62</v>
      </c>
      <c r="L182" s="33" t="s">
        <v>63</v>
      </c>
      <c r="M182" s="32">
        <v>45</v>
      </c>
      <c r="N182" s="70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57"/>
      <c r="P182" s="357"/>
      <c r="Q182" s="357"/>
      <c r="R182" s="352"/>
      <c r="S182" s="34"/>
      <c r="T182" s="34"/>
      <c r="U182" s="35" t="s">
        <v>64</v>
      </c>
      <c r="V182" s="345">
        <v>0</v>
      </c>
      <c r="W182" s="346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4301051407</v>
      </c>
      <c r="D183" s="351">
        <v>4680115882195</v>
      </c>
      <c r="E183" s="352"/>
      <c r="F183" s="344">
        <v>0.4</v>
      </c>
      <c r="G183" s="32">
        <v>6</v>
      </c>
      <c r="H183" s="344">
        <v>2.4</v>
      </c>
      <c r="I183" s="344">
        <v>2.69</v>
      </c>
      <c r="J183" s="32">
        <v>156</v>
      </c>
      <c r="K183" s="32" t="s">
        <v>62</v>
      </c>
      <c r="L183" s="33" t="s">
        <v>119</v>
      </c>
      <c r="M183" s="32">
        <v>40</v>
      </c>
      <c r="N183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57"/>
      <c r="P183" s="357"/>
      <c r="Q183" s="357"/>
      <c r="R183" s="352"/>
      <c r="S183" s="34"/>
      <c r="T183" s="34"/>
      <c r="U183" s="35" t="s">
        <v>64</v>
      </c>
      <c r="V183" s="345">
        <v>81</v>
      </c>
      <c r="W183" s="346">
        <f t="shared" si="9"/>
        <v>81.599999999999994</v>
      </c>
      <c r="X183" s="36">
        <f t="shared" ref="X183:X189" si="10">IFERROR(IF(W183=0,"",ROUNDUP(W183/H183,0)*0.00753),"")</f>
        <v>0.25602000000000003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4301051479</v>
      </c>
      <c r="D184" s="351">
        <v>4680115882607</v>
      </c>
      <c r="E184" s="352"/>
      <c r="F184" s="344">
        <v>0.3</v>
      </c>
      <c r="G184" s="32">
        <v>6</v>
      </c>
      <c r="H184" s="344">
        <v>1.8</v>
      </c>
      <c r="I184" s="344">
        <v>2.0720000000000001</v>
      </c>
      <c r="J184" s="32">
        <v>156</v>
      </c>
      <c r="K184" s="32" t="s">
        <v>62</v>
      </c>
      <c r="L184" s="33" t="s">
        <v>119</v>
      </c>
      <c r="M184" s="32">
        <v>45</v>
      </c>
      <c r="N184" s="57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57"/>
      <c r="P184" s="357"/>
      <c r="Q184" s="357"/>
      <c r="R184" s="352"/>
      <c r="S184" s="34"/>
      <c r="T184" s="34"/>
      <c r="U184" s="35" t="s">
        <v>64</v>
      </c>
      <c r="V184" s="345">
        <v>0</v>
      </c>
      <c r="W184" s="346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4301051468</v>
      </c>
      <c r="D185" s="351">
        <v>4680115880092</v>
      </c>
      <c r="E185" s="352"/>
      <c r="F185" s="344">
        <v>0.4</v>
      </c>
      <c r="G185" s="32">
        <v>6</v>
      </c>
      <c r="H185" s="344">
        <v>2.4</v>
      </c>
      <c r="I185" s="344">
        <v>2.6720000000000002</v>
      </c>
      <c r="J185" s="32">
        <v>156</v>
      </c>
      <c r="K185" s="32" t="s">
        <v>62</v>
      </c>
      <c r="L185" s="33" t="s">
        <v>119</v>
      </c>
      <c r="M185" s="32">
        <v>45</v>
      </c>
      <c r="N185" s="6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57"/>
      <c r="P185" s="357"/>
      <c r="Q185" s="357"/>
      <c r="R185" s="352"/>
      <c r="S185" s="34"/>
      <c r="T185" s="34"/>
      <c r="U185" s="35" t="s">
        <v>64</v>
      </c>
      <c r="V185" s="345">
        <v>74</v>
      </c>
      <c r="W185" s="346">
        <f t="shared" si="9"/>
        <v>74.399999999999991</v>
      </c>
      <c r="X185" s="36">
        <f t="shared" si="10"/>
        <v>0.23343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287</v>
      </c>
      <c r="B186" s="54" t="s">
        <v>288</v>
      </c>
      <c r="C186" s="31">
        <v>4301051469</v>
      </c>
      <c r="D186" s="351">
        <v>4680115880221</v>
      </c>
      <c r="E186" s="352"/>
      <c r="F186" s="344">
        <v>0.4</v>
      </c>
      <c r="G186" s="32">
        <v>6</v>
      </c>
      <c r="H186" s="344">
        <v>2.4</v>
      </c>
      <c r="I186" s="344">
        <v>2.6720000000000002</v>
      </c>
      <c r="J186" s="32">
        <v>156</v>
      </c>
      <c r="K186" s="32" t="s">
        <v>62</v>
      </c>
      <c r="L186" s="33" t="s">
        <v>119</v>
      </c>
      <c r="M186" s="32">
        <v>45</v>
      </c>
      <c r="N186" s="37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57"/>
      <c r="P186" s="357"/>
      <c r="Q186" s="357"/>
      <c r="R186" s="352"/>
      <c r="S186" s="34"/>
      <c r="T186" s="34"/>
      <c r="U186" s="35" t="s">
        <v>64</v>
      </c>
      <c r="V186" s="345">
        <v>44</v>
      </c>
      <c r="W186" s="346">
        <f t="shared" si="9"/>
        <v>45.6</v>
      </c>
      <c r="X186" s="36">
        <f t="shared" si="10"/>
        <v>0.14307</v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289</v>
      </c>
      <c r="B187" s="54" t="s">
        <v>290</v>
      </c>
      <c r="C187" s="31">
        <v>4301051523</v>
      </c>
      <c r="D187" s="351">
        <v>4680115882942</v>
      </c>
      <c r="E187" s="352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62</v>
      </c>
      <c r="L187" s="33" t="s">
        <v>63</v>
      </c>
      <c r="M187" s="32">
        <v>40</v>
      </c>
      <c r="N187" s="59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57"/>
      <c r="P187" s="357"/>
      <c r="Q187" s="357"/>
      <c r="R187" s="352"/>
      <c r="S187" s="34"/>
      <c r="T187" s="34"/>
      <c r="U187" s="35" t="s">
        <v>64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291</v>
      </c>
      <c r="B188" s="54" t="s">
        <v>292</v>
      </c>
      <c r="C188" s="31">
        <v>4301051326</v>
      </c>
      <c r="D188" s="351">
        <v>4680115880504</v>
      </c>
      <c r="E188" s="352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62</v>
      </c>
      <c r="L188" s="33" t="s">
        <v>63</v>
      </c>
      <c r="M188" s="32">
        <v>40</v>
      </c>
      <c r="N188" s="62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57"/>
      <c r="P188" s="357"/>
      <c r="Q188" s="357"/>
      <c r="R188" s="352"/>
      <c r="S188" s="34"/>
      <c r="T188" s="34"/>
      <c r="U188" s="35" t="s">
        <v>64</v>
      </c>
      <c r="V188" s="345">
        <v>61</v>
      </c>
      <c r="W188" s="346">
        <f t="shared" si="9"/>
        <v>62.4</v>
      </c>
      <c r="X188" s="36">
        <f t="shared" si="10"/>
        <v>0.19578000000000001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4301051410</v>
      </c>
      <c r="D189" s="351">
        <v>4680115882164</v>
      </c>
      <c r="E189" s="352"/>
      <c r="F189" s="344">
        <v>0.4</v>
      </c>
      <c r="G189" s="32">
        <v>6</v>
      </c>
      <c r="H189" s="344">
        <v>2.4</v>
      </c>
      <c r="I189" s="344">
        <v>2.6779999999999999</v>
      </c>
      <c r="J189" s="32">
        <v>156</v>
      </c>
      <c r="K189" s="32" t="s">
        <v>62</v>
      </c>
      <c r="L189" s="33" t="s">
        <v>119</v>
      </c>
      <c r="M189" s="32">
        <v>40</v>
      </c>
      <c r="N189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57"/>
      <c r="P189" s="357"/>
      <c r="Q189" s="357"/>
      <c r="R189" s="352"/>
      <c r="S189" s="34"/>
      <c r="T189" s="34"/>
      <c r="U189" s="35" t="s">
        <v>64</v>
      </c>
      <c r="V189" s="345">
        <v>117</v>
      </c>
      <c r="W189" s="346">
        <f t="shared" si="9"/>
        <v>117.6</v>
      </c>
      <c r="X189" s="36">
        <f t="shared" si="10"/>
        <v>0.36897000000000002</v>
      </c>
      <c r="Y189" s="56"/>
      <c r="Z189" s="57"/>
      <c r="AD189" s="58"/>
      <c r="BA189" s="163" t="s">
        <v>1</v>
      </c>
    </row>
    <row r="190" spans="1:53" x14ac:dyDescent="0.2">
      <c r="A190" s="367"/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68"/>
      <c r="N190" s="353" t="s">
        <v>65</v>
      </c>
      <c r="O190" s="354"/>
      <c r="P190" s="354"/>
      <c r="Q190" s="354"/>
      <c r="R190" s="354"/>
      <c r="S190" s="354"/>
      <c r="T190" s="355"/>
      <c r="U190" s="37" t="s">
        <v>66</v>
      </c>
      <c r="V190" s="347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166.57051282051282</v>
      </c>
      <c r="W190" s="347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169</v>
      </c>
      <c r="X190" s="347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1.4147700000000001</v>
      </c>
      <c r="Y190" s="348"/>
      <c r="Z190" s="348"/>
    </row>
    <row r="191" spans="1:53" x14ac:dyDescent="0.2">
      <c r="A191" s="350"/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68"/>
      <c r="N191" s="353" t="s">
        <v>65</v>
      </c>
      <c r="O191" s="354"/>
      <c r="P191" s="354"/>
      <c r="Q191" s="354"/>
      <c r="R191" s="354"/>
      <c r="S191" s="354"/>
      <c r="T191" s="355"/>
      <c r="U191" s="37" t="s">
        <v>64</v>
      </c>
      <c r="V191" s="347">
        <f>IFERROR(SUM(V173:V189),"0")</f>
        <v>451</v>
      </c>
      <c r="W191" s="347">
        <f>IFERROR(SUM(W173:W189),"0")</f>
        <v>459.6</v>
      </c>
      <c r="X191" s="37"/>
      <c r="Y191" s="348"/>
      <c r="Z191" s="348"/>
    </row>
    <row r="192" spans="1:53" ht="14.25" hidden="1" customHeight="1" x14ac:dyDescent="0.25">
      <c r="A192" s="349" t="s">
        <v>195</v>
      </c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0"/>
      <c r="N192" s="350"/>
      <c r="O192" s="350"/>
      <c r="P192" s="350"/>
      <c r="Q192" s="350"/>
      <c r="R192" s="350"/>
      <c r="S192" s="350"/>
      <c r="T192" s="350"/>
      <c r="U192" s="350"/>
      <c r="V192" s="350"/>
      <c r="W192" s="350"/>
      <c r="X192" s="350"/>
      <c r="Y192" s="341"/>
      <c r="Z192" s="341"/>
    </row>
    <row r="193" spans="1:53" ht="16.5" hidden="1" customHeight="1" x14ac:dyDescent="0.25">
      <c r="A193" s="54" t="s">
        <v>295</v>
      </c>
      <c r="B193" s="54" t="s">
        <v>296</v>
      </c>
      <c r="C193" s="31">
        <v>4301060360</v>
      </c>
      <c r="D193" s="351">
        <v>4680115882874</v>
      </c>
      <c r="E193" s="352"/>
      <c r="F193" s="344">
        <v>0.8</v>
      </c>
      <c r="G193" s="32">
        <v>4</v>
      </c>
      <c r="H193" s="344">
        <v>3.2</v>
      </c>
      <c r="I193" s="344">
        <v>3.4660000000000002</v>
      </c>
      <c r="J193" s="32">
        <v>120</v>
      </c>
      <c r="K193" s="32" t="s">
        <v>62</v>
      </c>
      <c r="L193" s="33" t="s">
        <v>63</v>
      </c>
      <c r="M193" s="32">
        <v>30</v>
      </c>
      <c r="N193" s="5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3" s="357"/>
      <c r="P193" s="357"/>
      <c r="Q193" s="357"/>
      <c r="R193" s="352"/>
      <c r="S193" s="34"/>
      <c r="T193" s="34"/>
      <c r="U193" s="35" t="s">
        <v>64</v>
      </c>
      <c r="V193" s="345">
        <v>0</v>
      </c>
      <c r="W193" s="346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297</v>
      </c>
      <c r="B194" s="54" t="s">
        <v>298</v>
      </c>
      <c r="C194" s="31">
        <v>4301060359</v>
      </c>
      <c r="D194" s="351">
        <v>4680115884434</v>
      </c>
      <c r="E194" s="352"/>
      <c r="F194" s="344">
        <v>0.8</v>
      </c>
      <c r="G194" s="32">
        <v>4</v>
      </c>
      <c r="H194" s="344">
        <v>3.2</v>
      </c>
      <c r="I194" s="344">
        <v>3.4660000000000002</v>
      </c>
      <c r="J194" s="32">
        <v>120</v>
      </c>
      <c r="K194" s="32" t="s">
        <v>62</v>
      </c>
      <c r="L194" s="33" t="s">
        <v>63</v>
      </c>
      <c r="M194" s="32">
        <v>30</v>
      </c>
      <c r="N194" s="5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4" s="357"/>
      <c r="P194" s="357"/>
      <c r="Q194" s="357"/>
      <c r="R194" s="352"/>
      <c r="S194" s="34"/>
      <c r="T194" s="34"/>
      <c r="U194" s="35" t="s">
        <v>64</v>
      </c>
      <c r="V194" s="345">
        <v>0</v>
      </c>
      <c r="W194" s="346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299</v>
      </c>
      <c r="B195" s="54" t="s">
        <v>300</v>
      </c>
      <c r="C195" s="31">
        <v>4301060338</v>
      </c>
      <c r="D195" s="351">
        <v>4680115880801</v>
      </c>
      <c r="E195" s="352"/>
      <c r="F195" s="344">
        <v>0.4</v>
      </c>
      <c r="G195" s="32">
        <v>6</v>
      </c>
      <c r="H195" s="344">
        <v>2.4</v>
      </c>
      <c r="I195" s="344">
        <v>2.6720000000000002</v>
      </c>
      <c r="J195" s="32">
        <v>156</v>
      </c>
      <c r="K195" s="32" t="s">
        <v>62</v>
      </c>
      <c r="L195" s="33" t="s">
        <v>63</v>
      </c>
      <c r="M195" s="32">
        <v>40</v>
      </c>
      <c r="N195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57"/>
      <c r="P195" s="357"/>
      <c r="Q195" s="357"/>
      <c r="R195" s="352"/>
      <c r="S195" s="34"/>
      <c r="T195" s="34"/>
      <c r="U195" s="35" t="s">
        <v>64</v>
      </c>
      <c r="V195" s="345">
        <v>0</v>
      </c>
      <c r="W195" s="346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301</v>
      </c>
      <c r="B196" s="54" t="s">
        <v>302</v>
      </c>
      <c r="C196" s="31">
        <v>4301060339</v>
      </c>
      <c r="D196" s="351">
        <v>4680115880818</v>
      </c>
      <c r="E196" s="352"/>
      <c r="F196" s="344">
        <v>0.4</v>
      </c>
      <c r="G196" s="32">
        <v>6</v>
      </c>
      <c r="H196" s="344">
        <v>2.4</v>
      </c>
      <c r="I196" s="344">
        <v>2.6720000000000002</v>
      </c>
      <c r="J196" s="32">
        <v>156</v>
      </c>
      <c r="K196" s="32" t="s">
        <v>62</v>
      </c>
      <c r="L196" s="33" t="s">
        <v>63</v>
      </c>
      <c r="M196" s="32">
        <v>40</v>
      </c>
      <c r="N196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57"/>
      <c r="P196" s="357"/>
      <c r="Q196" s="357"/>
      <c r="R196" s="352"/>
      <c r="S196" s="34"/>
      <c r="T196" s="34"/>
      <c r="U196" s="35" t="s">
        <v>64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67"/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68"/>
      <c r="N197" s="353" t="s">
        <v>65</v>
      </c>
      <c r="O197" s="354"/>
      <c r="P197" s="354"/>
      <c r="Q197" s="354"/>
      <c r="R197" s="354"/>
      <c r="S197" s="354"/>
      <c r="T197" s="355"/>
      <c r="U197" s="37" t="s">
        <v>66</v>
      </c>
      <c r="V197" s="347">
        <f>IFERROR(V193/H193,"0")+IFERROR(V194/H194,"0")+IFERROR(V195/H195,"0")+IFERROR(V196/H196,"0")</f>
        <v>0</v>
      </c>
      <c r="W197" s="347">
        <f>IFERROR(W193/H193,"0")+IFERROR(W194/H194,"0")+IFERROR(W195/H195,"0")+IFERROR(W196/H196,"0")</f>
        <v>0</v>
      </c>
      <c r="X197" s="347">
        <f>IFERROR(IF(X193="",0,X193),"0")+IFERROR(IF(X194="",0,X194),"0")+IFERROR(IF(X195="",0,X195),"0")+IFERROR(IF(X196="",0,X196),"0")</f>
        <v>0</v>
      </c>
      <c r="Y197" s="348"/>
      <c r="Z197" s="348"/>
    </row>
    <row r="198" spans="1:53" hidden="1" x14ac:dyDescent="0.2">
      <c r="A198" s="350"/>
      <c r="B198" s="350"/>
      <c r="C198" s="350"/>
      <c r="D198" s="350"/>
      <c r="E198" s="350"/>
      <c r="F198" s="350"/>
      <c r="G198" s="350"/>
      <c r="H198" s="350"/>
      <c r="I198" s="350"/>
      <c r="J198" s="350"/>
      <c r="K198" s="350"/>
      <c r="L198" s="350"/>
      <c r="M198" s="368"/>
      <c r="N198" s="353" t="s">
        <v>65</v>
      </c>
      <c r="O198" s="354"/>
      <c r="P198" s="354"/>
      <c r="Q198" s="354"/>
      <c r="R198" s="354"/>
      <c r="S198" s="354"/>
      <c r="T198" s="355"/>
      <c r="U198" s="37" t="s">
        <v>64</v>
      </c>
      <c r="V198" s="347">
        <f>IFERROR(SUM(V193:V196),"0")</f>
        <v>0</v>
      </c>
      <c r="W198" s="347">
        <f>IFERROR(SUM(W193:W196),"0")</f>
        <v>0</v>
      </c>
      <c r="X198" s="37"/>
      <c r="Y198" s="348"/>
      <c r="Z198" s="348"/>
    </row>
    <row r="199" spans="1:53" ht="16.5" hidden="1" customHeight="1" x14ac:dyDescent="0.25">
      <c r="A199" s="358" t="s">
        <v>303</v>
      </c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0"/>
      <c r="N199" s="350"/>
      <c r="O199" s="350"/>
      <c r="P199" s="350"/>
      <c r="Q199" s="350"/>
      <c r="R199" s="350"/>
      <c r="S199" s="350"/>
      <c r="T199" s="350"/>
      <c r="U199" s="350"/>
      <c r="V199" s="350"/>
      <c r="W199" s="350"/>
      <c r="X199" s="350"/>
      <c r="Y199" s="340"/>
      <c r="Z199" s="340"/>
    </row>
    <row r="200" spans="1:53" ht="14.25" hidden="1" customHeight="1" x14ac:dyDescent="0.25">
      <c r="A200" s="349" t="s">
        <v>104</v>
      </c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0"/>
      <c r="N200" s="350"/>
      <c r="O200" s="350"/>
      <c r="P200" s="350"/>
      <c r="Q200" s="350"/>
      <c r="R200" s="350"/>
      <c r="S200" s="350"/>
      <c r="T200" s="350"/>
      <c r="U200" s="350"/>
      <c r="V200" s="350"/>
      <c r="W200" s="350"/>
      <c r="X200" s="350"/>
      <c r="Y200" s="341"/>
      <c r="Z200" s="341"/>
    </row>
    <row r="201" spans="1:53" ht="27" hidden="1" customHeight="1" x14ac:dyDescent="0.25">
      <c r="A201" s="54" t="s">
        <v>304</v>
      </c>
      <c r="B201" s="54" t="s">
        <v>305</v>
      </c>
      <c r="C201" s="31">
        <v>4301011717</v>
      </c>
      <c r="D201" s="351">
        <v>4680115884274</v>
      </c>
      <c r="E201" s="352"/>
      <c r="F201" s="344">
        <v>1.45</v>
      </c>
      <c r="G201" s="32">
        <v>8</v>
      </c>
      <c r="H201" s="344">
        <v>11.6</v>
      </c>
      <c r="I201" s="344">
        <v>12.08</v>
      </c>
      <c r="J201" s="32">
        <v>56</v>
      </c>
      <c r="K201" s="32" t="s">
        <v>99</v>
      </c>
      <c r="L201" s="33" t="s">
        <v>100</v>
      </c>
      <c r="M201" s="32">
        <v>55</v>
      </c>
      <c r="N201" s="650" t="s">
        <v>306</v>
      </c>
      <c r="O201" s="357"/>
      <c r="P201" s="357"/>
      <c r="Q201" s="357"/>
      <c r="R201" s="352"/>
      <c r="S201" s="34"/>
      <c r="T201" s="34"/>
      <c r="U201" s="35" t="s">
        <v>64</v>
      </c>
      <c r="V201" s="345">
        <v>0</v>
      </c>
      <c r="W201" s="346">
        <f t="shared" ref="W201:W206" si="11">IFERROR(IF(V201="",0,CEILING((V201/$H201),1)*$H201),"")</f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hidden="1" customHeight="1" x14ac:dyDescent="0.25">
      <c r="A202" s="54" t="s">
        <v>307</v>
      </c>
      <c r="B202" s="54" t="s">
        <v>308</v>
      </c>
      <c r="C202" s="31">
        <v>4301011719</v>
      </c>
      <c r="D202" s="351">
        <v>4680115884298</v>
      </c>
      <c r="E202" s="352"/>
      <c r="F202" s="344">
        <v>1.45</v>
      </c>
      <c r="G202" s="32">
        <v>8</v>
      </c>
      <c r="H202" s="344">
        <v>11.6</v>
      </c>
      <c r="I202" s="344">
        <v>12.08</v>
      </c>
      <c r="J202" s="32">
        <v>56</v>
      </c>
      <c r="K202" s="32" t="s">
        <v>99</v>
      </c>
      <c r="L202" s="33" t="s">
        <v>100</v>
      </c>
      <c r="M202" s="32">
        <v>55</v>
      </c>
      <c r="N202" s="561" t="s">
        <v>309</v>
      </c>
      <c r="O202" s="357"/>
      <c r="P202" s="357"/>
      <c r="Q202" s="357"/>
      <c r="R202" s="352"/>
      <c r="S202" s="34"/>
      <c r="T202" s="34"/>
      <c r="U202" s="35" t="s">
        <v>64</v>
      </c>
      <c r="V202" s="345">
        <v>0</v>
      </c>
      <c r="W202" s="346">
        <f t="shared" si="11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310</v>
      </c>
      <c r="B203" s="54" t="s">
        <v>311</v>
      </c>
      <c r="C203" s="31">
        <v>4301011733</v>
      </c>
      <c r="D203" s="351">
        <v>4680115884250</v>
      </c>
      <c r="E203" s="352"/>
      <c r="F203" s="344">
        <v>1.45</v>
      </c>
      <c r="G203" s="32">
        <v>8</v>
      </c>
      <c r="H203" s="344">
        <v>11.6</v>
      </c>
      <c r="I203" s="344">
        <v>12.08</v>
      </c>
      <c r="J203" s="32">
        <v>56</v>
      </c>
      <c r="K203" s="32" t="s">
        <v>99</v>
      </c>
      <c r="L203" s="33" t="s">
        <v>119</v>
      </c>
      <c r="M203" s="32">
        <v>55</v>
      </c>
      <c r="N203" s="652" t="s">
        <v>312</v>
      </c>
      <c r="O203" s="357"/>
      <c r="P203" s="357"/>
      <c r="Q203" s="357"/>
      <c r="R203" s="352"/>
      <c r="S203" s="34"/>
      <c r="T203" s="34"/>
      <c r="U203" s="35" t="s">
        <v>64</v>
      </c>
      <c r="V203" s="345">
        <v>53</v>
      </c>
      <c r="W203" s="346">
        <f t="shared" si="11"/>
        <v>58</v>
      </c>
      <c r="X203" s="36">
        <f>IFERROR(IF(W203=0,"",ROUNDUP(W203/H203,0)*0.02175),"")</f>
        <v>0.10874999999999999</v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313</v>
      </c>
      <c r="B204" s="54" t="s">
        <v>314</v>
      </c>
      <c r="C204" s="31">
        <v>4301011718</v>
      </c>
      <c r="D204" s="351">
        <v>4680115884281</v>
      </c>
      <c r="E204" s="352"/>
      <c r="F204" s="344">
        <v>0.4</v>
      </c>
      <c r="G204" s="32">
        <v>10</v>
      </c>
      <c r="H204" s="344">
        <v>4</v>
      </c>
      <c r="I204" s="344">
        <v>4.24</v>
      </c>
      <c r="J204" s="32">
        <v>120</v>
      </c>
      <c r="K204" s="32" t="s">
        <v>62</v>
      </c>
      <c r="L204" s="33" t="s">
        <v>100</v>
      </c>
      <c r="M204" s="32">
        <v>55</v>
      </c>
      <c r="N204" s="676" t="s">
        <v>315</v>
      </c>
      <c r="O204" s="357"/>
      <c r="P204" s="357"/>
      <c r="Q204" s="357"/>
      <c r="R204" s="352"/>
      <c r="S204" s="34"/>
      <c r="T204" s="34"/>
      <c r="U204" s="35" t="s">
        <v>64</v>
      </c>
      <c r="V204" s="345">
        <v>0</v>
      </c>
      <c r="W204" s="346">
        <f t="shared" si="11"/>
        <v>0</v>
      </c>
      <c r="X204" s="36" t="str">
        <f>IFERROR(IF(W204=0,"",ROUNDUP(W204/H204,0)*0.00937),"")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316</v>
      </c>
      <c r="B205" s="54" t="s">
        <v>317</v>
      </c>
      <c r="C205" s="31">
        <v>4301011720</v>
      </c>
      <c r="D205" s="351">
        <v>4680115884199</v>
      </c>
      <c r="E205" s="352"/>
      <c r="F205" s="344">
        <v>0.37</v>
      </c>
      <c r="G205" s="32">
        <v>10</v>
      </c>
      <c r="H205" s="344">
        <v>3.7</v>
      </c>
      <c r="I205" s="344">
        <v>3.94</v>
      </c>
      <c r="J205" s="32">
        <v>120</v>
      </c>
      <c r="K205" s="32" t="s">
        <v>62</v>
      </c>
      <c r="L205" s="33" t="s">
        <v>100</v>
      </c>
      <c r="M205" s="32">
        <v>55</v>
      </c>
      <c r="N205" s="498" t="s">
        <v>318</v>
      </c>
      <c r="O205" s="357"/>
      <c r="P205" s="357"/>
      <c r="Q205" s="357"/>
      <c r="R205" s="352"/>
      <c r="S205" s="34"/>
      <c r="T205" s="34"/>
      <c r="U205" s="35" t="s">
        <v>64</v>
      </c>
      <c r="V205" s="345">
        <v>0</v>
      </c>
      <c r="W205" s="346">
        <f t="shared" si="11"/>
        <v>0</v>
      </c>
      <c r="X205" s="36" t="str">
        <f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319</v>
      </c>
      <c r="B206" s="54" t="s">
        <v>320</v>
      </c>
      <c r="C206" s="31">
        <v>4301011716</v>
      </c>
      <c r="D206" s="351">
        <v>4680115884267</v>
      </c>
      <c r="E206" s="352"/>
      <c r="F206" s="344">
        <v>0.4</v>
      </c>
      <c r="G206" s="32">
        <v>10</v>
      </c>
      <c r="H206" s="344">
        <v>4</v>
      </c>
      <c r="I206" s="344">
        <v>4.24</v>
      </c>
      <c r="J206" s="32">
        <v>120</v>
      </c>
      <c r="K206" s="32" t="s">
        <v>62</v>
      </c>
      <c r="L206" s="33" t="s">
        <v>100</v>
      </c>
      <c r="M206" s="32">
        <v>55</v>
      </c>
      <c r="N206" s="621" t="s">
        <v>321</v>
      </c>
      <c r="O206" s="357"/>
      <c r="P206" s="357"/>
      <c r="Q206" s="357"/>
      <c r="R206" s="352"/>
      <c r="S206" s="34"/>
      <c r="T206" s="34"/>
      <c r="U206" s="35" t="s">
        <v>64</v>
      </c>
      <c r="V206" s="345">
        <v>22</v>
      </c>
      <c r="W206" s="346">
        <f t="shared" si="11"/>
        <v>24</v>
      </c>
      <c r="X206" s="36">
        <f>IFERROR(IF(W206=0,"",ROUNDUP(W206/H206,0)*0.00937),"")</f>
        <v>5.6219999999999999E-2</v>
      </c>
      <c r="Y206" s="56"/>
      <c r="Z206" s="57"/>
      <c r="AD206" s="58"/>
      <c r="BA206" s="173" t="s">
        <v>1</v>
      </c>
    </row>
    <row r="207" spans="1:53" x14ac:dyDescent="0.2">
      <c r="A207" s="367"/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68"/>
      <c r="N207" s="353" t="s">
        <v>65</v>
      </c>
      <c r="O207" s="354"/>
      <c r="P207" s="354"/>
      <c r="Q207" s="354"/>
      <c r="R207" s="354"/>
      <c r="S207" s="354"/>
      <c r="T207" s="355"/>
      <c r="U207" s="37" t="s">
        <v>66</v>
      </c>
      <c r="V207" s="347">
        <f>IFERROR(V201/H201,"0")+IFERROR(V202/H202,"0")+IFERROR(V203/H203,"0")+IFERROR(V204/H204,"0")+IFERROR(V205/H205,"0")+IFERROR(V206/H206,"0")</f>
        <v>10.068965517241381</v>
      </c>
      <c r="W207" s="347">
        <f>IFERROR(W201/H201,"0")+IFERROR(W202/H202,"0")+IFERROR(W203/H203,"0")+IFERROR(W204/H204,"0")+IFERROR(W205/H205,"0")+IFERROR(W206/H206,"0")</f>
        <v>11</v>
      </c>
      <c r="X207" s="347">
        <f>IFERROR(IF(X201="",0,X201),"0")+IFERROR(IF(X202="",0,X202),"0")+IFERROR(IF(X203="",0,X203),"0")+IFERROR(IF(X204="",0,X204),"0")+IFERROR(IF(X205="",0,X205),"0")+IFERROR(IF(X206="",0,X206),"0")</f>
        <v>0.16496999999999998</v>
      </c>
      <c r="Y207" s="348"/>
      <c r="Z207" s="348"/>
    </row>
    <row r="208" spans="1:53" x14ac:dyDescent="0.2">
      <c r="A208" s="350"/>
      <c r="B208" s="350"/>
      <c r="C208" s="350"/>
      <c r="D208" s="350"/>
      <c r="E208" s="350"/>
      <c r="F208" s="350"/>
      <c r="G208" s="350"/>
      <c r="H208" s="350"/>
      <c r="I208" s="350"/>
      <c r="J208" s="350"/>
      <c r="K208" s="350"/>
      <c r="L208" s="350"/>
      <c r="M208" s="368"/>
      <c r="N208" s="353" t="s">
        <v>65</v>
      </c>
      <c r="O208" s="354"/>
      <c r="P208" s="354"/>
      <c r="Q208" s="354"/>
      <c r="R208" s="354"/>
      <c r="S208" s="354"/>
      <c r="T208" s="355"/>
      <c r="U208" s="37" t="s">
        <v>64</v>
      </c>
      <c r="V208" s="347">
        <f>IFERROR(SUM(V201:V206),"0")</f>
        <v>75</v>
      </c>
      <c r="W208" s="347">
        <f>IFERROR(SUM(W201:W206),"0")</f>
        <v>82</v>
      </c>
      <c r="X208" s="37"/>
      <c r="Y208" s="348"/>
      <c r="Z208" s="348"/>
    </row>
    <row r="209" spans="1:53" ht="14.25" hidden="1" customHeight="1" x14ac:dyDescent="0.25">
      <c r="A209" s="349" t="s">
        <v>59</v>
      </c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0"/>
      <c r="P209" s="350"/>
      <c r="Q209" s="350"/>
      <c r="R209" s="350"/>
      <c r="S209" s="350"/>
      <c r="T209" s="350"/>
      <c r="U209" s="350"/>
      <c r="V209" s="350"/>
      <c r="W209" s="350"/>
      <c r="X209" s="350"/>
      <c r="Y209" s="341"/>
      <c r="Z209" s="341"/>
    </row>
    <row r="210" spans="1:53" ht="27" hidden="1" customHeight="1" x14ac:dyDescent="0.25">
      <c r="A210" s="54" t="s">
        <v>322</v>
      </c>
      <c r="B210" s="54" t="s">
        <v>323</v>
      </c>
      <c r="C210" s="31">
        <v>4301031151</v>
      </c>
      <c r="D210" s="351">
        <v>4607091389845</v>
      </c>
      <c r="E210" s="352"/>
      <c r="F210" s="344">
        <v>0.35</v>
      </c>
      <c r="G210" s="32">
        <v>6</v>
      </c>
      <c r="H210" s="344">
        <v>2.1</v>
      </c>
      <c r="I210" s="344">
        <v>2.2000000000000002</v>
      </c>
      <c r="J210" s="32">
        <v>234</v>
      </c>
      <c r="K210" s="32" t="s">
        <v>159</v>
      </c>
      <c r="L210" s="33" t="s">
        <v>63</v>
      </c>
      <c r="M210" s="32">
        <v>40</v>
      </c>
      <c r="N210" s="46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0" s="357"/>
      <c r="P210" s="357"/>
      <c r="Q210" s="357"/>
      <c r="R210" s="352"/>
      <c r="S210" s="34"/>
      <c r="T210" s="34"/>
      <c r="U210" s="35" t="s">
        <v>64</v>
      </c>
      <c r="V210" s="345">
        <v>0</v>
      </c>
      <c r="W210" s="346">
        <f>IFERROR(IF(V210="",0,CEILING((V210/$H210),1)*$H210),"")</f>
        <v>0</v>
      </c>
      <c r="X210" s="36" t="str">
        <f>IFERROR(IF(W210=0,"",ROUNDUP(W210/H210,0)*0.00502),"")</f>
        <v/>
      </c>
      <c r="Y210" s="56"/>
      <c r="Z210" s="57"/>
      <c r="AD210" s="58"/>
      <c r="BA210" s="174" t="s">
        <v>1</v>
      </c>
    </row>
    <row r="211" spans="1:53" hidden="1" x14ac:dyDescent="0.2">
      <c r="A211" s="367"/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68"/>
      <c r="N211" s="353" t="s">
        <v>65</v>
      </c>
      <c r="O211" s="354"/>
      <c r="P211" s="354"/>
      <c r="Q211" s="354"/>
      <c r="R211" s="354"/>
      <c r="S211" s="354"/>
      <c r="T211" s="355"/>
      <c r="U211" s="37" t="s">
        <v>66</v>
      </c>
      <c r="V211" s="347">
        <f>IFERROR(V210/H210,"0")</f>
        <v>0</v>
      </c>
      <c r="W211" s="347">
        <f>IFERROR(W210/H210,"0")</f>
        <v>0</v>
      </c>
      <c r="X211" s="347">
        <f>IFERROR(IF(X210="",0,X210),"0")</f>
        <v>0</v>
      </c>
      <c r="Y211" s="348"/>
      <c r="Z211" s="348"/>
    </row>
    <row r="212" spans="1:53" hidden="1" x14ac:dyDescent="0.2">
      <c r="A212" s="350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68"/>
      <c r="N212" s="353" t="s">
        <v>65</v>
      </c>
      <c r="O212" s="354"/>
      <c r="P212" s="354"/>
      <c r="Q212" s="354"/>
      <c r="R212" s="354"/>
      <c r="S212" s="354"/>
      <c r="T212" s="355"/>
      <c r="U212" s="37" t="s">
        <v>64</v>
      </c>
      <c r="V212" s="347">
        <f>IFERROR(SUM(V210:V210),"0")</f>
        <v>0</v>
      </c>
      <c r="W212" s="347">
        <f>IFERROR(SUM(W210:W210),"0")</f>
        <v>0</v>
      </c>
      <c r="X212" s="37"/>
      <c r="Y212" s="348"/>
      <c r="Z212" s="348"/>
    </row>
    <row r="213" spans="1:53" ht="16.5" hidden="1" customHeight="1" x14ac:dyDescent="0.25">
      <c r="A213" s="358" t="s">
        <v>324</v>
      </c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0"/>
      <c r="N213" s="350"/>
      <c r="O213" s="350"/>
      <c r="P213" s="350"/>
      <c r="Q213" s="350"/>
      <c r="R213" s="350"/>
      <c r="S213" s="350"/>
      <c r="T213" s="350"/>
      <c r="U213" s="350"/>
      <c r="V213" s="350"/>
      <c r="W213" s="350"/>
      <c r="X213" s="350"/>
      <c r="Y213" s="340"/>
      <c r="Z213" s="340"/>
    </row>
    <row r="214" spans="1:53" ht="14.25" hidden="1" customHeight="1" x14ac:dyDescent="0.25">
      <c r="A214" s="349" t="s">
        <v>104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41"/>
      <c r="Z214" s="341"/>
    </row>
    <row r="215" spans="1:53" ht="27" customHeight="1" x14ac:dyDescent="0.25">
      <c r="A215" s="54" t="s">
        <v>325</v>
      </c>
      <c r="B215" s="54" t="s">
        <v>326</v>
      </c>
      <c r="C215" s="31">
        <v>4301011826</v>
      </c>
      <c r="D215" s="351">
        <v>4680115884137</v>
      </c>
      <c r="E215" s="352"/>
      <c r="F215" s="344">
        <v>1.45</v>
      </c>
      <c r="G215" s="32">
        <v>8</v>
      </c>
      <c r="H215" s="344">
        <v>11.6</v>
      </c>
      <c r="I215" s="344">
        <v>12.08</v>
      </c>
      <c r="J215" s="32">
        <v>56</v>
      </c>
      <c r="K215" s="32" t="s">
        <v>99</v>
      </c>
      <c r="L215" s="33" t="s">
        <v>100</v>
      </c>
      <c r="M215" s="32">
        <v>55</v>
      </c>
      <c r="N215" s="510" t="s">
        <v>327</v>
      </c>
      <c r="O215" s="357"/>
      <c r="P215" s="357"/>
      <c r="Q215" s="357"/>
      <c r="R215" s="352"/>
      <c r="S215" s="34"/>
      <c r="T215" s="34"/>
      <c r="U215" s="35" t="s">
        <v>64</v>
      </c>
      <c r="V215" s="345">
        <v>193</v>
      </c>
      <c r="W215" s="346">
        <f t="shared" ref="W215:W220" si="12">IFERROR(IF(V215="",0,CEILING((V215/$H215),1)*$H215),"")</f>
        <v>197.2</v>
      </c>
      <c r="X215" s="36">
        <f>IFERROR(IF(W215=0,"",ROUNDUP(W215/H215,0)*0.02175),"")</f>
        <v>0.36974999999999997</v>
      </c>
      <c r="Y215" s="56"/>
      <c r="Z215" s="57"/>
      <c r="AD215" s="58"/>
      <c r="BA215" s="175" t="s">
        <v>1</v>
      </c>
    </row>
    <row r="216" spans="1:53" ht="27" hidden="1" customHeight="1" x14ac:dyDescent="0.25">
      <c r="A216" s="54" t="s">
        <v>328</v>
      </c>
      <c r="B216" s="54" t="s">
        <v>329</v>
      </c>
      <c r="C216" s="31">
        <v>4301011724</v>
      </c>
      <c r="D216" s="351">
        <v>4680115884236</v>
      </c>
      <c r="E216" s="352"/>
      <c r="F216" s="344">
        <v>1.45</v>
      </c>
      <c r="G216" s="32">
        <v>8</v>
      </c>
      <c r="H216" s="344">
        <v>11.6</v>
      </c>
      <c r="I216" s="344">
        <v>12.08</v>
      </c>
      <c r="J216" s="32">
        <v>56</v>
      </c>
      <c r="K216" s="32" t="s">
        <v>99</v>
      </c>
      <c r="L216" s="33" t="s">
        <v>100</v>
      </c>
      <c r="M216" s="32">
        <v>55</v>
      </c>
      <c r="N216" s="604" t="s">
        <v>330</v>
      </c>
      <c r="O216" s="357"/>
      <c r="P216" s="357"/>
      <c r="Q216" s="357"/>
      <c r="R216" s="352"/>
      <c r="S216" s="34"/>
      <c r="T216" s="34"/>
      <c r="U216" s="35" t="s">
        <v>64</v>
      </c>
      <c r="V216" s="345">
        <v>0</v>
      </c>
      <c r="W216" s="346">
        <f t="shared" si="12"/>
        <v>0</v>
      </c>
      <c r="X216" s="36" t="str">
        <f>IFERROR(IF(W216=0,"",ROUNDUP(W216/H216,0)*0.02175),"")</f>
        <v/>
      </c>
      <c r="Y216" s="56"/>
      <c r="Z216" s="57"/>
      <c r="AD216" s="58"/>
      <c r="BA216" s="176" t="s">
        <v>1</v>
      </c>
    </row>
    <row r="217" spans="1:53" ht="27" hidden="1" customHeight="1" x14ac:dyDescent="0.25">
      <c r="A217" s="54" t="s">
        <v>331</v>
      </c>
      <c r="B217" s="54" t="s">
        <v>332</v>
      </c>
      <c r="C217" s="31">
        <v>4301011721</v>
      </c>
      <c r="D217" s="351">
        <v>4680115884175</v>
      </c>
      <c r="E217" s="352"/>
      <c r="F217" s="344">
        <v>1.45</v>
      </c>
      <c r="G217" s="32">
        <v>8</v>
      </c>
      <c r="H217" s="344">
        <v>11.6</v>
      </c>
      <c r="I217" s="344">
        <v>12.08</v>
      </c>
      <c r="J217" s="32">
        <v>56</v>
      </c>
      <c r="K217" s="32" t="s">
        <v>99</v>
      </c>
      <c r="L217" s="33" t="s">
        <v>100</v>
      </c>
      <c r="M217" s="32">
        <v>55</v>
      </c>
      <c r="N217" s="699" t="s">
        <v>333</v>
      </c>
      <c r="O217" s="357"/>
      <c r="P217" s="357"/>
      <c r="Q217" s="357"/>
      <c r="R217" s="352"/>
      <c r="S217" s="34"/>
      <c r="T217" s="34"/>
      <c r="U217" s="35" t="s">
        <v>64</v>
      </c>
      <c r="V217" s="345">
        <v>0</v>
      </c>
      <c r="W217" s="346">
        <f t="shared" si="12"/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334</v>
      </c>
      <c r="B218" s="54" t="s">
        <v>335</v>
      </c>
      <c r="C218" s="31">
        <v>4301011824</v>
      </c>
      <c r="D218" s="351">
        <v>4680115884144</v>
      </c>
      <c r="E218" s="352"/>
      <c r="F218" s="344">
        <v>0.4</v>
      </c>
      <c r="G218" s="32">
        <v>10</v>
      </c>
      <c r="H218" s="344">
        <v>4</v>
      </c>
      <c r="I218" s="344">
        <v>4.24</v>
      </c>
      <c r="J218" s="32">
        <v>120</v>
      </c>
      <c r="K218" s="32" t="s">
        <v>62</v>
      </c>
      <c r="L218" s="33" t="s">
        <v>100</v>
      </c>
      <c r="M218" s="32">
        <v>55</v>
      </c>
      <c r="N218" s="507" t="s">
        <v>336</v>
      </c>
      <c r="O218" s="357"/>
      <c r="P218" s="357"/>
      <c r="Q218" s="357"/>
      <c r="R218" s="352"/>
      <c r="S218" s="34"/>
      <c r="T218" s="34"/>
      <c r="U218" s="35" t="s">
        <v>64</v>
      </c>
      <c r="V218" s="345">
        <v>0</v>
      </c>
      <c r="W218" s="346">
        <f t="shared" si="12"/>
        <v>0</v>
      </c>
      <c r="X218" s="36" t="str">
        <f>IFERROR(IF(W218=0,"",ROUNDUP(W218/H218,0)*0.00937),"")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337</v>
      </c>
      <c r="B219" s="54" t="s">
        <v>338</v>
      </c>
      <c r="C219" s="31">
        <v>4301011726</v>
      </c>
      <c r="D219" s="351">
        <v>4680115884182</v>
      </c>
      <c r="E219" s="352"/>
      <c r="F219" s="344">
        <v>0.37</v>
      </c>
      <c r="G219" s="32">
        <v>10</v>
      </c>
      <c r="H219" s="344">
        <v>3.7</v>
      </c>
      <c r="I219" s="344">
        <v>3.94</v>
      </c>
      <c r="J219" s="32">
        <v>120</v>
      </c>
      <c r="K219" s="32" t="s">
        <v>62</v>
      </c>
      <c r="L219" s="33" t="s">
        <v>100</v>
      </c>
      <c r="M219" s="32">
        <v>55</v>
      </c>
      <c r="N219" s="526" t="s">
        <v>339</v>
      </c>
      <c r="O219" s="357"/>
      <c r="P219" s="357"/>
      <c r="Q219" s="357"/>
      <c r="R219" s="352"/>
      <c r="S219" s="34"/>
      <c r="T219" s="34"/>
      <c r="U219" s="35" t="s">
        <v>64</v>
      </c>
      <c r="V219" s="345">
        <v>0</v>
      </c>
      <c r="W219" s="346">
        <f t="shared" si="12"/>
        <v>0</v>
      </c>
      <c r="X219" s="36" t="str">
        <f>IFERROR(IF(W219=0,"",ROUNDUP(W219/H219,0)*0.00937),"")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340</v>
      </c>
      <c r="B220" s="54" t="s">
        <v>341</v>
      </c>
      <c r="C220" s="31">
        <v>4301011722</v>
      </c>
      <c r="D220" s="351">
        <v>4680115884205</v>
      </c>
      <c r="E220" s="352"/>
      <c r="F220" s="344">
        <v>0.4</v>
      </c>
      <c r="G220" s="32">
        <v>10</v>
      </c>
      <c r="H220" s="344">
        <v>4</v>
      </c>
      <c r="I220" s="344">
        <v>4.24</v>
      </c>
      <c r="J220" s="32">
        <v>120</v>
      </c>
      <c r="K220" s="32" t="s">
        <v>62</v>
      </c>
      <c r="L220" s="33" t="s">
        <v>100</v>
      </c>
      <c r="M220" s="32">
        <v>55</v>
      </c>
      <c r="N220" s="417" t="s">
        <v>342</v>
      </c>
      <c r="O220" s="357"/>
      <c r="P220" s="357"/>
      <c r="Q220" s="357"/>
      <c r="R220" s="352"/>
      <c r="S220" s="34"/>
      <c r="T220" s="34"/>
      <c r="U220" s="35" t="s">
        <v>64</v>
      </c>
      <c r="V220" s="345">
        <v>0</v>
      </c>
      <c r="W220" s="346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x14ac:dyDescent="0.2">
      <c r="A221" s="367"/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68"/>
      <c r="N221" s="353" t="s">
        <v>65</v>
      </c>
      <c r="O221" s="354"/>
      <c r="P221" s="354"/>
      <c r="Q221" s="354"/>
      <c r="R221" s="354"/>
      <c r="S221" s="354"/>
      <c r="T221" s="355"/>
      <c r="U221" s="37" t="s">
        <v>66</v>
      </c>
      <c r="V221" s="347">
        <f>IFERROR(V215/H215,"0")+IFERROR(V216/H216,"0")+IFERROR(V217/H217,"0")+IFERROR(V218/H218,"0")+IFERROR(V219/H219,"0")+IFERROR(V220/H220,"0")</f>
        <v>16.637931034482758</v>
      </c>
      <c r="W221" s="347">
        <f>IFERROR(W215/H215,"0")+IFERROR(W216/H216,"0")+IFERROR(W217/H217,"0")+IFERROR(W218/H218,"0")+IFERROR(W219/H219,"0")+IFERROR(W220/H220,"0")</f>
        <v>17</v>
      </c>
      <c r="X221" s="347">
        <f>IFERROR(IF(X215="",0,X215),"0")+IFERROR(IF(X216="",0,X216),"0")+IFERROR(IF(X217="",0,X217),"0")+IFERROR(IF(X218="",0,X218),"0")+IFERROR(IF(X219="",0,X219),"0")+IFERROR(IF(X220="",0,X220),"0")</f>
        <v>0.36974999999999997</v>
      </c>
      <c r="Y221" s="348"/>
      <c r="Z221" s="348"/>
    </row>
    <row r="222" spans="1:53" x14ac:dyDescent="0.2">
      <c r="A222" s="350"/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68"/>
      <c r="N222" s="353" t="s">
        <v>65</v>
      </c>
      <c r="O222" s="354"/>
      <c r="P222" s="354"/>
      <c r="Q222" s="354"/>
      <c r="R222" s="354"/>
      <c r="S222" s="354"/>
      <c r="T222" s="355"/>
      <c r="U222" s="37" t="s">
        <v>64</v>
      </c>
      <c r="V222" s="347">
        <f>IFERROR(SUM(V215:V220),"0")</f>
        <v>193</v>
      </c>
      <c r="W222" s="347">
        <f>IFERROR(SUM(W215:W220),"0")</f>
        <v>197.2</v>
      </c>
      <c r="X222" s="37"/>
      <c r="Y222" s="348"/>
      <c r="Z222" s="348"/>
    </row>
    <row r="223" spans="1:53" ht="16.5" hidden="1" customHeight="1" x14ac:dyDescent="0.25">
      <c r="A223" s="358" t="s">
        <v>343</v>
      </c>
      <c r="B223" s="350"/>
      <c r="C223" s="350"/>
      <c r="D223" s="350"/>
      <c r="E223" s="350"/>
      <c r="F223" s="350"/>
      <c r="G223" s="350"/>
      <c r="H223" s="350"/>
      <c r="I223" s="350"/>
      <c r="J223" s="350"/>
      <c r="K223" s="350"/>
      <c r="L223" s="350"/>
      <c r="M223" s="350"/>
      <c r="N223" s="350"/>
      <c r="O223" s="350"/>
      <c r="P223" s="350"/>
      <c r="Q223" s="350"/>
      <c r="R223" s="350"/>
      <c r="S223" s="350"/>
      <c r="T223" s="350"/>
      <c r="U223" s="350"/>
      <c r="V223" s="350"/>
      <c r="W223" s="350"/>
      <c r="X223" s="350"/>
      <c r="Y223" s="340"/>
      <c r="Z223" s="340"/>
    </row>
    <row r="224" spans="1:53" ht="14.25" hidden="1" customHeight="1" x14ac:dyDescent="0.25">
      <c r="A224" s="349" t="s">
        <v>104</v>
      </c>
      <c r="B224" s="350"/>
      <c r="C224" s="350"/>
      <c r="D224" s="350"/>
      <c r="E224" s="350"/>
      <c r="F224" s="350"/>
      <c r="G224" s="350"/>
      <c r="H224" s="350"/>
      <c r="I224" s="350"/>
      <c r="J224" s="350"/>
      <c r="K224" s="350"/>
      <c r="L224" s="350"/>
      <c r="M224" s="350"/>
      <c r="N224" s="350"/>
      <c r="O224" s="350"/>
      <c r="P224" s="350"/>
      <c r="Q224" s="350"/>
      <c r="R224" s="350"/>
      <c r="S224" s="350"/>
      <c r="T224" s="350"/>
      <c r="U224" s="350"/>
      <c r="V224" s="350"/>
      <c r="W224" s="350"/>
      <c r="X224" s="350"/>
      <c r="Y224" s="341"/>
      <c r="Z224" s="341"/>
    </row>
    <row r="225" spans="1:53" ht="27" hidden="1" customHeight="1" x14ac:dyDescent="0.25">
      <c r="A225" s="54" t="s">
        <v>344</v>
      </c>
      <c r="B225" s="54" t="s">
        <v>345</v>
      </c>
      <c r="C225" s="31">
        <v>4301011346</v>
      </c>
      <c r="D225" s="351">
        <v>4607091387445</v>
      </c>
      <c r="E225" s="352"/>
      <c r="F225" s="344">
        <v>0.9</v>
      </c>
      <c r="G225" s="32">
        <v>10</v>
      </c>
      <c r="H225" s="344">
        <v>9</v>
      </c>
      <c r="I225" s="344">
        <v>9.6300000000000008</v>
      </c>
      <c r="J225" s="32">
        <v>56</v>
      </c>
      <c r="K225" s="32" t="s">
        <v>99</v>
      </c>
      <c r="L225" s="33" t="s">
        <v>100</v>
      </c>
      <c r="M225" s="32">
        <v>31</v>
      </c>
      <c r="N225" s="66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5" s="357"/>
      <c r="P225" s="357"/>
      <c r="Q225" s="357"/>
      <c r="R225" s="352"/>
      <c r="S225" s="34"/>
      <c r="T225" s="34"/>
      <c r="U225" s="35" t="s">
        <v>64</v>
      </c>
      <c r="V225" s="345">
        <v>0</v>
      </c>
      <c r="W225" s="346">
        <f t="shared" ref="W225:W240" si="13">IFERROR(IF(V225="",0,CEILING((V225/$H225),1)*$H225),"")</f>
        <v>0</v>
      </c>
      <c r="X225" s="36" t="str">
        <f>IFERROR(IF(W225=0,"",ROUNDUP(W225/H225,0)*0.02175),"")</f>
        <v/>
      </c>
      <c r="Y225" s="56"/>
      <c r="Z225" s="57"/>
      <c r="AD225" s="58"/>
      <c r="BA225" s="181" t="s">
        <v>1</v>
      </c>
    </row>
    <row r="226" spans="1:53" ht="27" hidden="1" customHeight="1" x14ac:dyDescent="0.25">
      <c r="A226" s="54" t="s">
        <v>346</v>
      </c>
      <c r="B226" s="54" t="s">
        <v>347</v>
      </c>
      <c r="C226" s="31">
        <v>4301011308</v>
      </c>
      <c r="D226" s="351">
        <v>4607091386004</v>
      </c>
      <c r="E226" s="352"/>
      <c r="F226" s="344">
        <v>1.35</v>
      </c>
      <c r="G226" s="32">
        <v>8</v>
      </c>
      <c r="H226" s="344">
        <v>10.8</v>
      </c>
      <c r="I226" s="344">
        <v>11.28</v>
      </c>
      <c r="J226" s="32">
        <v>56</v>
      </c>
      <c r="K226" s="32" t="s">
        <v>99</v>
      </c>
      <c r="L226" s="33" t="s">
        <v>100</v>
      </c>
      <c r="M226" s="32">
        <v>55</v>
      </c>
      <c r="N226" s="4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6" s="357"/>
      <c r="P226" s="357"/>
      <c r="Q226" s="357"/>
      <c r="R226" s="352"/>
      <c r="S226" s="34"/>
      <c r="T226" s="34"/>
      <c r="U226" s="35" t="s">
        <v>64</v>
      </c>
      <c r="V226" s="345">
        <v>0</v>
      </c>
      <c r="W226" s="346">
        <f t="shared" si="13"/>
        <v>0</v>
      </c>
      <c r="X226" s="36" t="str">
        <f>IFERROR(IF(W226=0,"",ROUNDUP(W226/H226,0)*0.02175),"")</f>
        <v/>
      </c>
      <c r="Y226" s="56"/>
      <c r="Z226" s="57"/>
      <c r="AD226" s="58"/>
      <c r="BA226" s="182" t="s">
        <v>1</v>
      </c>
    </row>
    <row r="227" spans="1:53" ht="27" hidden="1" customHeight="1" x14ac:dyDescent="0.25">
      <c r="A227" s="54" t="s">
        <v>346</v>
      </c>
      <c r="B227" s="54" t="s">
        <v>348</v>
      </c>
      <c r="C227" s="31">
        <v>4301011362</v>
      </c>
      <c r="D227" s="351">
        <v>4607091386004</v>
      </c>
      <c r="E227" s="352"/>
      <c r="F227" s="344">
        <v>1.35</v>
      </c>
      <c r="G227" s="32">
        <v>8</v>
      </c>
      <c r="H227" s="344">
        <v>10.8</v>
      </c>
      <c r="I227" s="344">
        <v>11.28</v>
      </c>
      <c r="J227" s="32">
        <v>48</v>
      </c>
      <c r="K227" s="32" t="s">
        <v>99</v>
      </c>
      <c r="L227" s="33" t="s">
        <v>108</v>
      </c>
      <c r="M227" s="32">
        <v>55</v>
      </c>
      <c r="N227" s="6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7" s="357"/>
      <c r="P227" s="357"/>
      <c r="Q227" s="357"/>
      <c r="R227" s="352"/>
      <c r="S227" s="34"/>
      <c r="T227" s="34"/>
      <c r="U227" s="35" t="s">
        <v>64</v>
      </c>
      <c r="V227" s="345">
        <v>0</v>
      </c>
      <c r="W227" s="346">
        <f t="shared" si="13"/>
        <v>0</v>
      </c>
      <c r="X227" s="36" t="str">
        <f>IFERROR(IF(W227=0,"",ROUNDUP(W227/H227,0)*0.02039),"")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349</v>
      </c>
      <c r="B228" s="54" t="s">
        <v>350</v>
      </c>
      <c r="C228" s="31">
        <v>4301011347</v>
      </c>
      <c r="D228" s="351">
        <v>4607091386073</v>
      </c>
      <c r="E228" s="352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8" s="357"/>
      <c r="P228" s="357"/>
      <c r="Q228" s="357"/>
      <c r="R228" s="352"/>
      <c r="S228" s="34"/>
      <c r="T228" s="34"/>
      <c r="U228" s="35" t="s">
        <v>64</v>
      </c>
      <c r="V228" s="345">
        <v>0</v>
      </c>
      <c r="W228" s="346">
        <f t="shared" si="13"/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351</v>
      </c>
      <c r="B229" s="54" t="s">
        <v>352</v>
      </c>
      <c r="C229" s="31">
        <v>4301010928</v>
      </c>
      <c r="D229" s="351">
        <v>4607091387322</v>
      </c>
      <c r="E229" s="352"/>
      <c r="F229" s="344">
        <v>1.35</v>
      </c>
      <c r="G229" s="32">
        <v>8</v>
      </c>
      <c r="H229" s="344">
        <v>10.8</v>
      </c>
      <c r="I229" s="344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9" s="357"/>
      <c r="P229" s="357"/>
      <c r="Q229" s="357"/>
      <c r="R229" s="352"/>
      <c r="S229" s="34"/>
      <c r="T229" s="34"/>
      <c r="U229" s="35" t="s">
        <v>64</v>
      </c>
      <c r="V229" s="345">
        <v>0</v>
      </c>
      <c r="W229" s="346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353</v>
      </c>
      <c r="C230" s="31">
        <v>4301011395</v>
      </c>
      <c r="D230" s="351">
        <v>4607091387322</v>
      </c>
      <c r="E230" s="352"/>
      <c r="F230" s="344">
        <v>1.35</v>
      </c>
      <c r="G230" s="32">
        <v>8</v>
      </c>
      <c r="H230" s="344">
        <v>10.8</v>
      </c>
      <c r="I230" s="344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3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0" s="357"/>
      <c r="P230" s="357"/>
      <c r="Q230" s="357"/>
      <c r="R230" s="352"/>
      <c r="S230" s="34"/>
      <c r="T230" s="34"/>
      <c r="U230" s="35" t="s">
        <v>64</v>
      </c>
      <c r="V230" s="345">
        <v>0</v>
      </c>
      <c r="W230" s="346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354</v>
      </c>
      <c r="B231" s="54" t="s">
        <v>355</v>
      </c>
      <c r="C231" s="31">
        <v>4301011311</v>
      </c>
      <c r="D231" s="351">
        <v>4607091387377</v>
      </c>
      <c r="E231" s="352"/>
      <c r="F231" s="344">
        <v>1.35</v>
      </c>
      <c r="G231" s="32">
        <v>8</v>
      </c>
      <c r="H231" s="344">
        <v>10.8</v>
      </c>
      <c r="I231" s="344">
        <v>11.28</v>
      </c>
      <c r="J231" s="32">
        <v>56</v>
      </c>
      <c r="K231" s="32" t="s">
        <v>99</v>
      </c>
      <c r="L231" s="33" t="s">
        <v>100</v>
      </c>
      <c r="M231" s="32">
        <v>55</v>
      </c>
      <c r="N231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1" s="357"/>
      <c r="P231" s="357"/>
      <c r="Q231" s="357"/>
      <c r="R231" s="352"/>
      <c r="S231" s="34"/>
      <c r="T231" s="34"/>
      <c r="U231" s="35" t="s">
        <v>64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356</v>
      </c>
      <c r="B232" s="54" t="s">
        <v>357</v>
      </c>
      <c r="C232" s="31">
        <v>4301010945</v>
      </c>
      <c r="D232" s="351">
        <v>4607091387353</v>
      </c>
      <c r="E232" s="352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2" s="357"/>
      <c r="P232" s="357"/>
      <c r="Q232" s="357"/>
      <c r="R232" s="352"/>
      <c r="S232" s="34"/>
      <c r="T232" s="34"/>
      <c r="U232" s="35" t="s">
        <v>64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4301011328</v>
      </c>
      <c r="D233" s="351">
        <v>4607091386011</v>
      </c>
      <c r="E233" s="352"/>
      <c r="F233" s="344">
        <v>0.5</v>
      </c>
      <c r="G233" s="32">
        <v>10</v>
      </c>
      <c r="H233" s="344">
        <v>5</v>
      </c>
      <c r="I233" s="344">
        <v>5.21</v>
      </c>
      <c r="J233" s="32">
        <v>120</v>
      </c>
      <c r="K233" s="32" t="s">
        <v>62</v>
      </c>
      <c r="L233" s="33" t="s">
        <v>63</v>
      </c>
      <c r="M233" s="32">
        <v>55</v>
      </c>
      <c r="N233" s="6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3" s="357"/>
      <c r="P233" s="357"/>
      <c r="Q233" s="357"/>
      <c r="R233" s="352"/>
      <c r="S233" s="34"/>
      <c r="T233" s="34"/>
      <c r="U233" s="35" t="s">
        <v>64</v>
      </c>
      <c r="V233" s="345">
        <v>0</v>
      </c>
      <c r="W233" s="346">
        <f t="shared" si="13"/>
        <v>0</v>
      </c>
      <c r="X233" s="36" t="str">
        <f t="shared" ref="X233:X238" si="14">IFERROR(IF(W233=0,"",ROUNDUP(W233/H233,0)*0.00937),"")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4301011329</v>
      </c>
      <c r="D234" s="351">
        <v>4607091387308</v>
      </c>
      <c r="E234" s="352"/>
      <c r="F234" s="344">
        <v>0.5</v>
      </c>
      <c r="G234" s="32">
        <v>10</v>
      </c>
      <c r="H234" s="344">
        <v>5</v>
      </c>
      <c r="I234" s="344">
        <v>5.21</v>
      </c>
      <c r="J234" s="32">
        <v>120</v>
      </c>
      <c r="K234" s="32" t="s">
        <v>62</v>
      </c>
      <c r="L234" s="33" t="s">
        <v>63</v>
      </c>
      <c r="M234" s="32">
        <v>55</v>
      </c>
      <c r="N234" s="56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4" s="357"/>
      <c r="P234" s="357"/>
      <c r="Q234" s="357"/>
      <c r="R234" s="352"/>
      <c r="S234" s="34"/>
      <c r="T234" s="34"/>
      <c r="U234" s="35" t="s">
        <v>64</v>
      </c>
      <c r="V234" s="345">
        <v>0</v>
      </c>
      <c r="W234" s="346">
        <f t="shared" si="13"/>
        <v>0</v>
      </c>
      <c r="X234" s="36" t="str">
        <f t="shared" si="14"/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4301011049</v>
      </c>
      <c r="D235" s="351">
        <v>4607091387339</v>
      </c>
      <c r="E235" s="352"/>
      <c r="F235" s="344">
        <v>0.5</v>
      </c>
      <c r="G235" s="32">
        <v>10</v>
      </c>
      <c r="H235" s="344">
        <v>5</v>
      </c>
      <c r="I235" s="344">
        <v>5.24</v>
      </c>
      <c r="J235" s="32">
        <v>120</v>
      </c>
      <c r="K235" s="32" t="s">
        <v>62</v>
      </c>
      <c r="L235" s="33" t="s">
        <v>100</v>
      </c>
      <c r="M235" s="32">
        <v>55</v>
      </c>
      <c r="N235" s="68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5" s="357"/>
      <c r="P235" s="357"/>
      <c r="Q235" s="357"/>
      <c r="R235" s="352"/>
      <c r="S235" s="34"/>
      <c r="T235" s="34"/>
      <c r="U235" s="35" t="s">
        <v>64</v>
      </c>
      <c r="V235" s="345">
        <v>0</v>
      </c>
      <c r="W235" s="346">
        <f t="shared" si="13"/>
        <v>0</v>
      </c>
      <c r="X235" s="36" t="str">
        <f t="shared" si="14"/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4301011433</v>
      </c>
      <c r="D236" s="351">
        <v>4680115882638</v>
      </c>
      <c r="E236" s="352"/>
      <c r="F236" s="344">
        <v>0.4</v>
      </c>
      <c r="G236" s="32">
        <v>10</v>
      </c>
      <c r="H236" s="344">
        <v>4</v>
      </c>
      <c r="I236" s="344">
        <v>4.24</v>
      </c>
      <c r="J236" s="32">
        <v>120</v>
      </c>
      <c r="K236" s="32" t="s">
        <v>62</v>
      </c>
      <c r="L236" s="33" t="s">
        <v>100</v>
      </c>
      <c r="M236" s="32">
        <v>90</v>
      </c>
      <c r="N236" s="4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6" s="357"/>
      <c r="P236" s="357"/>
      <c r="Q236" s="357"/>
      <c r="R236" s="352"/>
      <c r="S236" s="34"/>
      <c r="T236" s="34"/>
      <c r="U236" s="35" t="s">
        <v>64</v>
      </c>
      <c r="V236" s="345">
        <v>0</v>
      </c>
      <c r="W236" s="346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4301011573</v>
      </c>
      <c r="D237" s="351">
        <v>4680115881938</v>
      </c>
      <c r="E237" s="352"/>
      <c r="F237" s="344">
        <v>0.4</v>
      </c>
      <c r="G237" s="32">
        <v>10</v>
      </c>
      <c r="H237" s="344">
        <v>4</v>
      </c>
      <c r="I237" s="344">
        <v>4.24</v>
      </c>
      <c r="J237" s="32">
        <v>120</v>
      </c>
      <c r="K237" s="32" t="s">
        <v>62</v>
      </c>
      <c r="L237" s="33" t="s">
        <v>100</v>
      </c>
      <c r="M237" s="32">
        <v>90</v>
      </c>
      <c r="N237" s="6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7" s="357"/>
      <c r="P237" s="357"/>
      <c r="Q237" s="357"/>
      <c r="R237" s="352"/>
      <c r="S237" s="34"/>
      <c r="T237" s="34"/>
      <c r="U237" s="35" t="s">
        <v>64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4301010944</v>
      </c>
      <c r="D238" s="351">
        <v>4607091387346</v>
      </c>
      <c r="E238" s="352"/>
      <c r="F238" s="344">
        <v>0.4</v>
      </c>
      <c r="G238" s="32">
        <v>10</v>
      </c>
      <c r="H238" s="344">
        <v>4</v>
      </c>
      <c r="I238" s="344">
        <v>4.24</v>
      </c>
      <c r="J238" s="32">
        <v>120</v>
      </c>
      <c r="K238" s="32" t="s">
        <v>62</v>
      </c>
      <c r="L238" s="33" t="s">
        <v>100</v>
      </c>
      <c r="M238" s="32">
        <v>55</v>
      </c>
      <c r="N238" s="57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8" s="357"/>
      <c r="P238" s="357"/>
      <c r="Q238" s="357"/>
      <c r="R238" s="352"/>
      <c r="S238" s="34"/>
      <c r="T238" s="34"/>
      <c r="U238" s="35" t="s">
        <v>64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4301011402</v>
      </c>
      <c r="D239" s="351">
        <v>4680115880375</v>
      </c>
      <c r="E239" s="352"/>
      <c r="F239" s="344">
        <v>0.77500000000000002</v>
      </c>
      <c r="G239" s="32">
        <v>10</v>
      </c>
      <c r="H239" s="344">
        <v>7.75</v>
      </c>
      <c r="I239" s="344">
        <v>8.23</v>
      </c>
      <c r="J239" s="32">
        <v>56</v>
      </c>
      <c r="K239" s="32" t="s">
        <v>99</v>
      </c>
      <c r="L239" s="33" t="s">
        <v>119</v>
      </c>
      <c r="M239" s="32">
        <v>45</v>
      </c>
      <c r="N239" s="65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39" s="357"/>
      <c r="P239" s="357"/>
      <c r="Q239" s="357"/>
      <c r="R239" s="352"/>
      <c r="S239" s="34"/>
      <c r="T239" s="34"/>
      <c r="U239" s="35" t="s">
        <v>64</v>
      </c>
      <c r="V239" s="345">
        <v>0</v>
      </c>
      <c r="W239" s="346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4301011353</v>
      </c>
      <c r="D240" s="351">
        <v>4607091389807</v>
      </c>
      <c r="E240" s="352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62</v>
      </c>
      <c r="L240" s="33" t="s">
        <v>100</v>
      </c>
      <c r="M240" s="32">
        <v>55</v>
      </c>
      <c r="N240" s="5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0" s="357"/>
      <c r="P240" s="357"/>
      <c r="Q240" s="357"/>
      <c r="R240" s="352"/>
      <c r="S240" s="34"/>
      <c r="T240" s="34"/>
      <c r="U240" s="35" t="s">
        <v>64</v>
      </c>
      <c r="V240" s="345">
        <v>0</v>
      </c>
      <c r="W240" s="346">
        <f t="shared" si="13"/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367"/>
      <c r="B241" s="350"/>
      <c r="C241" s="350"/>
      <c r="D241" s="350"/>
      <c r="E241" s="350"/>
      <c r="F241" s="350"/>
      <c r="G241" s="350"/>
      <c r="H241" s="350"/>
      <c r="I241" s="350"/>
      <c r="J241" s="350"/>
      <c r="K241" s="350"/>
      <c r="L241" s="350"/>
      <c r="M241" s="368"/>
      <c r="N241" s="353" t="s">
        <v>65</v>
      </c>
      <c r="O241" s="354"/>
      <c r="P241" s="354"/>
      <c r="Q241" s="354"/>
      <c r="R241" s="354"/>
      <c r="S241" s="354"/>
      <c r="T241" s="355"/>
      <c r="U241" s="37" t="s">
        <v>66</v>
      </c>
      <c r="V241" s="347">
        <f>IFERROR(V225/H225,"0")+IFERROR(V226/H226,"0")+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</f>
        <v>0</v>
      </c>
      <c r="W241" s="347">
        <f>IFERROR(W225/H225,"0")+IFERROR(W226/H226,"0")+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</f>
        <v>0</v>
      </c>
      <c r="X241" s="347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</f>
        <v>0</v>
      </c>
      <c r="Y241" s="348"/>
      <c r="Z241" s="348"/>
    </row>
    <row r="242" spans="1:53" hidden="1" x14ac:dyDescent="0.2">
      <c r="A242" s="350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68"/>
      <c r="N242" s="353" t="s">
        <v>65</v>
      </c>
      <c r="O242" s="354"/>
      <c r="P242" s="354"/>
      <c r="Q242" s="354"/>
      <c r="R242" s="354"/>
      <c r="S242" s="354"/>
      <c r="T242" s="355"/>
      <c r="U242" s="37" t="s">
        <v>64</v>
      </c>
      <c r="V242" s="347">
        <f>IFERROR(SUM(V225:V240),"0")</f>
        <v>0</v>
      </c>
      <c r="W242" s="347">
        <f>IFERROR(SUM(W225:W240),"0")</f>
        <v>0</v>
      </c>
      <c r="X242" s="37"/>
      <c r="Y242" s="348"/>
      <c r="Z242" s="348"/>
    </row>
    <row r="243" spans="1:53" ht="14.25" hidden="1" customHeight="1" x14ac:dyDescent="0.25">
      <c r="A243" s="349" t="s">
        <v>96</v>
      </c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0"/>
      <c r="P243" s="350"/>
      <c r="Q243" s="350"/>
      <c r="R243" s="350"/>
      <c r="S243" s="350"/>
      <c r="T243" s="350"/>
      <c r="U243" s="350"/>
      <c r="V243" s="350"/>
      <c r="W243" s="350"/>
      <c r="X243" s="350"/>
      <c r="Y243" s="341"/>
      <c r="Z243" s="341"/>
    </row>
    <row r="244" spans="1:53" ht="27" hidden="1" customHeight="1" x14ac:dyDescent="0.25">
      <c r="A244" s="54" t="s">
        <v>374</v>
      </c>
      <c r="B244" s="54" t="s">
        <v>375</v>
      </c>
      <c r="C244" s="31">
        <v>4301020254</v>
      </c>
      <c r="D244" s="351">
        <v>4680115881914</v>
      </c>
      <c r="E244" s="352"/>
      <c r="F244" s="344">
        <v>0.4</v>
      </c>
      <c r="G244" s="32">
        <v>10</v>
      </c>
      <c r="H244" s="344">
        <v>4</v>
      </c>
      <c r="I244" s="344">
        <v>4.24</v>
      </c>
      <c r="J244" s="32">
        <v>120</v>
      </c>
      <c r="K244" s="32" t="s">
        <v>62</v>
      </c>
      <c r="L244" s="33" t="s">
        <v>100</v>
      </c>
      <c r="M244" s="32">
        <v>90</v>
      </c>
      <c r="N244" s="51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4" s="357"/>
      <c r="P244" s="357"/>
      <c r="Q244" s="357"/>
      <c r="R244" s="352"/>
      <c r="S244" s="34"/>
      <c r="T244" s="34"/>
      <c r="U244" s="35" t="s">
        <v>64</v>
      </c>
      <c r="V244" s="345">
        <v>0</v>
      </c>
      <c r="W244" s="346">
        <f>IFERROR(IF(V244="",0,CEILING((V244/$H244),1)*$H244),"")</f>
        <v>0</v>
      </c>
      <c r="X244" s="36" t="str">
        <f>IFERROR(IF(W244=0,"",ROUNDUP(W244/H244,0)*0.00937),"")</f>
        <v/>
      </c>
      <c r="Y244" s="56"/>
      <c r="Z244" s="57"/>
      <c r="AD244" s="58"/>
      <c r="BA244" s="197" t="s">
        <v>1</v>
      </c>
    </row>
    <row r="245" spans="1:53" hidden="1" x14ac:dyDescent="0.2">
      <c r="A245" s="367"/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68"/>
      <c r="N245" s="353" t="s">
        <v>65</v>
      </c>
      <c r="O245" s="354"/>
      <c r="P245" s="354"/>
      <c r="Q245" s="354"/>
      <c r="R245" s="354"/>
      <c r="S245" s="354"/>
      <c r="T245" s="355"/>
      <c r="U245" s="37" t="s">
        <v>66</v>
      </c>
      <c r="V245" s="347">
        <f>IFERROR(V244/H244,"0")</f>
        <v>0</v>
      </c>
      <c r="W245" s="347">
        <f>IFERROR(W244/H244,"0")</f>
        <v>0</v>
      </c>
      <c r="X245" s="347">
        <f>IFERROR(IF(X244="",0,X244),"0")</f>
        <v>0</v>
      </c>
      <c r="Y245" s="348"/>
      <c r="Z245" s="348"/>
    </row>
    <row r="246" spans="1:53" hidden="1" x14ac:dyDescent="0.2">
      <c r="A246" s="350"/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68"/>
      <c r="N246" s="353" t="s">
        <v>65</v>
      </c>
      <c r="O246" s="354"/>
      <c r="P246" s="354"/>
      <c r="Q246" s="354"/>
      <c r="R246" s="354"/>
      <c r="S246" s="354"/>
      <c r="T246" s="355"/>
      <c r="U246" s="37" t="s">
        <v>64</v>
      </c>
      <c r="V246" s="347">
        <f>IFERROR(SUM(V244:V244),"0")</f>
        <v>0</v>
      </c>
      <c r="W246" s="347">
        <f>IFERROR(SUM(W244:W244),"0")</f>
        <v>0</v>
      </c>
      <c r="X246" s="37"/>
      <c r="Y246" s="348"/>
      <c r="Z246" s="348"/>
    </row>
    <row r="247" spans="1:53" ht="14.25" hidden="1" customHeight="1" x14ac:dyDescent="0.25">
      <c r="A247" s="349" t="s">
        <v>59</v>
      </c>
      <c r="B247" s="350"/>
      <c r="C247" s="350"/>
      <c r="D247" s="350"/>
      <c r="E247" s="350"/>
      <c r="F247" s="350"/>
      <c r="G247" s="350"/>
      <c r="H247" s="350"/>
      <c r="I247" s="350"/>
      <c r="J247" s="350"/>
      <c r="K247" s="350"/>
      <c r="L247" s="350"/>
      <c r="M247" s="350"/>
      <c r="N247" s="350"/>
      <c r="O247" s="350"/>
      <c r="P247" s="350"/>
      <c r="Q247" s="350"/>
      <c r="R247" s="350"/>
      <c r="S247" s="350"/>
      <c r="T247" s="350"/>
      <c r="U247" s="350"/>
      <c r="V247" s="350"/>
      <c r="W247" s="350"/>
      <c r="X247" s="350"/>
      <c r="Y247" s="341"/>
      <c r="Z247" s="341"/>
    </row>
    <row r="248" spans="1:53" ht="27" hidden="1" customHeight="1" x14ac:dyDescent="0.25">
      <c r="A248" s="54" t="s">
        <v>376</v>
      </c>
      <c r="B248" s="54" t="s">
        <v>377</v>
      </c>
      <c r="C248" s="31">
        <v>4301030878</v>
      </c>
      <c r="D248" s="351">
        <v>4607091387193</v>
      </c>
      <c r="E248" s="352"/>
      <c r="F248" s="344">
        <v>0.7</v>
      </c>
      <c r="G248" s="32">
        <v>6</v>
      </c>
      <c r="H248" s="344">
        <v>4.2</v>
      </c>
      <c r="I248" s="344">
        <v>4.46</v>
      </c>
      <c r="J248" s="32">
        <v>156</v>
      </c>
      <c r="K248" s="32" t="s">
        <v>62</v>
      </c>
      <c r="L248" s="33" t="s">
        <v>63</v>
      </c>
      <c r="M248" s="32">
        <v>35</v>
      </c>
      <c r="N248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8" s="357"/>
      <c r="P248" s="357"/>
      <c r="Q248" s="357"/>
      <c r="R248" s="352"/>
      <c r="S248" s="34"/>
      <c r="T248" s="34"/>
      <c r="U248" s="35" t="s">
        <v>64</v>
      </c>
      <c r="V248" s="345">
        <v>0</v>
      </c>
      <c r="W248" s="346">
        <f>IFERROR(IF(V248="",0,CEILING((V248/$H248),1)*$H248),"")</f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378</v>
      </c>
      <c r="B249" s="54" t="s">
        <v>379</v>
      </c>
      <c r="C249" s="31">
        <v>4301031153</v>
      </c>
      <c r="D249" s="351">
        <v>4607091387230</v>
      </c>
      <c r="E249" s="352"/>
      <c r="F249" s="344">
        <v>0.7</v>
      </c>
      <c r="G249" s="32">
        <v>6</v>
      </c>
      <c r="H249" s="344">
        <v>4.2</v>
      </c>
      <c r="I249" s="344">
        <v>4.46</v>
      </c>
      <c r="J249" s="32">
        <v>156</v>
      </c>
      <c r="K249" s="32" t="s">
        <v>62</v>
      </c>
      <c r="L249" s="33" t="s">
        <v>63</v>
      </c>
      <c r="M249" s="32">
        <v>40</v>
      </c>
      <c r="N249" s="7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9" s="357"/>
      <c r="P249" s="357"/>
      <c r="Q249" s="357"/>
      <c r="R249" s="352"/>
      <c r="S249" s="34"/>
      <c r="T249" s="34"/>
      <c r="U249" s="35" t="s">
        <v>64</v>
      </c>
      <c r="V249" s="345">
        <v>0</v>
      </c>
      <c r="W249" s="346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4301031152</v>
      </c>
      <c r="D250" s="351">
        <v>4607091387285</v>
      </c>
      <c r="E250" s="352"/>
      <c r="F250" s="344">
        <v>0.35</v>
      </c>
      <c r="G250" s="32">
        <v>6</v>
      </c>
      <c r="H250" s="344">
        <v>2.1</v>
      </c>
      <c r="I250" s="344">
        <v>2.23</v>
      </c>
      <c r="J250" s="32">
        <v>234</v>
      </c>
      <c r="K250" s="32" t="s">
        <v>159</v>
      </c>
      <c r="L250" s="33" t="s">
        <v>63</v>
      </c>
      <c r="M250" s="32">
        <v>40</v>
      </c>
      <c r="N250" s="6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0" s="357"/>
      <c r="P250" s="357"/>
      <c r="Q250" s="357"/>
      <c r="R250" s="352"/>
      <c r="S250" s="34"/>
      <c r="T250" s="34"/>
      <c r="U250" s="35" t="s">
        <v>64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IFERROR(IF(W250=0,"",ROUNDUP(W250/H250,0)*0.00502),"")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4301031164</v>
      </c>
      <c r="D251" s="351">
        <v>4680115880481</v>
      </c>
      <c r="E251" s="352"/>
      <c r="F251" s="344">
        <v>0.28000000000000003</v>
      </c>
      <c r="G251" s="32">
        <v>6</v>
      </c>
      <c r="H251" s="344">
        <v>1.68</v>
      </c>
      <c r="I251" s="344">
        <v>1.78</v>
      </c>
      <c r="J251" s="32">
        <v>234</v>
      </c>
      <c r="K251" s="32" t="s">
        <v>159</v>
      </c>
      <c r="L251" s="33" t="s">
        <v>63</v>
      </c>
      <c r="M251" s="32">
        <v>40</v>
      </c>
      <c r="N251" s="66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1" s="357"/>
      <c r="P251" s="357"/>
      <c r="Q251" s="357"/>
      <c r="R251" s="352"/>
      <c r="S251" s="34"/>
      <c r="T251" s="34"/>
      <c r="U251" s="35" t="s">
        <v>64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idden="1" x14ac:dyDescent="0.2">
      <c r="A252" s="367"/>
      <c r="B252" s="350"/>
      <c r="C252" s="350"/>
      <c r="D252" s="350"/>
      <c r="E252" s="350"/>
      <c r="F252" s="350"/>
      <c r="G252" s="350"/>
      <c r="H252" s="350"/>
      <c r="I252" s="350"/>
      <c r="J252" s="350"/>
      <c r="K252" s="350"/>
      <c r="L252" s="350"/>
      <c r="M252" s="368"/>
      <c r="N252" s="353" t="s">
        <v>65</v>
      </c>
      <c r="O252" s="354"/>
      <c r="P252" s="354"/>
      <c r="Q252" s="354"/>
      <c r="R252" s="354"/>
      <c r="S252" s="354"/>
      <c r="T252" s="355"/>
      <c r="U252" s="37" t="s">
        <v>66</v>
      </c>
      <c r="V252" s="347">
        <f>IFERROR(V248/H248,"0")+IFERROR(V249/H249,"0")+IFERROR(V250/H250,"0")+IFERROR(V251/H251,"0")</f>
        <v>0</v>
      </c>
      <c r="W252" s="347">
        <f>IFERROR(W248/H248,"0")+IFERROR(W249/H249,"0")+IFERROR(W250/H250,"0")+IFERROR(W251/H251,"0")</f>
        <v>0</v>
      </c>
      <c r="X252" s="347">
        <f>IFERROR(IF(X248="",0,X248),"0")+IFERROR(IF(X249="",0,X249),"0")+IFERROR(IF(X250="",0,X250),"0")+IFERROR(IF(X251="",0,X251),"0")</f>
        <v>0</v>
      </c>
      <c r="Y252" s="348"/>
      <c r="Z252" s="348"/>
    </row>
    <row r="253" spans="1:53" hidden="1" x14ac:dyDescent="0.2">
      <c r="A253" s="350"/>
      <c r="B253" s="350"/>
      <c r="C253" s="350"/>
      <c r="D253" s="350"/>
      <c r="E253" s="350"/>
      <c r="F253" s="350"/>
      <c r="G253" s="350"/>
      <c r="H253" s="350"/>
      <c r="I253" s="350"/>
      <c r="J253" s="350"/>
      <c r="K253" s="350"/>
      <c r="L253" s="350"/>
      <c r="M253" s="368"/>
      <c r="N253" s="353" t="s">
        <v>65</v>
      </c>
      <c r="O253" s="354"/>
      <c r="P253" s="354"/>
      <c r="Q253" s="354"/>
      <c r="R253" s="354"/>
      <c r="S253" s="354"/>
      <c r="T253" s="355"/>
      <c r="U253" s="37" t="s">
        <v>64</v>
      </c>
      <c r="V253" s="347">
        <f>IFERROR(SUM(V248:V251),"0")</f>
        <v>0</v>
      </c>
      <c r="W253" s="347">
        <f>IFERROR(SUM(W248:W251),"0")</f>
        <v>0</v>
      </c>
      <c r="X253" s="37"/>
      <c r="Y253" s="348"/>
      <c r="Z253" s="348"/>
    </row>
    <row r="254" spans="1:53" ht="14.25" hidden="1" customHeight="1" x14ac:dyDescent="0.25">
      <c r="A254" s="349" t="s">
        <v>67</v>
      </c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0"/>
      <c r="P254" s="350"/>
      <c r="Q254" s="350"/>
      <c r="R254" s="350"/>
      <c r="S254" s="350"/>
      <c r="T254" s="350"/>
      <c r="U254" s="350"/>
      <c r="V254" s="350"/>
      <c r="W254" s="350"/>
      <c r="X254" s="350"/>
      <c r="Y254" s="341"/>
      <c r="Z254" s="341"/>
    </row>
    <row r="255" spans="1:53" ht="16.5" hidden="1" customHeight="1" x14ac:dyDescent="0.25">
      <c r="A255" s="54" t="s">
        <v>384</v>
      </c>
      <c r="B255" s="54" t="s">
        <v>385</v>
      </c>
      <c r="C255" s="31">
        <v>4301051731</v>
      </c>
      <c r="D255" s="351">
        <v>4680115884618</v>
      </c>
      <c r="E255" s="352"/>
      <c r="F255" s="344">
        <v>0.6</v>
      </c>
      <c r="G255" s="32">
        <v>6</v>
      </c>
      <c r="H255" s="344">
        <v>3.6</v>
      </c>
      <c r="I255" s="344">
        <v>3.81</v>
      </c>
      <c r="J255" s="32">
        <v>120</v>
      </c>
      <c r="K255" s="32" t="s">
        <v>62</v>
      </c>
      <c r="L255" s="33" t="s">
        <v>63</v>
      </c>
      <c r="M255" s="32">
        <v>45</v>
      </c>
      <c r="N255" s="535" t="s">
        <v>386</v>
      </c>
      <c r="O255" s="357"/>
      <c r="P255" s="357"/>
      <c r="Q255" s="357"/>
      <c r="R255" s="352"/>
      <c r="S255" s="34"/>
      <c r="T255" s="34"/>
      <c r="U255" s="35" t="s">
        <v>64</v>
      </c>
      <c r="V255" s="345">
        <v>0</v>
      </c>
      <c r="W255" s="346">
        <f t="shared" ref="W255:W263" si="15">IFERROR(IF(V255="",0,CEILING((V255/$H255),1)*$H255),"")</f>
        <v>0</v>
      </c>
      <c r="X255" s="36" t="str">
        <f>IFERROR(IF(W255=0,"",ROUNDUP(W255/H255,0)*0.00937),"")</f>
        <v/>
      </c>
      <c r="Y255" s="56"/>
      <c r="Z255" s="57" t="s">
        <v>387</v>
      </c>
      <c r="AD255" s="58"/>
      <c r="BA255" s="202" t="s">
        <v>1</v>
      </c>
    </row>
    <row r="256" spans="1:53" ht="16.5" hidden="1" customHeight="1" x14ac:dyDescent="0.25">
      <c r="A256" s="54" t="s">
        <v>388</v>
      </c>
      <c r="B256" s="54" t="s">
        <v>389</v>
      </c>
      <c r="C256" s="31">
        <v>4301051100</v>
      </c>
      <c r="D256" s="351">
        <v>4607091387766</v>
      </c>
      <c r="E256" s="352"/>
      <c r="F256" s="344">
        <v>1.3</v>
      </c>
      <c r="G256" s="32">
        <v>6</v>
      </c>
      <c r="H256" s="344">
        <v>7.8</v>
      </c>
      <c r="I256" s="344">
        <v>8.3580000000000005</v>
      </c>
      <c r="J256" s="32">
        <v>56</v>
      </c>
      <c r="K256" s="32" t="s">
        <v>99</v>
      </c>
      <c r="L256" s="33" t="s">
        <v>119</v>
      </c>
      <c r="M256" s="32">
        <v>40</v>
      </c>
      <c r="N256" s="6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7"/>
      <c r="P256" s="357"/>
      <c r="Q256" s="357"/>
      <c r="R256" s="352"/>
      <c r="S256" s="34"/>
      <c r="T256" s="34"/>
      <c r="U256" s="35" t="s">
        <v>64</v>
      </c>
      <c r="V256" s="345">
        <v>0</v>
      </c>
      <c r="W256" s="346">
        <f t="shared" si="15"/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390</v>
      </c>
      <c r="B257" s="54" t="s">
        <v>391</v>
      </c>
      <c r="C257" s="31">
        <v>4301051116</v>
      </c>
      <c r="D257" s="351">
        <v>4607091387957</v>
      </c>
      <c r="E257" s="352"/>
      <c r="F257" s="344">
        <v>1.3</v>
      </c>
      <c r="G257" s="32">
        <v>6</v>
      </c>
      <c r="H257" s="344">
        <v>7.8</v>
      </c>
      <c r="I257" s="344">
        <v>8.3640000000000008</v>
      </c>
      <c r="J257" s="32">
        <v>56</v>
      </c>
      <c r="K257" s="32" t="s">
        <v>99</v>
      </c>
      <c r="L257" s="33" t="s">
        <v>63</v>
      </c>
      <c r="M257" s="32">
        <v>40</v>
      </c>
      <c r="N257" s="39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7"/>
      <c r="P257" s="357"/>
      <c r="Q257" s="357"/>
      <c r="R257" s="352"/>
      <c r="S257" s="34"/>
      <c r="T257" s="34"/>
      <c r="U257" s="35" t="s">
        <v>64</v>
      </c>
      <c r="V257" s="345">
        <v>0</v>
      </c>
      <c r="W257" s="346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392</v>
      </c>
      <c r="B258" s="54" t="s">
        <v>393</v>
      </c>
      <c r="C258" s="31">
        <v>4301051115</v>
      </c>
      <c r="D258" s="351">
        <v>4607091387964</v>
      </c>
      <c r="E258" s="352"/>
      <c r="F258" s="344">
        <v>1.35</v>
      </c>
      <c r="G258" s="32">
        <v>6</v>
      </c>
      <c r="H258" s="344">
        <v>8.1</v>
      </c>
      <c r="I258" s="344">
        <v>8.6460000000000008</v>
      </c>
      <c r="J258" s="32">
        <v>56</v>
      </c>
      <c r="K258" s="32" t="s">
        <v>99</v>
      </c>
      <c r="L258" s="33" t="s">
        <v>63</v>
      </c>
      <c r="M258" s="32">
        <v>40</v>
      </c>
      <c r="N258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7"/>
      <c r="P258" s="357"/>
      <c r="Q258" s="357"/>
      <c r="R258" s="352"/>
      <c r="S258" s="34"/>
      <c r="T258" s="34"/>
      <c r="U258" s="35" t="s">
        <v>64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394</v>
      </c>
      <c r="B259" s="54" t="s">
        <v>395</v>
      </c>
      <c r="C259" s="31">
        <v>4301051134</v>
      </c>
      <c r="D259" s="351">
        <v>4607091381672</v>
      </c>
      <c r="E259" s="352"/>
      <c r="F259" s="344">
        <v>0.6</v>
      </c>
      <c r="G259" s="32">
        <v>6</v>
      </c>
      <c r="H259" s="344">
        <v>3.6</v>
      </c>
      <c r="I259" s="344">
        <v>3.8759999999999999</v>
      </c>
      <c r="J259" s="32">
        <v>120</v>
      </c>
      <c r="K259" s="32" t="s">
        <v>62</v>
      </c>
      <c r="L259" s="33" t="s">
        <v>63</v>
      </c>
      <c r="M259" s="32">
        <v>40</v>
      </c>
      <c r="N259" s="6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7"/>
      <c r="P259" s="357"/>
      <c r="Q259" s="357"/>
      <c r="R259" s="352"/>
      <c r="S259" s="34"/>
      <c r="T259" s="34"/>
      <c r="U259" s="35" t="s">
        <v>64</v>
      </c>
      <c r="V259" s="345">
        <v>0</v>
      </c>
      <c r="W259" s="346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396</v>
      </c>
      <c r="B260" s="54" t="s">
        <v>397</v>
      </c>
      <c r="C260" s="31">
        <v>4301051130</v>
      </c>
      <c r="D260" s="351">
        <v>4607091387537</v>
      </c>
      <c r="E260" s="352"/>
      <c r="F260" s="344">
        <v>0.45</v>
      </c>
      <c r="G260" s="32">
        <v>6</v>
      </c>
      <c r="H260" s="344">
        <v>2.7</v>
      </c>
      <c r="I260" s="344">
        <v>2.99</v>
      </c>
      <c r="J260" s="32">
        <v>156</v>
      </c>
      <c r="K260" s="32" t="s">
        <v>62</v>
      </c>
      <c r="L260" s="33" t="s">
        <v>63</v>
      </c>
      <c r="M260" s="32">
        <v>40</v>
      </c>
      <c r="N260" s="56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7"/>
      <c r="P260" s="357"/>
      <c r="Q260" s="357"/>
      <c r="R260" s="352"/>
      <c r="S260" s="34"/>
      <c r="T260" s="34"/>
      <c r="U260" s="35" t="s">
        <v>64</v>
      </c>
      <c r="V260" s="345">
        <v>0</v>
      </c>
      <c r="W260" s="346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398</v>
      </c>
      <c r="B261" s="54" t="s">
        <v>399</v>
      </c>
      <c r="C261" s="31">
        <v>4301051132</v>
      </c>
      <c r="D261" s="351">
        <v>4607091387513</v>
      </c>
      <c r="E261" s="352"/>
      <c r="F261" s="344">
        <v>0.45</v>
      </c>
      <c r="G261" s="32">
        <v>6</v>
      </c>
      <c r="H261" s="344">
        <v>2.7</v>
      </c>
      <c r="I261" s="344">
        <v>2.9780000000000002</v>
      </c>
      <c r="J261" s="32">
        <v>156</v>
      </c>
      <c r="K261" s="32" t="s">
        <v>62</v>
      </c>
      <c r="L261" s="33" t="s">
        <v>63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7"/>
      <c r="P261" s="357"/>
      <c r="Q261" s="357"/>
      <c r="R261" s="352"/>
      <c r="S261" s="34"/>
      <c r="T261" s="34"/>
      <c r="U261" s="35" t="s">
        <v>64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400</v>
      </c>
      <c r="B262" s="54" t="s">
        <v>401</v>
      </c>
      <c r="C262" s="31">
        <v>4301051277</v>
      </c>
      <c r="D262" s="351">
        <v>4680115880511</v>
      </c>
      <c r="E262" s="352"/>
      <c r="F262" s="344">
        <v>0.33</v>
      </c>
      <c r="G262" s="32">
        <v>6</v>
      </c>
      <c r="H262" s="344">
        <v>1.98</v>
      </c>
      <c r="I262" s="344">
        <v>2.1800000000000002</v>
      </c>
      <c r="J262" s="32">
        <v>156</v>
      </c>
      <c r="K262" s="32" t="s">
        <v>62</v>
      </c>
      <c r="L262" s="33" t="s">
        <v>119</v>
      </c>
      <c r="M262" s="32">
        <v>40</v>
      </c>
      <c r="N262" s="3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7"/>
      <c r="P262" s="357"/>
      <c r="Q262" s="357"/>
      <c r="R262" s="352"/>
      <c r="S262" s="34"/>
      <c r="T262" s="34"/>
      <c r="U262" s="35" t="s">
        <v>64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402</v>
      </c>
      <c r="B263" s="54" t="s">
        <v>403</v>
      </c>
      <c r="C263" s="31">
        <v>4301051344</v>
      </c>
      <c r="D263" s="351">
        <v>4680115880412</v>
      </c>
      <c r="E263" s="352"/>
      <c r="F263" s="344">
        <v>0.33</v>
      </c>
      <c r="G263" s="32">
        <v>6</v>
      </c>
      <c r="H263" s="344">
        <v>1.98</v>
      </c>
      <c r="I263" s="344">
        <v>2.246</v>
      </c>
      <c r="J263" s="32">
        <v>156</v>
      </c>
      <c r="K263" s="32" t="s">
        <v>62</v>
      </c>
      <c r="L263" s="33" t="s">
        <v>119</v>
      </c>
      <c r="M263" s="32">
        <v>45</v>
      </c>
      <c r="N263" s="55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7"/>
      <c r="P263" s="357"/>
      <c r="Q263" s="357"/>
      <c r="R263" s="352"/>
      <c r="S263" s="34"/>
      <c r="T263" s="34"/>
      <c r="U263" s="35" t="s">
        <v>64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68"/>
      <c r="N264" s="353" t="s">
        <v>65</v>
      </c>
      <c r="O264" s="354"/>
      <c r="P264" s="354"/>
      <c r="Q264" s="354"/>
      <c r="R264" s="354"/>
      <c r="S264" s="354"/>
      <c r="T264" s="355"/>
      <c r="U264" s="37" t="s">
        <v>66</v>
      </c>
      <c r="V264" s="347">
        <f>IFERROR(V255/H255,"0")+IFERROR(V256/H256,"0")+IFERROR(V257/H257,"0")+IFERROR(V258/H258,"0")+IFERROR(V259/H259,"0")+IFERROR(V260/H260,"0")+IFERROR(V261/H261,"0")+IFERROR(V262/H262,"0")+IFERROR(V263/H263,"0")</f>
        <v>0</v>
      </c>
      <c r="W264" s="347">
        <f>IFERROR(W255/H255,"0")+IFERROR(W256/H256,"0")+IFERROR(W257/H257,"0")+IFERROR(W258/H258,"0")+IFERROR(W259/H259,"0")+IFERROR(W260/H260,"0")+IFERROR(W261/H261,"0")+IFERROR(W262/H262,"0")+IFERROR(W263/H263,"0")</f>
        <v>0</v>
      </c>
      <c r="X264" s="347">
        <f>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8"/>
      <c r="Z264" s="348"/>
    </row>
    <row r="265" spans="1:53" hidden="1" x14ac:dyDescent="0.2">
      <c r="A265" s="350"/>
      <c r="B265" s="350"/>
      <c r="C265" s="350"/>
      <c r="D265" s="350"/>
      <c r="E265" s="350"/>
      <c r="F265" s="350"/>
      <c r="G265" s="350"/>
      <c r="H265" s="350"/>
      <c r="I265" s="350"/>
      <c r="J265" s="350"/>
      <c r="K265" s="350"/>
      <c r="L265" s="350"/>
      <c r="M265" s="368"/>
      <c r="N265" s="353" t="s">
        <v>65</v>
      </c>
      <c r="O265" s="354"/>
      <c r="P265" s="354"/>
      <c r="Q265" s="354"/>
      <c r="R265" s="354"/>
      <c r="S265" s="354"/>
      <c r="T265" s="355"/>
      <c r="U265" s="37" t="s">
        <v>64</v>
      </c>
      <c r="V265" s="347">
        <f>IFERROR(SUM(V255:V263),"0")</f>
        <v>0</v>
      </c>
      <c r="W265" s="347">
        <f>IFERROR(SUM(W255:W263),"0")</f>
        <v>0</v>
      </c>
      <c r="X265" s="37"/>
      <c r="Y265" s="348"/>
      <c r="Z265" s="348"/>
    </row>
    <row r="266" spans="1:53" ht="14.25" hidden="1" customHeight="1" x14ac:dyDescent="0.25">
      <c r="A266" s="349" t="s">
        <v>195</v>
      </c>
      <c r="B266" s="350"/>
      <c r="C266" s="350"/>
      <c r="D266" s="350"/>
      <c r="E266" s="350"/>
      <c r="F266" s="350"/>
      <c r="G266" s="350"/>
      <c r="H266" s="350"/>
      <c r="I266" s="350"/>
      <c r="J266" s="350"/>
      <c r="K266" s="350"/>
      <c r="L266" s="350"/>
      <c r="M266" s="350"/>
      <c r="N266" s="350"/>
      <c r="O266" s="350"/>
      <c r="P266" s="350"/>
      <c r="Q266" s="350"/>
      <c r="R266" s="350"/>
      <c r="S266" s="350"/>
      <c r="T266" s="350"/>
      <c r="U266" s="350"/>
      <c r="V266" s="350"/>
      <c r="W266" s="350"/>
      <c r="X266" s="350"/>
      <c r="Y266" s="341"/>
      <c r="Z266" s="341"/>
    </row>
    <row r="267" spans="1:53" ht="16.5" customHeight="1" x14ac:dyDescent="0.25">
      <c r="A267" s="54" t="s">
        <v>404</v>
      </c>
      <c r="B267" s="54" t="s">
        <v>405</v>
      </c>
      <c r="C267" s="31">
        <v>4301060326</v>
      </c>
      <c r="D267" s="351">
        <v>4607091380880</v>
      </c>
      <c r="E267" s="352"/>
      <c r="F267" s="344">
        <v>1.4</v>
      </c>
      <c r="G267" s="32">
        <v>6</v>
      </c>
      <c r="H267" s="344">
        <v>8.4</v>
      </c>
      <c r="I267" s="344">
        <v>8.9640000000000004</v>
      </c>
      <c r="J267" s="32">
        <v>56</v>
      </c>
      <c r="K267" s="32" t="s">
        <v>99</v>
      </c>
      <c r="L267" s="33" t="s">
        <v>63</v>
      </c>
      <c r="M267" s="32">
        <v>30</v>
      </c>
      <c r="N267" s="36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7"/>
      <c r="P267" s="357"/>
      <c r="Q267" s="357"/>
      <c r="R267" s="352"/>
      <c r="S267" s="34"/>
      <c r="T267" s="34"/>
      <c r="U267" s="35" t="s">
        <v>64</v>
      </c>
      <c r="V267" s="345">
        <v>127</v>
      </c>
      <c r="W267" s="346">
        <f>IFERROR(IF(V267="",0,CEILING((V267/$H267),1)*$H267),"")</f>
        <v>134.4</v>
      </c>
      <c r="X267" s="36">
        <f>IFERROR(IF(W267=0,"",ROUNDUP(W267/H267,0)*0.02175),"")</f>
        <v>0.34799999999999998</v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406</v>
      </c>
      <c r="B268" s="54" t="s">
        <v>407</v>
      </c>
      <c r="C268" s="31">
        <v>4301060308</v>
      </c>
      <c r="D268" s="351">
        <v>4607091384482</v>
      </c>
      <c r="E268" s="352"/>
      <c r="F268" s="344">
        <v>1.3</v>
      </c>
      <c r="G268" s="32">
        <v>6</v>
      </c>
      <c r="H268" s="344">
        <v>7.8</v>
      </c>
      <c r="I268" s="344">
        <v>8.3640000000000008</v>
      </c>
      <c r="J268" s="32">
        <v>56</v>
      </c>
      <c r="K268" s="32" t="s">
        <v>99</v>
      </c>
      <c r="L268" s="33" t="s">
        <v>63</v>
      </c>
      <c r="M268" s="32">
        <v>30</v>
      </c>
      <c r="N268" s="48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7"/>
      <c r="P268" s="357"/>
      <c r="Q268" s="357"/>
      <c r="R268" s="352"/>
      <c r="S268" s="34"/>
      <c r="T268" s="34"/>
      <c r="U268" s="35" t="s">
        <v>64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customHeight="1" x14ac:dyDescent="0.25">
      <c r="A269" s="54" t="s">
        <v>408</v>
      </c>
      <c r="B269" s="54" t="s">
        <v>409</v>
      </c>
      <c r="C269" s="31">
        <v>4301060325</v>
      </c>
      <c r="D269" s="351">
        <v>4607091380897</v>
      </c>
      <c r="E269" s="352"/>
      <c r="F269" s="344">
        <v>1.4</v>
      </c>
      <c r="G269" s="32">
        <v>6</v>
      </c>
      <c r="H269" s="344">
        <v>8.4</v>
      </c>
      <c r="I269" s="344">
        <v>8.9640000000000004</v>
      </c>
      <c r="J269" s="32">
        <v>56</v>
      </c>
      <c r="K269" s="32" t="s">
        <v>99</v>
      </c>
      <c r="L269" s="33" t="s">
        <v>63</v>
      </c>
      <c r="M269" s="32">
        <v>30</v>
      </c>
      <c r="N269" s="6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7"/>
      <c r="P269" s="357"/>
      <c r="Q269" s="357"/>
      <c r="R269" s="352"/>
      <c r="S269" s="34"/>
      <c r="T269" s="34"/>
      <c r="U269" s="35" t="s">
        <v>64</v>
      </c>
      <c r="V269" s="345">
        <v>43</v>
      </c>
      <c r="W269" s="346">
        <f>IFERROR(IF(V269="",0,CEILING((V269/$H269),1)*$H269),"")</f>
        <v>50.400000000000006</v>
      </c>
      <c r="X269" s="36">
        <f>IFERROR(IF(W269=0,"",ROUNDUP(W269/H269,0)*0.02175),"")</f>
        <v>0.1305</v>
      </c>
      <c r="Y269" s="56"/>
      <c r="Z269" s="57"/>
      <c r="AD269" s="58"/>
      <c r="BA269" s="213" t="s">
        <v>1</v>
      </c>
    </row>
    <row r="270" spans="1:53" x14ac:dyDescent="0.2">
      <c r="A270" s="367"/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68"/>
      <c r="N270" s="353" t="s">
        <v>65</v>
      </c>
      <c r="O270" s="354"/>
      <c r="P270" s="354"/>
      <c r="Q270" s="354"/>
      <c r="R270" s="354"/>
      <c r="S270" s="354"/>
      <c r="T270" s="355"/>
      <c r="U270" s="37" t="s">
        <v>66</v>
      </c>
      <c r="V270" s="347">
        <f>IFERROR(V267/H267,"0")+IFERROR(V268/H268,"0")+IFERROR(V269/H269,"0")</f>
        <v>20.238095238095237</v>
      </c>
      <c r="W270" s="347">
        <f>IFERROR(W267/H267,"0")+IFERROR(W268/H268,"0")+IFERROR(W269/H269,"0")</f>
        <v>22</v>
      </c>
      <c r="X270" s="347">
        <f>IFERROR(IF(X267="",0,X267),"0")+IFERROR(IF(X268="",0,X268),"0")+IFERROR(IF(X269="",0,X269),"0")</f>
        <v>0.47849999999999998</v>
      </c>
      <c r="Y270" s="348"/>
      <c r="Z270" s="348"/>
    </row>
    <row r="271" spans="1:53" x14ac:dyDescent="0.2">
      <c r="A271" s="350"/>
      <c r="B271" s="350"/>
      <c r="C271" s="350"/>
      <c r="D271" s="350"/>
      <c r="E271" s="350"/>
      <c r="F271" s="350"/>
      <c r="G271" s="350"/>
      <c r="H271" s="350"/>
      <c r="I271" s="350"/>
      <c r="J271" s="350"/>
      <c r="K271" s="350"/>
      <c r="L271" s="350"/>
      <c r="M271" s="368"/>
      <c r="N271" s="353" t="s">
        <v>65</v>
      </c>
      <c r="O271" s="354"/>
      <c r="P271" s="354"/>
      <c r="Q271" s="354"/>
      <c r="R271" s="354"/>
      <c r="S271" s="354"/>
      <c r="T271" s="355"/>
      <c r="U271" s="37" t="s">
        <v>64</v>
      </c>
      <c r="V271" s="347">
        <f>IFERROR(SUM(V267:V269),"0")</f>
        <v>170</v>
      </c>
      <c r="W271" s="347">
        <f>IFERROR(SUM(W267:W269),"0")</f>
        <v>184.8</v>
      </c>
      <c r="X271" s="37"/>
      <c r="Y271" s="348"/>
      <c r="Z271" s="348"/>
    </row>
    <row r="272" spans="1:53" ht="14.25" hidden="1" customHeight="1" x14ac:dyDescent="0.25">
      <c r="A272" s="349" t="s">
        <v>82</v>
      </c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0"/>
      <c r="P272" s="350"/>
      <c r="Q272" s="350"/>
      <c r="R272" s="350"/>
      <c r="S272" s="350"/>
      <c r="T272" s="350"/>
      <c r="U272" s="350"/>
      <c r="V272" s="350"/>
      <c r="W272" s="350"/>
      <c r="X272" s="350"/>
      <c r="Y272" s="341"/>
      <c r="Z272" s="341"/>
    </row>
    <row r="273" spans="1:53" ht="16.5" hidden="1" customHeight="1" x14ac:dyDescent="0.25">
      <c r="A273" s="54" t="s">
        <v>410</v>
      </c>
      <c r="B273" s="54" t="s">
        <v>411</v>
      </c>
      <c r="C273" s="31">
        <v>4301030232</v>
      </c>
      <c r="D273" s="351">
        <v>4607091388374</v>
      </c>
      <c r="E273" s="352"/>
      <c r="F273" s="344">
        <v>0.38</v>
      </c>
      <c r="G273" s="32">
        <v>8</v>
      </c>
      <c r="H273" s="344">
        <v>3.04</v>
      </c>
      <c r="I273" s="344">
        <v>3.28</v>
      </c>
      <c r="J273" s="32">
        <v>156</v>
      </c>
      <c r="K273" s="32" t="s">
        <v>62</v>
      </c>
      <c r="L273" s="33" t="s">
        <v>85</v>
      </c>
      <c r="M273" s="32">
        <v>180</v>
      </c>
      <c r="N273" s="456" t="s">
        <v>412</v>
      </c>
      <c r="O273" s="357"/>
      <c r="P273" s="357"/>
      <c r="Q273" s="357"/>
      <c r="R273" s="352"/>
      <c r="S273" s="34"/>
      <c r="T273" s="34"/>
      <c r="U273" s="35" t="s">
        <v>64</v>
      </c>
      <c r="V273" s="345">
        <v>0</v>
      </c>
      <c r="W273" s="346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413</v>
      </c>
      <c r="B274" s="54" t="s">
        <v>414</v>
      </c>
      <c r="C274" s="31">
        <v>4301030235</v>
      </c>
      <c r="D274" s="351">
        <v>4607091388381</v>
      </c>
      <c r="E274" s="352"/>
      <c r="F274" s="344">
        <v>0.38</v>
      </c>
      <c r="G274" s="32">
        <v>8</v>
      </c>
      <c r="H274" s="344">
        <v>3.04</v>
      </c>
      <c r="I274" s="344">
        <v>3.32</v>
      </c>
      <c r="J274" s="32">
        <v>156</v>
      </c>
      <c r="K274" s="32" t="s">
        <v>62</v>
      </c>
      <c r="L274" s="33" t="s">
        <v>85</v>
      </c>
      <c r="M274" s="32">
        <v>180</v>
      </c>
      <c r="N274" s="704" t="s">
        <v>415</v>
      </c>
      <c r="O274" s="357"/>
      <c r="P274" s="357"/>
      <c r="Q274" s="357"/>
      <c r="R274" s="352"/>
      <c r="S274" s="34"/>
      <c r="T274" s="34"/>
      <c r="U274" s="35" t="s">
        <v>64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416</v>
      </c>
      <c r="B275" s="54" t="s">
        <v>417</v>
      </c>
      <c r="C275" s="31">
        <v>4301030233</v>
      </c>
      <c r="D275" s="351">
        <v>4607091388404</v>
      </c>
      <c r="E275" s="352"/>
      <c r="F275" s="344">
        <v>0.17</v>
      </c>
      <c r="G275" s="32">
        <v>15</v>
      </c>
      <c r="H275" s="344">
        <v>2.5499999999999998</v>
      </c>
      <c r="I275" s="344">
        <v>2.9</v>
      </c>
      <c r="J275" s="32">
        <v>156</v>
      </c>
      <c r="K275" s="32" t="s">
        <v>62</v>
      </c>
      <c r="L275" s="33" t="s">
        <v>85</v>
      </c>
      <c r="M275" s="32">
        <v>180</v>
      </c>
      <c r="N275" s="3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7"/>
      <c r="P275" s="357"/>
      <c r="Q275" s="357"/>
      <c r="R275" s="352"/>
      <c r="S275" s="34"/>
      <c r="T275" s="34"/>
      <c r="U275" s="35" t="s">
        <v>64</v>
      </c>
      <c r="V275" s="345">
        <v>27</v>
      </c>
      <c r="W275" s="346">
        <f>IFERROR(IF(V275="",0,CEILING((V275/$H275),1)*$H275),"")</f>
        <v>28.049999999999997</v>
      </c>
      <c r="X275" s="36">
        <f>IFERROR(IF(W275=0,"",ROUNDUP(W275/H275,0)*0.00753),"")</f>
        <v>8.2830000000000001E-2</v>
      </c>
      <c r="Y275" s="56"/>
      <c r="Z275" s="57"/>
      <c r="AD275" s="58"/>
      <c r="BA275" s="216" t="s">
        <v>1</v>
      </c>
    </row>
    <row r="276" spans="1:53" x14ac:dyDescent="0.2">
      <c r="A276" s="367"/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68"/>
      <c r="N276" s="353" t="s">
        <v>65</v>
      </c>
      <c r="O276" s="354"/>
      <c r="P276" s="354"/>
      <c r="Q276" s="354"/>
      <c r="R276" s="354"/>
      <c r="S276" s="354"/>
      <c r="T276" s="355"/>
      <c r="U276" s="37" t="s">
        <v>66</v>
      </c>
      <c r="V276" s="347">
        <f>IFERROR(V273/H273,"0")+IFERROR(V274/H274,"0")+IFERROR(V275/H275,"0")</f>
        <v>10.588235294117649</v>
      </c>
      <c r="W276" s="347">
        <f>IFERROR(W273/H273,"0")+IFERROR(W274/H274,"0")+IFERROR(W275/H275,"0")</f>
        <v>11</v>
      </c>
      <c r="X276" s="347">
        <f>IFERROR(IF(X273="",0,X273),"0")+IFERROR(IF(X274="",0,X274),"0")+IFERROR(IF(X275="",0,X275),"0")</f>
        <v>8.2830000000000001E-2</v>
      </c>
      <c r="Y276" s="348"/>
      <c r="Z276" s="348"/>
    </row>
    <row r="277" spans="1:53" x14ac:dyDescent="0.2">
      <c r="A277" s="350"/>
      <c r="B277" s="350"/>
      <c r="C277" s="350"/>
      <c r="D277" s="350"/>
      <c r="E277" s="350"/>
      <c r="F277" s="350"/>
      <c r="G277" s="350"/>
      <c r="H277" s="350"/>
      <c r="I277" s="350"/>
      <c r="J277" s="350"/>
      <c r="K277" s="350"/>
      <c r="L277" s="350"/>
      <c r="M277" s="368"/>
      <c r="N277" s="353" t="s">
        <v>65</v>
      </c>
      <c r="O277" s="354"/>
      <c r="P277" s="354"/>
      <c r="Q277" s="354"/>
      <c r="R277" s="354"/>
      <c r="S277" s="354"/>
      <c r="T277" s="355"/>
      <c r="U277" s="37" t="s">
        <v>64</v>
      </c>
      <c r="V277" s="347">
        <f>IFERROR(SUM(V273:V275),"0")</f>
        <v>27</v>
      </c>
      <c r="W277" s="347">
        <f>IFERROR(SUM(W273:W275),"0")</f>
        <v>28.049999999999997</v>
      </c>
      <c r="X277" s="37"/>
      <c r="Y277" s="348"/>
      <c r="Z277" s="348"/>
    </row>
    <row r="278" spans="1:53" ht="14.25" hidden="1" customHeight="1" x14ac:dyDescent="0.25">
      <c r="A278" s="349" t="s">
        <v>418</v>
      </c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0"/>
      <c r="P278" s="350"/>
      <c r="Q278" s="350"/>
      <c r="R278" s="350"/>
      <c r="S278" s="350"/>
      <c r="T278" s="350"/>
      <c r="U278" s="350"/>
      <c r="V278" s="350"/>
      <c r="W278" s="350"/>
      <c r="X278" s="350"/>
      <c r="Y278" s="341"/>
      <c r="Z278" s="341"/>
    </row>
    <row r="279" spans="1:53" ht="16.5" hidden="1" customHeight="1" x14ac:dyDescent="0.25">
      <c r="A279" s="54" t="s">
        <v>419</v>
      </c>
      <c r="B279" s="54" t="s">
        <v>420</v>
      </c>
      <c r="C279" s="31">
        <v>4301180007</v>
      </c>
      <c r="D279" s="351">
        <v>4680115881808</v>
      </c>
      <c r="E279" s="352"/>
      <c r="F279" s="344">
        <v>0.1</v>
      </c>
      <c r="G279" s="32">
        <v>20</v>
      </c>
      <c r="H279" s="344">
        <v>2</v>
      </c>
      <c r="I279" s="344">
        <v>2.2400000000000002</v>
      </c>
      <c r="J279" s="32">
        <v>238</v>
      </c>
      <c r="K279" s="32" t="s">
        <v>421</v>
      </c>
      <c r="L279" s="33" t="s">
        <v>422</v>
      </c>
      <c r="M279" s="32">
        <v>730</v>
      </c>
      <c r="N279" s="6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7"/>
      <c r="P279" s="357"/>
      <c r="Q279" s="357"/>
      <c r="R279" s="352"/>
      <c r="S279" s="34"/>
      <c r="T279" s="34"/>
      <c r="U279" s="35" t="s">
        <v>64</v>
      </c>
      <c r="V279" s="345">
        <v>0</v>
      </c>
      <c r="W279" s="346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423</v>
      </c>
      <c r="B280" s="54" t="s">
        <v>424</v>
      </c>
      <c r="C280" s="31">
        <v>4301180006</v>
      </c>
      <c r="D280" s="351">
        <v>4680115881822</v>
      </c>
      <c r="E280" s="352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421</v>
      </c>
      <c r="L280" s="33" t="s">
        <v>422</v>
      </c>
      <c r="M280" s="32">
        <v>730</v>
      </c>
      <c r="N280" s="5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7"/>
      <c r="P280" s="357"/>
      <c r="Q280" s="357"/>
      <c r="R280" s="352"/>
      <c r="S280" s="34"/>
      <c r="T280" s="34"/>
      <c r="U280" s="35" t="s">
        <v>64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425</v>
      </c>
      <c r="B281" s="54" t="s">
        <v>426</v>
      </c>
      <c r="C281" s="31">
        <v>4301180001</v>
      </c>
      <c r="D281" s="351">
        <v>4680115880016</v>
      </c>
      <c r="E281" s="352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421</v>
      </c>
      <c r="L281" s="33" t="s">
        <v>422</v>
      </c>
      <c r="M281" s="32">
        <v>730</v>
      </c>
      <c r="N281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7"/>
      <c r="P281" s="357"/>
      <c r="Q281" s="357"/>
      <c r="R281" s="352"/>
      <c r="S281" s="34"/>
      <c r="T281" s="34"/>
      <c r="U281" s="35" t="s">
        <v>64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68"/>
      <c r="N282" s="353" t="s">
        <v>65</v>
      </c>
      <c r="O282" s="354"/>
      <c r="P282" s="354"/>
      <c r="Q282" s="354"/>
      <c r="R282" s="354"/>
      <c r="S282" s="354"/>
      <c r="T282" s="355"/>
      <c r="U282" s="37" t="s">
        <v>66</v>
      </c>
      <c r="V282" s="347">
        <f>IFERROR(V279/H279,"0")+IFERROR(V280/H280,"0")+IFERROR(V281/H281,"0")</f>
        <v>0</v>
      </c>
      <c r="W282" s="347">
        <f>IFERROR(W279/H279,"0")+IFERROR(W280/H280,"0")+IFERROR(W281/H281,"0")</f>
        <v>0</v>
      </c>
      <c r="X282" s="347">
        <f>IFERROR(IF(X279="",0,X279),"0")+IFERROR(IF(X280="",0,X280),"0")+IFERROR(IF(X281="",0,X281),"0")</f>
        <v>0</v>
      </c>
      <c r="Y282" s="348"/>
      <c r="Z282" s="348"/>
    </row>
    <row r="283" spans="1:53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68"/>
      <c r="N283" s="353" t="s">
        <v>65</v>
      </c>
      <c r="O283" s="354"/>
      <c r="P283" s="354"/>
      <c r="Q283" s="354"/>
      <c r="R283" s="354"/>
      <c r="S283" s="354"/>
      <c r="T283" s="355"/>
      <c r="U283" s="37" t="s">
        <v>64</v>
      </c>
      <c r="V283" s="347">
        <f>IFERROR(SUM(V279:V281),"0")</f>
        <v>0</v>
      </c>
      <c r="W283" s="347">
        <f>IFERROR(SUM(W279:W281),"0")</f>
        <v>0</v>
      </c>
      <c r="X283" s="37"/>
      <c r="Y283" s="348"/>
      <c r="Z283" s="348"/>
    </row>
    <row r="284" spans="1:53" ht="16.5" hidden="1" customHeight="1" x14ac:dyDescent="0.25">
      <c r="A284" s="358" t="s">
        <v>427</v>
      </c>
      <c r="B284" s="350"/>
      <c r="C284" s="350"/>
      <c r="D284" s="350"/>
      <c r="E284" s="350"/>
      <c r="F284" s="350"/>
      <c r="G284" s="350"/>
      <c r="H284" s="350"/>
      <c r="I284" s="350"/>
      <c r="J284" s="350"/>
      <c r="K284" s="350"/>
      <c r="L284" s="350"/>
      <c r="M284" s="350"/>
      <c r="N284" s="350"/>
      <c r="O284" s="350"/>
      <c r="P284" s="350"/>
      <c r="Q284" s="350"/>
      <c r="R284" s="350"/>
      <c r="S284" s="350"/>
      <c r="T284" s="350"/>
      <c r="U284" s="350"/>
      <c r="V284" s="350"/>
      <c r="W284" s="350"/>
      <c r="X284" s="350"/>
      <c r="Y284" s="340"/>
      <c r="Z284" s="340"/>
    </row>
    <row r="285" spans="1:53" ht="14.25" hidden="1" customHeight="1" x14ac:dyDescent="0.25">
      <c r="A285" s="349" t="s">
        <v>104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41"/>
      <c r="Z285" s="341"/>
    </row>
    <row r="286" spans="1:53" ht="27" hidden="1" customHeight="1" x14ac:dyDescent="0.25">
      <c r="A286" s="54" t="s">
        <v>428</v>
      </c>
      <c r="B286" s="54" t="s">
        <v>429</v>
      </c>
      <c r="C286" s="31">
        <v>4301011315</v>
      </c>
      <c r="D286" s="351">
        <v>4607091387421</v>
      </c>
      <c r="E286" s="352"/>
      <c r="F286" s="344">
        <v>1.35</v>
      </c>
      <c r="G286" s="32">
        <v>8</v>
      </c>
      <c r="H286" s="344">
        <v>10.8</v>
      </c>
      <c r="I286" s="344">
        <v>11.28</v>
      </c>
      <c r="J286" s="32">
        <v>56</v>
      </c>
      <c r="K286" s="32" t="s">
        <v>99</v>
      </c>
      <c r="L286" s="33" t="s">
        <v>100</v>
      </c>
      <c r="M286" s="32">
        <v>55</v>
      </c>
      <c r="N286" s="49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7"/>
      <c r="P286" s="357"/>
      <c r="Q286" s="357"/>
      <c r="R286" s="352"/>
      <c r="S286" s="34"/>
      <c r="T286" s="34"/>
      <c r="U286" s="35" t="s">
        <v>64</v>
      </c>
      <c r="V286" s="345">
        <v>0</v>
      </c>
      <c r="W286" s="346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428</v>
      </c>
      <c r="B287" s="54" t="s">
        <v>430</v>
      </c>
      <c r="C287" s="31">
        <v>4301011121</v>
      </c>
      <c r="D287" s="351">
        <v>4607091387421</v>
      </c>
      <c r="E287" s="352"/>
      <c r="F287" s="344">
        <v>1.35</v>
      </c>
      <c r="G287" s="32">
        <v>8</v>
      </c>
      <c r="H287" s="344">
        <v>10.8</v>
      </c>
      <c r="I287" s="344">
        <v>11.28</v>
      </c>
      <c r="J287" s="32">
        <v>48</v>
      </c>
      <c r="K287" s="32" t="s">
        <v>99</v>
      </c>
      <c r="L287" s="33" t="s">
        <v>108</v>
      </c>
      <c r="M287" s="32">
        <v>55</v>
      </c>
      <c r="N287" s="6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7"/>
      <c r="P287" s="357"/>
      <c r="Q287" s="357"/>
      <c r="R287" s="352"/>
      <c r="S287" s="34"/>
      <c r="T287" s="34"/>
      <c r="U287" s="35" t="s">
        <v>64</v>
      </c>
      <c r="V287" s="345">
        <v>0</v>
      </c>
      <c r="W287" s="346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431</v>
      </c>
      <c r="B288" s="54" t="s">
        <v>432</v>
      </c>
      <c r="C288" s="31">
        <v>4301011322</v>
      </c>
      <c r="D288" s="351">
        <v>4607091387452</v>
      </c>
      <c r="E288" s="352"/>
      <c r="F288" s="344">
        <v>1.35</v>
      </c>
      <c r="G288" s="32">
        <v>8</v>
      </c>
      <c r="H288" s="344">
        <v>10.8</v>
      </c>
      <c r="I288" s="344">
        <v>11.28</v>
      </c>
      <c r="J288" s="32">
        <v>56</v>
      </c>
      <c r="K288" s="32" t="s">
        <v>99</v>
      </c>
      <c r="L288" s="33" t="s">
        <v>119</v>
      </c>
      <c r="M288" s="32">
        <v>55</v>
      </c>
      <c r="N288" s="66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7"/>
      <c r="P288" s="357"/>
      <c r="Q288" s="357"/>
      <c r="R288" s="352"/>
      <c r="S288" s="34"/>
      <c r="T288" s="34"/>
      <c r="U288" s="35" t="s">
        <v>64</v>
      </c>
      <c r="V288" s="345">
        <v>0</v>
      </c>
      <c r="W288" s="346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431</v>
      </c>
      <c r="B289" s="54" t="s">
        <v>433</v>
      </c>
      <c r="C289" s="31">
        <v>4301011396</v>
      </c>
      <c r="D289" s="351">
        <v>4607091387452</v>
      </c>
      <c r="E289" s="352"/>
      <c r="F289" s="344">
        <v>1.35</v>
      </c>
      <c r="G289" s="32">
        <v>8</v>
      </c>
      <c r="H289" s="344">
        <v>10.8</v>
      </c>
      <c r="I289" s="344">
        <v>11.28</v>
      </c>
      <c r="J289" s="32">
        <v>48</v>
      </c>
      <c r="K289" s="32" t="s">
        <v>99</v>
      </c>
      <c r="L289" s="33" t="s">
        <v>108</v>
      </c>
      <c r="M289" s="32">
        <v>55</v>
      </c>
      <c r="N289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7"/>
      <c r="P289" s="357"/>
      <c r="Q289" s="357"/>
      <c r="R289" s="352"/>
      <c r="S289" s="34"/>
      <c r="T289" s="34"/>
      <c r="U289" s="35" t="s">
        <v>64</v>
      </c>
      <c r="V289" s="345">
        <v>0</v>
      </c>
      <c r="W289" s="346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431</v>
      </c>
      <c r="B290" s="54" t="s">
        <v>434</v>
      </c>
      <c r="C290" s="31">
        <v>4301011619</v>
      </c>
      <c r="D290" s="351">
        <v>4607091387452</v>
      </c>
      <c r="E290" s="352"/>
      <c r="F290" s="344">
        <v>1.45</v>
      </c>
      <c r="G290" s="32">
        <v>8</v>
      </c>
      <c r="H290" s="344">
        <v>11.6</v>
      </c>
      <c r="I290" s="344">
        <v>12.08</v>
      </c>
      <c r="J290" s="32">
        <v>56</v>
      </c>
      <c r="K290" s="32" t="s">
        <v>99</v>
      </c>
      <c r="L290" s="33" t="s">
        <v>100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7"/>
      <c r="P290" s="357"/>
      <c r="Q290" s="357"/>
      <c r="R290" s="352"/>
      <c r="S290" s="34"/>
      <c r="T290" s="34"/>
      <c r="U290" s="35" t="s">
        <v>64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435</v>
      </c>
      <c r="B291" s="54" t="s">
        <v>436</v>
      </c>
      <c r="C291" s="31">
        <v>4301011313</v>
      </c>
      <c r="D291" s="351">
        <v>4607091385984</v>
      </c>
      <c r="E291" s="352"/>
      <c r="F291" s="344">
        <v>1.35</v>
      </c>
      <c r="G291" s="32">
        <v>8</v>
      </c>
      <c r="H291" s="344">
        <v>10.8</v>
      </c>
      <c r="I291" s="344">
        <v>11.28</v>
      </c>
      <c r="J291" s="32">
        <v>56</v>
      </c>
      <c r="K291" s="32" t="s">
        <v>99</v>
      </c>
      <c r="L291" s="33" t="s">
        <v>100</v>
      </c>
      <c r="M291" s="32">
        <v>55</v>
      </c>
      <c r="N291" s="63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7"/>
      <c r="P291" s="357"/>
      <c r="Q291" s="357"/>
      <c r="R291" s="352"/>
      <c r="S291" s="34"/>
      <c r="T291" s="34"/>
      <c r="U291" s="35" t="s">
        <v>64</v>
      </c>
      <c r="V291" s="345">
        <v>0</v>
      </c>
      <c r="W291" s="346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437</v>
      </c>
      <c r="B292" s="54" t="s">
        <v>438</v>
      </c>
      <c r="C292" s="31">
        <v>4301011316</v>
      </c>
      <c r="D292" s="351">
        <v>4607091387438</v>
      </c>
      <c r="E292" s="352"/>
      <c r="F292" s="344">
        <v>0.5</v>
      </c>
      <c r="G292" s="32">
        <v>10</v>
      </c>
      <c r="H292" s="344">
        <v>5</v>
      </c>
      <c r="I292" s="344">
        <v>5.24</v>
      </c>
      <c r="J292" s="32">
        <v>120</v>
      </c>
      <c r="K292" s="32" t="s">
        <v>62</v>
      </c>
      <c r="L292" s="33" t="s">
        <v>100</v>
      </c>
      <c r="M292" s="32">
        <v>55</v>
      </c>
      <c r="N292" s="4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7"/>
      <c r="P292" s="357"/>
      <c r="Q292" s="357"/>
      <c r="R292" s="352"/>
      <c r="S292" s="34"/>
      <c r="T292" s="34"/>
      <c r="U292" s="35" t="s">
        <v>64</v>
      </c>
      <c r="V292" s="345">
        <v>0</v>
      </c>
      <c r="W292" s="346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439</v>
      </c>
      <c r="B293" s="54" t="s">
        <v>440</v>
      </c>
      <c r="C293" s="31">
        <v>4301011318</v>
      </c>
      <c r="D293" s="351">
        <v>4607091387469</v>
      </c>
      <c r="E293" s="352"/>
      <c r="F293" s="344">
        <v>0.5</v>
      </c>
      <c r="G293" s="32">
        <v>10</v>
      </c>
      <c r="H293" s="344">
        <v>5</v>
      </c>
      <c r="I293" s="344">
        <v>5.21</v>
      </c>
      <c r="J293" s="32">
        <v>120</v>
      </c>
      <c r="K293" s="32" t="s">
        <v>62</v>
      </c>
      <c r="L293" s="33" t="s">
        <v>63</v>
      </c>
      <c r="M293" s="32">
        <v>55</v>
      </c>
      <c r="N293" s="67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7"/>
      <c r="P293" s="357"/>
      <c r="Q293" s="357"/>
      <c r="R293" s="352"/>
      <c r="S293" s="34"/>
      <c r="T293" s="34"/>
      <c r="U293" s="35" t="s">
        <v>64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68"/>
      <c r="N294" s="353" t="s">
        <v>65</v>
      </c>
      <c r="O294" s="354"/>
      <c r="P294" s="354"/>
      <c r="Q294" s="354"/>
      <c r="R294" s="354"/>
      <c r="S294" s="354"/>
      <c r="T294" s="355"/>
      <c r="U294" s="37" t="s">
        <v>66</v>
      </c>
      <c r="V294" s="347">
        <f>IFERROR(V286/H286,"0")+IFERROR(V287/H287,"0")+IFERROR(V288/H288,"0")+IFERROR(V289/H289,"0")+IFERROR(V290/H290,"0")+IFERROR(V291/H291,"0")+IFERROR(V292/H292,"0")+IFERROR(V293/H293,"0")</f>
        <v>0</v>
      </c>
      <c r="W294" s="347">
        <f>IFERROR(W286/H286,"0")+IFERROR(W287/H287,"0")+IFERROR(W288/H288,"0")+IFERROR(W289/H289,"0")+IFERROR(W290/H290,"0")+IFERROR(W291/H291,"0")+IFERROR(W292/H292,"0")+IFERROR(W293/H293,"0")</f>
        <v>0</v>
      </c>
      <c r="X294" s="34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8"/>
      <c r="Z294" s="348"/>
    </row>
    <row r="295" spans="1:53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68"/>
      <c r="N295" s="353" t="s">
        <v>65</v>
      </c>
      <c r="O295" s="354"/>
      <c r="P295" s="354"/>
      <c r="Q295" s="354"/>
      <c r="R295" s="354"/>
      <c r="S295" s="354"/>
      <c r="T295" s="355"/>
      <c r="U295" s="37" t="s">
        <v>64</v>
      </c>
      <c r="V295" s="347">
        <f>IFERROR(SUM(V286:V293),"0")</f>
        <v>0</v>
      </c>
      <c r="W295" s="347">
        <f>IFERROR(SUM(W286:W293),"0")</f>
        <v>0</v>
      </c>
      <c r="X295" s="37"/>
      <c r="Y295" s="348"/>
      <c r="Z295" s="348"/>
    </row>
    <row r="296" spans="1:53" ht="14.25" hidden="1" customHeight="1" x14ac:dyDescent="0.25">
      <c r="A296" s="349" t="s">
        <v>59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41"/>
      <c r="Z296" s="341"/>
    </row>
    <row r="297" spans="1:53" ht="27" hidden="1" customHeight="1" x14ac:dyDescent="0.25">
      <c r="A297" s="54" t="s">
        <v>441</v>
      </c>
      <c r="B297" s="54" t="s">
        <v>442</v>
      </c>
      <c r="C297" s="31">
        <v>4301031154</v>
      </c>
      <c r="D297" s="351">
        <v>4607091387292</v>
      </c>
      <c r="E297" s="352"/>
      <c r="F297" s="344">
        <v>0.73</v>
      </c>
      <c r="G297" s="32">
        <v>6</v>
      </c>
      <c r="H297" s="344">
        <v>4.38</v>
      </c>
      <c r="I297" s="344">
        <v>4.6399999999999997</v>
      </c>
      <c r="J297" s="32">
        <v>156</v>
      </c>
      <c r="K297" s="32" t="s">
        <v>62</v>
      </c>
      <c r="L297" s="33" t="s">
        <v>63</v>
      </c>
      <c r="M297" s="32">
        <v>45</v>
      </c>
      <c r="N297" s="68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7"/>
      <c r="P297" s="357"/>
      <c r="Q297" s="357"/>
      <c r="R297" s="352"/>
      <c r="S297" s="34"/>
      <c r="T297" s="34"/>
      <c r="U297" s="35" t="s">
        <v>64</v>
      </c>
      <c r="V297" s="345">
        <v>0</v>
      </c>
      <c r="W297" s="346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443</v>
      </c>
      <c r="B298" s="54" t="s">
        <v>444</v>
      </c>
      <c r="C298" s="31">
        <v>4301031155</v>
      </c>
      <c r="D298" s="351">
        <v>4607091387315</v>
      </c>
      <c r="E298" s="352"/>
      <c r="F298" s="344">
        <v>0.7</v>
      </c>
      <c r="G298" s="32">
        <v>4</v>
      </c>
      <c r="H298" s="344">
        <v>2.8</v>
      </c>
      <c r="I298" s="344">
        <v>3.048</v>
      </c>
      <c r="J298" s="32">
        <v>156</v>
      </c>
      <c r="K298" s="32" t="s">
        <v>62</v>
      </c>
      <c r="L298" s="33" t="s">
        <v>63</v>
      </c>
      <c r="M298" s="32">
        <v>45</v>
      </c>
      <c r="N298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7"/>
      <c r="P298" s="357"/>
      <c r="Q298" s="357"/>
      <c r="R298" s="352"/>
      <c r="S298" s="34"/>
      <c r="T298" s="34"/>
      <c r="U298" s="35" t="s">
        <v>64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68"/>
      <c r="N299" s="353" t="s">
        <v>65</v>
      </c>
      <c r="O299" s="354"/>
      <c r="P299" s="354"/>
      <c r="Q299" s="354"/>
      <c r="R299" s="354"/>
      <c r="S299" s="354"/>
      <c r="T299" s="355"/>
      <c r="U299" s="37" t="s">
        <v>66</v>
      </c>
      <c r="V299" s="347">
        <f>IFERROR(V297/H297,"0")+IFERROR(V298/H298,"0")</f>
        <v>0</v>
      </c>
      <c r="W299" s="347">
        <f>IFERROR(W297/H297,"0")+IFERROR(W298/H298,"0")</f>
        <v>0</v>
      </c>
      <c r="X299" s="347">
        <f>IFERROR(IF(X297="",0,X297),"0")+IFERROR(IF(X298="",0,X298),"0")</f>
        <v>0</v>
      </c>
      <c r="Y299" s="348"/>
      <c r="Z299" s="348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68"/>
      <c r="N300" s="353" t="s">
        <v>65</v>
      </c>
      <c r="O300" s="354"/>
      <c r="P300" s="354"/>
      <c r="Q300" s="354"/>
      <c r="R300" s="354"/>
      <c r="S300" s="354"/>
      <c r="T300" s="355"/>
      <c r="U300" s="37" t="s">
        <v>64</v>
      </c>
      <c r="V300" s="347">
        <f>IFERROR(SUM(V297:V298),"0")</f>
        <v>0</v>
      </c>
      <c r="W300" s="347">
        <f>IFERROR(SUM(W297:W298),"0")</f>
        <v>0</v>
      </c>
      <c r="X300" s="37"/>
      <c r="Y300" s="348"/>
      <c r="Z300" s="348"/>
    </row>
    <row r="301" spans="1:53" ht="16.5" hidden="1" customHeight="1" x14ac:dyDescent="0.25">
      <c r="A301" s="358" t="s">
        <v>445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40"/>
      <c r="Z301" s="340"/>
    </row>
    <row r="302" spans="1:53" ht="14.25" hidden="1" customHeight="1" x14ac:dyDescent="0.25">
      <c r="A302" s="349" t="s">
        <v>59</v>
      </c>
      <c r="B302" s="350"/>
      <c r="C302" s="350"/>
      <c r="D302" s="350"/>
      <c r="E302" s="350"/>
      <c r="F302" s="350"/>
      <c r="G302" s="350"/>
      <c r="H302" s="350"/>
      <c r="I302" s="350"/>
      <c r="J302" s="350"/>
      <c r="K302" s="350"/>
      <c r="L302" s="350"/>
      <c r="M302" s="350"/>
      <c r="N302" s="350"/>
      <c r="O302" s="350"/>
      <c r="P302" s="350"/>
      <c r="Q302" s="350"/>
      <c r="R302" s="350"/>
      <c r="S302" s="350"/>
      <c r="T302" s="350"/>
      <c r="U302" s="350"/>
      <c r="V302" s="350"/>
      <c r="W302" s="350"/>
      <c r="X302" s="350"/>
      <c r="Y302" s="341"/>
      <c r="Z302" s="341"/>
    </row>
    <row r="303" spans="1:53" ht="27" hidden="1" customHeight="1" x14ac:dyDescent="0.25">
      <c r="A303" s="54" t="s">
        <v>446</v>
      </c>
      <c r="B303" s="54" t="s">
        <v>447</v>
      </c>
      <c r="C303" s="31">
        <v>4301031066</v>
      </c>
      <c r="D303" s="351">
        <v>4607091383836</v>
      </c>
      <c r="E303" s="352"/>
      <c r="F303" s="344">
        <v>0.3</v>
      </c>
      <c r="G303" s="32">
        <v>6</v>
      </c>
      <c r="H303" s="344">
        <v>1.8</v>
      </c>
      <c r="I303" s="344">
        <v>2.048</v>
      </c>
      <c r="J303" s="32">
        <v>156</v>
      </c>
      <c r="K303" s="32" t="s">
        <v>62</v>
      </c>
      <c r="L303" s="33" t="s">
        <v>63</v>
      </c>
      <c r="M303" s="32">
        <v>40</v>
      </c>
      <c r="N303" s="6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7"/>
      <c r="P303" s="357"/>
      <c r="Q303" s="357"/>
      <c r="R303" s="352"/>
      <c r="S303" s="34"/>
      <c r="T303" s="34"/>
      <c r="U303" s="35" t="s">
        <v>64</v>
      </c>
      <c r="V303" s="345">
        <v>0</v>
      </c>
      <c r="W303" s="34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68"/>
      <c r="N304" s="353" t="s">
        <v>65</v>
      </c>
      <c r="O304" s="354"/>
      <c r="P304" s="354"/>
      <c r="Q304" s="354"/>
      <c r="R304" s="354"/>
      <c r="S304" s="354"/>
      <c r="T304" s="355"/>
      <c r="U304" s="37" t="s">
        <v>66</v>
      </c>
      <c r="V304" s="347">
        <f>IFERROR(V303/H303,"0")</f>
        <v>0</v>
      </c>
      <c r="W304" s="347">
        <f>IFERROR(W303/H303,"0")</f>
        <v>0</v>
      </c>
      <c r="X304" s="347">
        <f>IFERROR(IF(X303="",0,X303),"0")</f>
        <v>0</v>
      </c>
      <c r="Y304" s="348"/>
      <c r="Z304" s="348"/>
    </row>
    <row r="305" spans="1:53" hidden="1" x14ac:dyDescent="0.2">
      <c r="A305" s="350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68"/>
      <c r="N305" s="353" t="s">
        <v>65</v>
      </c>
      <c r="O305" s="354"/>
      <c r="P305" s="354"/>
      <c r="Q305" s="354"/>
      <c r="R305" s="354"/>
      <c r="S305" s="354"/>
      <c r="T305" s="355"/>
      <c r="U305" s="37" t="s">
        <v>64</v>
      </c>
      <c r="V305" s="347">
        <f>IFERROR(SUM(V303:V303),"0")</f>
        <v>0</v>
      </c>
      <c r="W305" s="347">
        <f>IFERROR(SUM(W303:W303),"0")</f>
        <v>0</v>
      </c>
      <c r="X305" s="37"/>
      <c r="Y305" s="348"/>
      <c r="Z305" s="348"/>
    </row>
    <row r="306" spans="1:53" ht="14.25" hidden="1" customHeight="1" x14ac:dyDescent="0.25">
      <c r="A306" s="349" t="s">
        <v>67</v>
      </c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0"/>
      <c r="P306" s="350"/>
      <c r="Q306" s="350"/>
      <c r="R306" s="350"/>
      <c r="S306" s="350"/>
      <c r="T306" s="350"/>
      <c r="U306" s="350"/>
      <c r="V306" s="350"/>
      <c r="W306" s="350"/>
      <c r="X306" s="350"/>
      <c r="Y306" s="341"/>
      <c r="Z306" s="341"/>
    </row>
    <row r="307" spans="1:53" ht="27" hidden="1" customHeight="1" x14ac:dyDescent="0.25">
      <c r="A307" s="54" t="s">
        <v>448</v>
      </c>
      <c r="B307" s="54" t="s">
        <v>449</v>
      </c>
      <c r="C307" s="31">
        <v>4301051142</v>
      </c>
      <c r="D307" s="351">
        <v>4607091387919</v>
      </c>
      <c r="E307" s="352"/>
      <c r="F307" s="344">
        <v>1.35</v>
      </c>
      <c r="G307" s="32">
        <v>6</v>
      </c>
      <c r="H307" s="344">
        <v>8.1</v>
      </c>
      <c r="I307" s="344">
        <v>8.6639999999999997</v>
      </c>
      <c r="J307" s="32">
        <v>56</v>
      </c>
      <c r="K307" s="32" t="s">
        <v>99</v>
      </c>
      <c r="L307" s="33" t="s">
        <v>63</v>
      </c>
      <c r="M307" s="32">
        <v>45</v>
      </c>
      <c r="N307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7"/>
      <c r="P307" s="357"/>
      <c r="Q307" s="357"/>
      <c r="R307" s="352"/>
      <c r="S307" s="34"/>
      <c r="T307" s="34"/>
      <c r="U307" s="35" t="s">
        <v>64</v>
      </c>
      <c r="V307" s="345">
        <v>0</v>
      </c>
      <c r="W307" s="34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customHeight="1" x14ac:dyDescent="0.25">
      <c r="A308" s="54" t="s">
        <v>450</v>
      </c>
      <c r="B308" s="54" t="s">
        <v>451</v>
      </c>
      <c r="C308" s="31">
        <v>4301051461</v>
      </c>
      <c r="D308" s="351">
        <v>4680115883604</v>
      </c>
      <c r="E308" s="352"/>
      <c r="F308" s="344">
        <v>0.35</v>
      </c>
      <c r="G308" s="32">
        <v>6</v>
      </c>
      <c r="H308" s="344">
        <v>2.1</v>
      </c>
      <c r="I308" s="344">
        <v>2.3719999999999999</v>
      </c>
      <c r="J308" s="32">
        <v>156</v>
      </c>
      <c r="K308" s="32" t="s">
        <v>62</v>
      </c>
      <c r="L308" s="33" t="s">
        <v>119</v>
      </c>
      <c r="M308" s="32">
        <v>45</v>
      </c>
      <c r="N308" s="5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7"/>
      <c r="P308" s="357"/>
      <c r="Q308" s="357"/>
      <c r="R308" s="352"/>
      <c r="S308" s="34"/>
      <c r="T308" s="34"/>
      <c r="U308" s="35" t="s">
        <v>64</v>
      </c>
      <c r="V308" s="345">
        <v>29</v>
      </c>
      <c r="W308" s="346">
        <f>IFERROR(IF(V308="",0,CEILING((V308/$H308),1)*$H308),"")</f>
        <v>29.400000000000002</v>
      </c>
      <c r="X308" s="36">
        <f>IFERROR(IF(W308=0,"",ROUNDUP(W308/H308,0)*0.00753),"")</f>
        <v>0.10542</v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452</v>
      </c>
      <c r="B309" s="54" t="s">
        <v>453</v>
      </c>
      <c r="C309" s="31">
        <v>4301051485</v>
      </c>
      <c r="D309" s="351">
        <v>4680115883567</v>
      </c>
      <c r="E309" s="352"/>
      <c r="F309" s="344">
        <v>0.35</v>
      </c>
      <c r="G309" s="32">
        <v>6</v>
      </c>
      <c r="H309" s="344">
        <v>2.1</v>
      </c>
      <c r="I309" s="344">
        <v>2.36</v>
      </c>
      <c r="J309" s="32">
        <v>156</v>
      </c>
      <c r="K309" s="32" t="s">
        <v>62</v>
      </c>
      <c r="L309" s="33" t="s">
        <v>63</v>
      </c>
      <c r="M309" s="32">
        <v>40</v>
      </c>
      <c r="N309" s="67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7"/>
      <c r="P309" s="357"/>
      <c r="Q309" s="357"/>
      <c r="R309" s="352"/>
      <c r="S309" s="34"/>
      <c r="T309" s="34"/>
      <c r="U309" s="35" t="s">
        <v>64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x14ac:dyDescent="0.2">
      <c r="A310" s="367"/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68"/>
      <c r="N310" s="353" t="s">
        <v>65</v>
      </c>
      <c r="O310" s="354"/>
      <c r="P310" s="354"/>
      <c r="Q310" s="354"/>
      <c r="R310" s="354"/>
      <c r="S310" s="354"/>
      <c r="T310" s="355"/>
      <c r="U310" s="37" t="s">
        <v>66</v>
      </c>
      <c r="V310" s="347">
        <f>IFERROR(V307/H307,"0")+IFERROR(V308/H308,"0")+IFERROR(V309/H309,"0")</f>
        <v>13.809523809523808</v>
      </c>
      <c r="W310" s="347">
        <f>IFERROR(W307/H307,"0")+IFERROR(W308/H308,"0")+IFERROR(W309/H309,"0")</f>
        <v>14</v>
      </c>
      <c r="X310" s="347">
        <f>IFERROR(IF(X307="",0,X307),"0")+IFERROR(IF(X308="",0,X308),"0")+IFERROR(IF(X309="",0,X309),"0")</f>
        <v>0.10542</v>
      </c>
      <c r="Y310" s="348"/>
      <c r="Z310" s="348"/>
    </row>
    <row r="311" spans="1:53" x14ac:dyDescent="0.2">
      <c r="A311" s="350"/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68"/>
      <c r="N311" s="353" t="s">
        <v>65</v>
      </c>
      <c r="O311" s="354"/>
      <c r="P311" s="354"/>
      <c r="Q311" s="354"/>
      <c r="R311" s="354"/>
      <c r="S311" s="354"/>
      <c r="T311" s="355"/>
      <c r="U311" s="37" t="s">
        <v>64</v>
      </c>
      <c r="V311" s="347">
        <f>IFERROR(SUM(V307:V309),"0")</f>
        <v>29</v>
      </c>
      <c r="W311" s="347">
        <f>IFERROR(SUM(W307:W309),"0")</f>
        <v>29.400000000000002</v>
      </c>
      <c r="X311" s="37"/>
      <c r="Y311" s="348"/>
      <c r="Z311" s="348"/>
    </row>
    <row r="312" spans="1:53" ht="14.25" hidden="1" customHeight="1" x14ac:dyDescent="0.25">
      <c r="A312" s="349" t="s">
        <v>195</v>
      </c>
      <c r="B312" s="350"/>
      <c r="C312" s="350"/>
      <c r="D312" s="350"/>
      <c r="E312" s="350"/>
      <c r="F312" s="350"/>
      <c r="G312" s="350"/>
      <c r="H312" s="350"/>
      <c r="I312" s="350"/>
      <c r="J312" s="350"/>
      <c r="K312" s="350"/>
      <c r="L312" s="350"/>
      <c r="M312" s="350"/>
      <c r="N312" s="350"/>
      <c r="O312" s="350"/>
      <c r="P312" s="350"/>
      <c r="Q312" s="350"/>
      <c r="R312" s="350"/>
      <c r="S312" s="350"/>
      <c r="T312" s="350"/>
      <c r="U312" s="350"/>
      <c r="V312" s="350"/>
      <c r="W312" s="350"/>
      <c r="X312" s="350"/>
      <c r="Y312" s="341"/>
      <c r="Z312" s="341"/>
    </row>
    <row r="313" spans="1:53" ht="27" hidden="1" customHeight="1" x14ac:dyDescent="0.25">
      <c r="A313" s="54" t="s">
        <v>454</v>
      </c>
      <c r="B313" s="54" t="s">
        <v>455</v>
      </c>
      <c r="C313" s="31">
        <v>4301060324</v>
      </c>
      <c r="D313" s="351">
        <v>4607091388831</v>
      </c>
      <c r="E313" s="352"/>
      <c r="F313" s="344">
        <v>0.38</v>
      </c>
      <c r="G313" s="32">
        <v>6</v>
      </c>
      <c r="H313" s="344">
        <v>2.2799999999999998</v>
      </c>
      <c r="I313" s="344">
        <v>2.552</v>
      </c>
      <c r="J313" s="32">
        <v>156</v>
      </c>
      <c r="K313" s="32" t="s">
        <v>62</v>
      </c>
      <c r="L313" s="33" t="s">
        <v>63</v>
      </c>
      <c r="M313" s="32">
        <v>40</v>
      </c>
      <c r="N313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7"/>
      <c r="P313" s="357"/>
      <c r="Q313" s="357"/>
      <c r="R313" s="352"/>
      <c r="S313" s="34"/>
      <c r="T313" s="34"/>
      <c r="U313" s="35" t="s">
        <v>64</v>
      </c>
      <c r="V313" s="345">
        <v>0</v>
      </c>
      <c r="W313" s="346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0"/>
      <c r="C314" s="350"/>
      <c r="D314" s="350"/>
      <c r="E314" s="350"/>
      <c r="F314" s="350"/>
      <c r="G314" s="350"/>
      <c r="H314" s="350"/>
      <c r="I314" s="350"/>
      <c r="J314" s="350"/>
      <c r="K314" s="350"/>
      <c r="L314" s="350"/>
      <c r="M314" s="368"/>
      <c r="N314" s="353" t="s">
        <v>65</v>
      </c>
      <c r="O314" s="354"/>
      <c r="P314" s="354"/>
      <c r="Q314" s="354"/>
      <c r="R314" s="354"/>
      <c r="S314" s="354"/>
      <c r="T314" s="355"/>
      <c r="U314" s="37" t="s">
        <v>66</v>
      </c>
      <c r="V314" s="347">
        <f>IFERROR(V313/H313,"0")</f>
        <v>0</v>
      </c>
      <c r="W314" s="347">
        <f>IFERROR(W313/H313,"0")</f>
        <v>0</v>
      </c>
      <c r="X314" s="347">
        <f>IFERROR(IF(X313="",0,X313),"0")</f>
        <v>0</v>
      </c>
      <c r="Y314" s="348"/>
      <c r="Z314" s="348"/>
    </row>
    <row r="315" spans="1:53" hidden="1" x14ac:dyDescent="0.2">
      <c r="A315" s="350"/>
      <c r="B315" s="350"/>
      <c r="C315" s="350"/>
      <c r="D315" s="350"/>
      <c r="E315" s="350"/>
      <c r="F315" s="350"/>
      <c r="G315" s="350"/>
      <c r="H315" s="350"/>
      <c r="I315" s="350"/>
      <c r="J315" s="350"/>
      <c r="K315" s="350"/>
      <c r="L315" s="350"/>
      <c r="M315" s="368"/>
      <c r="N315" s="353" t="s">
        <v>65</v>
      </c>
      <c r="O315" s="354"/>
      <c r="P315" s="354"/>
      <c r="Q315" s="354"/>
      <c r="R315" s="354"/>
      <c r="S315" s="354"/>
      <c r="T315" s="355"/>
      <c r="U315" s="37" t="s">
        <v>64</v>
      </c>
      <c r="V315" s="347">
        <f>IFERROR(SUM(V313:V313),"0")</f>
        <v>0</v>
      </c>
      <c r="W315" s="347">
        <f>IFERROR(SUM(W313:W313),"0")</f>
        <v>0</v>
      </c>
      <c r="X315" s="37"/>
      <c r="Y315" s="348"/>
      <c r="Z315" s="348"/>
    </row>
    <row r="316" spans="1:53" ht="14.25" hidden="1" customHeight="1" x14ac:dyDescent="0.25">
      <c r="A316" s="349" t="s">
        <v>82</v>
      </c>
      <c r="B316" s="350"/>
      <c r="C316" s="350"/>
      <c r="D316" s="350"/>
      <c r="E316" s="350"/>
      <c r="F316" s="350"/>
      <c r="G316" s="350"/>
      <c r="H316" s="350"/>
      <c r="I316" s="350"/>
      <c r="J316" s="350"/>
      <c r="K316" s="350"/>
      <c r="L316" s="350"/>
      <c r="M316" s="350"/>
      <c r="N316" s="350"/>
      <c r="O316" s="350"/>
      <c r="P316" s="350"/>
      <c r="Q316" s="350"/>
      <c r="R316" s="350"/>
      <c r="S316" s="350"/>
      <c r="T316" s="350"/>
      <c r="U316" s="350"/>
      <c r="V316" s="350"/>
      <c r="W316" s="350"/>
      <c r="X316" s="350"/>
      <c r="Y316" s="341"/>
      <c r="Z316" s="341"/>
    </row>
    <row r="317" spans="1:53" ht="27" hidden="1" customHeight="1" x14ac:dyDescent="0.25">
      <c r="A317" s="54" t="s">
        <v>456</v>
      </c>
      <c r="B317" s="54" t="s">
        <v>457</v>
      </c>
      <c r="C317" s="31">
        <v>4301032015</v>
      </c>
      <c r="D317" s="351">
        <v>4607091383102</v>
      </c>
      <c r="E317" s="352"/>
      <c r="F317" s="344">
        <v>0.17</v>
      </c>
      <c r="G317" s="32">
        <v>15</v>
      </c>
      <c r="H317" s="344">
        <v>2.5499999999999998</v>
      </c>
      <c r="I317" s="344">
        <v>2.9750000000000001</v>
      </c>
      <c r="J317" s="32">
        <v>156</v>
      </c>
      <c r="K317" s="32" t="s">
        <v>62</v>
      </c>
      <c r="L317" s="33" t="s">
        <v>85</v>
      </c>
      <c r="M317" s="32">
        <v>180</v>
      </c>
      <c r="N317" s="7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7"/>
      <c r="P317" s="357"/>
      <c r="Q317" s="357"/>
      <c r="R317" s="352"/>
      <c r="S317" s="34"/>
      <c r="T317" s="34"/>
      <c r="U317" s="35" t="s">
        <v>64</v>
      </c>
      <c r="V317" s="345">
        <v>0</v>
      </c>
      <c r="W317" s="346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0"/>
      <c r="C318" s="350"/>
      <c r="D318" s="350"/>
      <c r="E318" s="350"/>
      <c r="F318" s="350"/>
      <c r="G318" s="350"/>
      <c r="H318" s="350"/>
      <c r="I318" s="350"/>
      <c r="J318" s="350"/>
      <c r="K318" s="350"/>
      <c r="L318" s="350"/>
      <c r="M318" s="368"/>
      <c r="N318" s="353" t="s">
        <v>65</v>
      </c>
      <c r="O318" s="354"/>
      <c r="P318" s="354"/>
      <c r="Q318" s="354"/>
      <c r="R318" s="354"/>
      <c r="S318" s="354"/>
      <c r="T318" s="355"/>
      <c r="U318" s="37" t="s">
        <v>66</v>
      </c>
      <c r="V318" s="347">
        <f>IFERROR(V317/H317,"0")</f>
        <v>0</v>
      </c>
      <c r="W318" s="347">
        <f>IFERROR(W317/H317,"0")</f>
        <v>0</v>
      </c>
      <c r="X318" s="347">
        <f>IFERROR(IF(X317="",0,X317),"0")</f>
        <v>0</v>
      </c>
      <c r="Y318" s="348"/>
      <c r="Z318" s="348"/>
    </row>
    <row r="319" spans="1:53" hidden="1" x14ac:dyDescent="0.2">
      <c r="A319" s="350"/>
      <c r="B319" s="350"/>
      <c r="C319" s="350"/>
      <c r="D319" s="350"/>
      <c r="E319" s="350"/>
      <c r="F319" s="350"/>
      <c r="G319" s="350"/>
      <c r="H319" s="350"/>
      <c r="I319" s="350"/>
      <c r="J319" s="350"/>
      <c r="K319" s="350"/>
      <c r="L319" s="350"/>
      <c r="M319" s="368"/>
      <c r="N319" s="353" t="s">
        <v>65</v>
      </c>
      <c r="O319" s="354"/>
      <c r="P319" s="354"/>
      <c r="Q319" s="354"/>
      <c r="R319" s="354"/>
      <c r="S319" s="354"/>
      <c r="T319" s="355"/>
      <c r="U319" s="37" t="s">
        <v>64</v>
      </c>
      <c r="V319" s="347">
        <f>IFERROR(SUM(V317:V317),"0")</f>
        <v>0</v>
      </c>
      <c r="W319" s="347">
        <f>IFERROR(SUM(W317:W317),"0")</f>
        <v>0</v>
      </c>
      <c r="X319" s="37"/>
      <c r="Y319" s="348"/>
      <c r="Z319" s="348"/>
    </row>
    <row r="320" spans="1:53" ht="27.75" hidden="1" customHeight="1" x14ac:dyDescent="0.2">
      <c r="A320" s="402" t="s">
        <v>458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8"/>
      <c r="Z320" s="48"/>
    </row>
    <row r="321" spans="1:53" ht="16.5" hidden="1" customHeight="1" x14ac:dyDescent="0.25">
      <c r="A321" s="358" t="s">
        <v>459</v>
      </c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0"/>
      <c r="N321" s="350"/>
      <c r="O321" s="350"/>
      <c r="P321" s="350"/>
      <c r="Q321" s="350"/>
      <c r="R321" s="350"/>
      <c r="S321" s="350"/>
      <c r="T321" s="350"/>
      <c r="U321" s="350"/>
      <c r="V321" s="350"/>
      <c r="W321" s="350"/>
      <c r="X321" s="350"/>
      <c r="Y321" s="340"/>
      <c r="Z321" s="340"/>
    </row>
    <row r="322" spans="1:53" ht="14.25" hidden="1" customHeight="1" x14ac:dyDescent="0.25">
      <c r="A322" s="349" t="s">
        <v>104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41"/>
      <c r="Z322" s="341"/>
    </row>
    <row r="323" spans="1:53" ht="27" hidden="1" customHeight="1" x14ac:dyDescent="0.25">
      <c r="A323" s="54" t="s">
        <v>460</v>
      </c>
      <c r="B323" s="54" t="s">
        <v>461</v>
      </c>
      <c r="C323" s="31">
        <v>4301011239</v>
      </c>
      <c r="D323" s="351">
        <v>4607091383997</v>
      </c>
      <c r="E323" s="352"/>
      <c r="F323" s="344">
        <v>2.5</v>
      </c>
      <c r="G323" s="32">
        <v>6</v>
      </c>
      <c r="H323" s="344">
        <v>15</v>
      </c>
      <c r="I323" s="344">
        <v>15.48</v>
      </c>
      <c r="J323" s="32">
        <v>48</v>
      </c>
      <c r="K323" s="32" t="s">
        <v>99</v>
      </c>
      <c r="L323" s="33" t="s">
        <v>108</v>
      </c>
      <c r="M323" s="32">
        <v>60</v>
      </c>
      <c r="N323" s="40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57"/>
      <c r="P323" s="357"/>
      <c r="Q323" s="357"/>
      <c r="R323" s="352"/>
      <c r="S323" s="34"/>
      <c r="T323" s="34"/>
      <c r="U323" s="35" t="s">
        <v>64</v>
      </c>
      <c r="V323" s="345">
        <v>0</v>
      </c>
      <c r="W323" s="346">
        <f t="shared" ref="W323:W330" si="17">IFERROR(IF(V323="",0,CEILING((V323/$H323),1)*$H323),"")</f>
        <v>0</v>
      </c>
      <c r="X323" s="36" t="str">
        <f>IFERROR(IF(W323=0,"",ROUNDUP(W323/H323,0)*0.02039),"")</f>
        <v/>
      </c>
      <c r="Y323" s="56"/>
      <c r="Z323" s="57"/>
      <c r="AD323" s="58"/>
      <c r="BA323" s="236" t="s">
        <v>1</v>
      </c>
    </row>
    <row r="324" spans="1:53" ht="27" customHeight="1" x14ac:dyDescent="0.25">
      <c r="A324" s="54" t="s">
        <v>460</v>
      </c>
      <c r="B324" s="54" t="s">
        <v>462</v>
      </c>
      <c r="C324" s="31">
        <v>4301011339</v>
      </c>
      <c r="D324" s="351">
        <v>4607091383997</v>
      </c>
      <c r="E324" s="352"/>
      <c r="F324" s="344">
        <v>2.5</v>
      </c>
      <c r="G324" s="32">
        <v>6</v>
      </c>
      <c r="H324" s="344">
        <v>15</v>
      </c>
      <c r="I324" s="344">
        <v>15.48</v>
      </c>
      <c r="J324" s="32">
        <v>48</v>
      </c>
      <c r="K324" s="32" t="s">
        <v>99</v>
      </c>
      <c r="L324" s="33" t="s">
        <v>63</v>
      </c>
      <c r="M324" s="32">
        <v>60</v>
      </c>
      <c r="N324" s="6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7"/>
      <c r="P324" s="357"/>
      <c r="Q324" s="357"/>
      <c r="R324" s="352"/>
      <c r="S324" s="34"/>
      <c r="T324" s="34"/>
      <c r="U324" s="35" t="s">
        <v>64</v>
      </c>
      <c r="V324" s="345">
        <v>1730</v>
      </c>
      <c r="W324" s="346">
        <f t="shared" si="17"/>
        <v>1740</v>
      </c>
      <c r="X324" s="36">
        <f>IFERROR(IF(W324=0,"",ROUNDUP(W324/H324,0)*0.02175),"")</f>
        <v>2.5229999999999997</v>
      </c>
      <c r="Y324" s="56"/>
      <c r="Z324" s="57"/>
      <c r="AD324" s="58"/>
      <c r="BA324" s="237" t="s">
        <v>1</v>
      </c>
    </row>
    <row r="325" spans="1:53" ht="27" customHeight="1" x14ac:dyDescent="0.25">
      <c r="A325" s="54" t="s">
        <v>463</v>
      </c>
      <c r="B325" s="54" t="s">
        <v>464</v>
      </c>
      <c r="C325" s="31">
        <v>4301011326</v>
      </c>
      <c r="D325" s="351">
        <v>4607091384130</v>
      </c>
      <c r="E325" s="352"/>
      <c r="F325" s="344">
        <v>2.5</v>
      </c>
      <c r="G325" s="32">
        <v>6</v>
      </c>
      <c r="H325" s="344">
        <v>15</v>
      </c>
      <c r="I325" s="344">
        <v>15.48</v>
      </c>
      <c r="J325" s="32">
        <v>48</v>
      </c>
      <c r="K325" s="32" t="s">
        <v>99</v>
      </c>
      <c r="L325" s="33" t="s">
        <v>63</v>
      </c>
      <c r="M325" s="32">
        <v>60</v>
      </c>
      <c r="N325" s="70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57"/>
      <c r="P325" s="357"/>
      <c r="Q325" s="357"/>
      <c r="R325" s="352"/>
      <c r="S325" s="34"/>
      <c r="T325" s="34"/>
      <c r="U325" s="35" t="s">
        <v>64</v>
      </c>
      <c r="V325" s="345">
        <v>623</v>
      </c>
      <c r="W325" s="346">
        <f t="shared" si="17"/>
        <v>630</v>
      </c>
      <c r="X325" s="36">
        <f>IFERROR(IF(W325=0,"",ROUNDUP(W325/H325,0)*0.02175),"")</f>
        <v>0.91349999999999998</v>
      </c>
      <c r="Y325" s="56"/>
      <c r="Z325" s="57"/>
      <c r="AD325" s="58"/>
      <c r="BA325" s="238" t="s">
        <v>1</v>
      </c>
    </row>
    <row r="326" spans="1:53" ht="27" hidden="1" customHeight="1" x14ac:dyDescent="0.25">
      <c r="A326" s="54" t="s">
        <v>463</v>
      </c>
      <c r="B326" s="54" t="s">
        <v>465</v>
      </c>
      <c r="C326" s="31">
        <v>4301011240</v>
      </c>
      <c r="D326" s="351">
        <v>4607091384130</v>
      </c>
      <c r="E326" s="352"/>
      <c r="F326" s="344">
        <v>2.5</v>
      </c>
      <c r="G326" s="32">
        <v>6</v>
      </c>
      <c r="H326" s="344">
        <v>15</v>
      </c>
      <c r="I326" s="344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3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7"/>
      <c r="P326" s="357"/>
      <c r="Q326" s="357"/>
      <c r="R326" s="352"/>
      <c r="S326" s="34"/>
      <c r="T326" s="34"/>
      <c r="U326" s="35" t="s">
        <v>64</v>
      </c>
      <c r="V326" s="345">
        <v>0</v>
      </c>
      <c r="W326" s="346">
        <f t="shared" si="17"/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466</v>
      </c>
      <c r="B327" s="54" t="s">
        <v>467</v>
      </c>
      <c r="C327" s="31">
        <v>4301011330</v>
      </c>
      <c r="D327" s="351">
        <v>4607091384147</v>
      </c>
      <c r="E327" s="352"/>
      <c r="F327" s="344">
        <v>2.5</v>
      </c>
      <c r="G327" s="32">
        <v>6</v>
      </c>
      <c r="H327" s="344">
        <v>15</v>
      </c>
      <c r="I327" s="344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69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7" s="357"/>
      <c r="P327" s="357"/>
      <c r="Q327" s="357"/>
      <c r="R327" s="352"/>
      <c r="S327" s="34"/>
      <c r="T327" s="34"/>
      <c r="U327" s="35" t="s">
        <v>64</v>
      </c>
      <c r="V327" s="345">
        <v>551</v>
      </c>
      <c r="W327" s="346">
        <f t="shared" si="17"/>
        <v>555</v>
      </c>
      <c r="X327" s="36">
        <f>IFERROR(IF(W327=0,"",ROUNDUP(W327/H327,0)*0.02175),"")</f>
        <v>0.80474999999999997</v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466</v>
      </c>
      <c r="B328" s="54" t="s">
        <v>468</v>
      </c>
      <c r="C328" s="31">
        <v>4301011238</v>
      </c>
      <c r="D328" s="351">
        <v>4607091384147</v>
      </c>
      <c r="E328" s="352"/>
      <c r="F328" s="344">
        <v>2.5</v>
      </c>
      <c r="G328" s="32">
        <v>6</v>
      </c>
      <c r="H328" s="344">
        <v>15</v>
      </c>
      <c r="I328" s="344">
        <v>15.48</v>
      </c>
      <c r="J328" s="32">
        <v>48</v>
      </c>
      <c r="K328" s="32" t="s">
        <v>99</v>
      </c>
      <c r="L328" s="33" t="s">
        <v>108</v>
      </c>
      <c r="M328" s="32">
        <v>60</v>
      </c>
      <c r="N328" s="38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7"/>
      <c r="P328" s="357"/>
      <c r="Q328" s="357"/>
      <c r="R328" s="352"/>
      <c r="S328" s="34"/>
      <c r="T328" s="34"/>
      <c r="U328" s="35" t="s">
        <v>64</v>
      </c>
      <c r="V328" s="345">
        <v>0</v>
      </c>
      <c r="W328" s="346">
        <f t="shared" si="17"/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469</v>
      </c>
      <c r="B329" s="54" t="s">
        <v>470</v>
      </c>
      <c r="C329" s="31">
        <v>4301011327</v>
      </c>
      <c r="D329" s="351">
        <v>4607091384154</v>
      </c>
      <c r="E329" s="352"/>
      <c r="F329" s="344">
        <v>0.5</v>
      </c>
      <c r="G329" s="32">
        <v>10</v>
      </c>
      <c r="H329" s="344">
        <v>5</v>
      </c>
      <c r="I329" s="344">
        <v>5.21</v>
      </c>
      <c r="J329" s="32">
        <v>120</v>
      </c>
      <c r="K329" s="32" t="s">
        <v>62</v>
      </c>
      <c r="L329" s="33" t="s">
        <v>63</v>
      </c>
      <c r="M329" s="32">
        <v>60</v>
      </c>
      <c r="N329" s="56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57"/>
      <c r="P329" s="357"/>
      <c r="Q329" s="357"/>
      <c r="R329" s="352"/>
      <c r="S329" s="34"/>
      <c r="T329" s="34"/>
      <c r="U329" s="35" t="s">
        <v>64</v>
      </c>
      <c r="V329" s="345">
        <v>0</v>
      </c>
      <c r="W329" s="346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471</v>
      </c>
      <c r="B330" s="54" t="s">
        <v>472</v>
      </c>
      <c r="C330" s="31">
        <v>4301011332</v>
      </c>
      <c r="D330" s="351">
        <v>4607091384161</v>
      </c>
      <c r="E330" s="352"/>
      <c r="F330" s="344">
        <v>0.5</v>
      </c>
      <c r="G330" s="32">
        <v>10</v>
      </c>
      <c r="H330" s="344">
        <v>5</v>
      </c>
      <c r="I330" s="344">
        <v>5.21</v>
      </c>
      <c r="J330" s="32">
        <v>120</v>
      </c>
      <c r="K330" s="32" t="s">
        <v>62</v>
      </c>
      <c r="L330" s="33" t="s">
        <v>63</v>
      </c>
      <c r="M330" s="32">
        <v>60</v>
      </c>
      <c r="N330" s="58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57"/>
      <c r="P330" s="357"/>
      <c r="Q330" s="357"/>
      <c r="R330" s="352"/>
      <c r="S330" s="34"/>
      <c r="T330" s="34"/>
      <c r="U330" s="35" t="s">
        <v>64</v>
      </c>
      <c r="V330" s="345">
        <v>0</v>
      </c>
      <c r="W330" s="346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7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68"/>
      <c r="N331" s="353" t="s">
        <v>65</v>
      </c>
      <c r="O331" s="354"/>
      <c r="P331" s="354"/>
      <c r="Q331" s="354"/>
      <c r="R331" s="354"/>
      <c r="S331" s="354"/>
      <c r="T331" s="355"/>
      <c r="U331" s="37" t="s">
        <v>66</v>
      </c>
      <c r="V331" s="347">
        <f>IFERROR(V323/H323,"0")+IFERROR(V324/H324,"0")+IFERROR(V325/H325,"0")+IFERROR(V326/H326,"0")+IFERROR(V327/H327,"0")+IFERROR(V328/H328,"0")+IFERROR(V329/H329,"0")+IFERROR(V330/H330,"0")</f>
        <v>193.60000000000002</v>
      </c>
      <c r="W331" s="347">
        <f>IFERROR(W323/H323,"0")+IFERROR(W324/H324,"0")+IFERROR(W325/H325,"0")+IFERROR(W326/H326,"0")+IFERROR(W327/H327,"0")+IFERROR(W328/H328,"0")+IFERROR(W329/H329,"0")+IFERROR(W330/H330,"0")</f>
        <v>195</v>
      </c>
      <c r="X331" s="347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4.24125</v>
      </c>
      <c r="Y331" s="348"/>
      <c r="Z331" s="348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68"/>
      <c r="N332" s="353" t="s">
        <v>65</v>
      </c>
      <c r="O332" s="354"/>
      <c r="P332" s="354"/>
      <c r="Q332" s="354"/>
      <c r="R332" s="354"/>
      <c r="S332" s="354"/>
      <c r="T332" s="355"/>
      <c r="U332" s="37" t="s">
        <v>64</v>
      </c>
      <c r="V332" s="347">
        <f>IFERROR(SUM(V323:V330),"0")</f>
        <v>2904</v>
      </c>
      <c r="W332" s="347">
        <f>IFERROR(SUM(W323:W330),"0")</f>
        <v>2925</v>
      </c>
      <c r="X332" s="37"/>
      <c r="Y332" s="348"/>
      <c r="Z332" s="348"/>
    </row>
    <row r="333" spans="1:53" ht="14.25" hidden="1" customHeight="1" x14ac:dyDescent="0.25">
      <c r="A333" s="349" t="s">
        <v>96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41"/>
      <c r="Z333" s="341"/>
    </row>
    <row r="334" spans="1:53" ht="27" customHeight="1" x14ac:dyDescent="0.25">
      <c r="A334" s="54" t="s">
        <v>473</v>
      </c>
      <c r="B334" s="54" t="s">
        <v>474</v>
      </c>
      <c r="C334" s="31">
        <v>4301020178</v>
      </c>
      <c r="D334" s="351">
        <v>4607091383980</v>
      </c>
      <c r="E334" s="352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99</v>
      </c>
      <c r="L334" s="33" t="s">
        <v>100</v>
      </c>
      <c r="M334" s="32">
        <v>50</v>
      </c>
      <c r="N334" s="42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57"/>
      <c r="P334" s="357"/>
      <c r="Q334" s="357"/>
      <c r="R334" s="352"/>
      <c r="S334" s="34"/>
      <c r="T334" s="34"/>
      <c r="U334" s="35" t="s">
        <v>64</v>
      </c>
      <c r="V334" s="345">
        <v>1872</v>
      </c>
      <c r="W334" s="346">
        <f>IFERROR(IF(V334="",0,CEILING((V334/$H334),1)*$H334),"")</f>
        <v>1875</v>
      </c>
      <c r="X334" s="36">
        <f>IFERROR(IF(W334=0,"",ROUNDUP(W334/H334,0)*0.02175),"")</f>
        <v>2.71875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475</v>
      </c>
      <c r="B335" s="54" t="s">
        <v>476</v>
      </c>
      <c r="C335" s="31">
        <v>4301020270</v>
      </c>
      <c r="D335" s="351">
        <v>4680115883314</v>
      </c>
      <c r="E335" s="352"/>
      <c r="F335" s="344">
        <v>1.35</v>
      </c>
      <c r="G335" s="32">
        <v>8</v>
      </c>
      <c r="H335" s="344">
        <v>10.8</v>
      </c>
      <c r="I335" s="344">
        <v>11.28</v>
      </c>
      <c r="J335" s="32">
        <v>56</v>
      </c>
      <c r="K335" s="32" t="s">
        <v>99</v>
      </c>
      <c r="L335" s="33" t="s">
        <v>119</v>
      </c>
      <c r="M335" s="32">
        <v>50</v>
      </c>
      <c r="N335" s="61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57"/>
      <c r="P335" s="357"/>
      <c r="Q335" s="357"/>
      <c r="R335" s="352"/>
      <c r="S335" s="34"/>
      <c r="T335" s="34"/>
      <c r="U335" s="35" t="s">
        <v>64</v>
      </c>
      <c r="V335" s="345">
        <v>0</v>
      </c>
      <c r="W335" s="34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477</v>
      </c>
      <c r="B336" s="54" t="s">
        <v>478</v>
      </c>
      <c r="C336" s="31">
        <v>4301020179</v>
      </c>
      <c r="D336" s="351">
        <v>4607091384178</v>
      </c>
      <c r="E336" s="352"/>
      <c r="F336" s="344">
        <v>0.4</v>
      </c>
      <c r="G336" s="32">
        <v>10</v>
      </c>
      <c r="H336" s="344">
        <v>4</v>
      </c>
      <c r="I336" s="344">
        <v>4.24</v>
      </c>
      <c r="J336" s="32">
        <v>120</v>
      </c>
      <c r="K336" s="32" t="s">
        <v>62</v>
      </c>
      <c r="L336" s="33" t="s">
        <v>100</v>
      </c>
      <c r="M336" s="32">
        <v>50</v>
      </c>
      <c r="N336" s="43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57"/>
      <c r="P336" s="357"/>
      <c r="Q336" s="357"/>
      <c r="R336" s="352"/>
      <c r="S336" s="34"/>
      <c r="T336" s="34"/>
      <c r="U336" s="35" t="s">
        <v>64</v>
      </c>
      <c r="V336" s="345">
        <v>0</v>
      </c>
      <c r="W336" s="346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7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68"/>
      <c r="N337" s="353" t="s">
        <v>65</v>
      </c>
      <c r="O337" s="354"/>
      <c r="P337" s="354"/>
      <c r="Q337" s="354"/>
      <c r="R337" s="354"/>
      <c r="S337" s="354"/>
      <c r="T337" s="355"/>
      <c r="U337" s="37" t="s">
        <v>66</v>
      </c>
      <c r="V337" s="347">
        <f>IFERROR(V334/H334,"0")+IFERROR(V335/H335,"0")+IFERROR(V336/H336,"0")</f>
        <v>124.8</v>
      </c>
      <c r="W337" s="347">
        <f>IFERROR(W334/H334,"0")+IFERROR(W335/H335,"0")+IFERROR(W336/H336,"0")</f>
        <v>125</v>
      </c>
      <c r="X337" s="347">
        <f>IFERROR(IF(X334="",0,X334),"0")+IFERROR(IF(X335="",0,X335),"0")+IFERROR(IF(X336="",0,X336),"0")</f>
        <v>2.71875</v>
      </c>
      <c r="Y337" s="348"/>
      <c r="Z337" s="348"/>
    </row>
    <row r="338" spans="1:53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68"/>
      <c r="N338" s="353" t="s">
        <v>65</v>
      </c>
      <c r="O338" s="354"/>
      <c r="P338" s="354"/>
      <c r="Q338" s="354"/>
      <c r="R338" s="354"/>
      <c r="S338" s="354"/>
      <c r="T338" s="355"/>
      <c r="U338" s="37" t="s">
        <v>64</v>
      </c>
      <c r="V338" s="347">
        <f>IFERROR(SUM(V334:V336),"0")</f>
        <v>1872</v>
      </c>
      <c r="W338" s="347">
        <f>IFERROR(SUM(W334:W336),"0")</f>
        <v>1875</v>
      </c>
      <c r="X338" s="37"/>
      <c r="Y338" s="348"/>
      <c r="Z338" s="348"/>
    </row>
    <row r="339" spans="1:53" ht="14.25" hidden="1" customHeight="1" x14ac:dyDescent="0.25">
      <c r="A339" s="349" t="s">
        <v>67</v>
      </c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350"/>
      <c r="P339" s="350"/>
      <c r="Q339" s="350"/>
      <c r="R339" s="350"/>
      <c r="S339" s="350"/>
      <c r="T339" s="350"/>
      <c r="U339" s="350"/>
      <c r="V339" s="350"/>
      <c r="W339" s="350"/>
      <c r="X339" s="350"/>
      <c r="Y339" s="341"/>
      <c r="Z339" s="341"/>
    </row>
    <row r="340" spans="1:53" ht="27" hidden="1" customHeight="1" x14ac:dyDescent="0.25">
      <c r="A340" s="54" t="s">
        <v>479</v>
      </c>
      <c r="B340" s="54" t="s">
        <v>480</v>
      </c>
      <c r="C340" s="31">
        <v>4301051560</v>
      </c>
      <c r="D340" s="351">
        <v>4607091383928</v>
      </c>
      <c r="E340" s="352"/>
      <c r="F340" s="344">
        <v>1.3</v>
      </c>
      <c r="G340" s="32">
        <v>6</v>
      </c>
      <c r="H340" s="344">
        <v>7.8</v>
      </c>
      <c r="I340" s="344">
        <v>8.3699999999999992</v>
      </c>
      <c r="J340" s="32">
        <v>56</v>
      </c>
      <c r="K340" s="32" t="s">
        <v>99</v>
      </c>
      <c r="L340" s="33" t="s">
        <v>119</v>
      </c>
      <c r="M340" s="32">
        <v>40</v>
      </c>
      <c r="N340" s="706" t="s">
        <v>481</v>
      </c>
      <c r="O340" s="357"/>
      <c r="P340" s="357"/>
      <c r="Q340" s="357"/>
      <c r="R340" s="352"/>
      <c r="S340" s="34"/>
      <c r="T340" s="34"/>
      <c r="U340" s="35" t="s">
        <v>64</v>
      </c>
      <c r="V340" s="345">
        <v>0</v>
      </c>
      <c r="W340" s="34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customHeight="1" x14ac:dyDescent="0.25">
      <c r="A341" s="54" t="s">
        <v>482</v>
      </c>
      <c r="B341" s="54" t="s">
        <v>483</v>
      </c>
      <c r="C341" s="31">
        <v>4301051298</v>
      </c>
      <c r="D341" s="351">
        <v>4607091384260</v>
      </c>
      <c r="E341" s="352"/>
      <c r="F341" s="344">
        <v>1.3</v>
      </c>
      <c r="G341" s="32">
        <v>6</v>
      </c>
      <c r="H341" s="344">
        <v>7.8</v>
      </c>
      <c r="I341" s="344">
        <v>8.3640000000000008</v>
      </c>
      <c r="J341" s="32">
        <v>56</v>
      </c>
      <c r="K341" s="32" t="s">
        <v>99</v>
      </c>
      <c r="L341" s="33" t="s">
        <v>63</v>
      </c>
      <c r="M341" s="32">
        <v>35</v>
      </c>
      <c r="N341" s="6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57"/>
      <c r="P341" s="357"/>
      <c r="Q341" s="357"/>
      <c r="R341" s="352"/>
      <c r="S341" s="34"/>
      <c r="T341" s="34"/>
      <c r="U341" s="35" t="s">
        <v>64</v>
      </c>
      <c r="V341" s="345">
        <v>93</v>
      </c>
      <c r="W341" s="346">
        <f>IFERROR(IF(V341="",0,CEILING((V341/$H341),1)*$H341),"")</f>
        <v>93.6</v>
      </c>
      <c r="X341" s="36">
        <f>IFERROR(IF(W341=0,"",ROUNDUP(W341/H341,0)*0.02175),"")</f>
        <v>0.26100000000000001</v>
      </c>
      <c r="Y341" s="56"/>
      <c r="Z341" s="57"/>
      <c r="AD341" s="58"/>
      <c r="BA341" s="248" t="s">
        <v>1</v>
      </c>
    </row>
    <row r="342" spans="1:53" x14ac:dyDescent="0.2">
      <c r="A342" s="367"/>
      <c r="B342" s="350"/>
      <c r="C342" s="350"/>
      <c r="D342" s="350"/>
      <c r="E342" s="350"/>
      <c r="F342" s="350"/>
      <c r="G342" s="350"/>
      <c r="H342" s="350"/>
      <c r="I342" s="350"/>
      <c r="J342" s="350"/>
      <c r="K342" s="350"/>
      <c r="L342" s="350"/>
      <c r="M342" s="368"/>
      <c r="N342" s="353" t="s">
        <v>65</v>
      </c>
      <c r="O342" s="354"/>
      <c r="P342" s="354"/>
      <c r="Q342" s="354"/>
      <c r="R342" s="354"/>
      <c r="S342" s="354"/>
      <c r="T342" s="355"/>
      <c r="U342" s="37" t="s">
        <v>66</v>
      </c>
      <c r="V342" s="347">
        <f>IFERROR(V340/H340,"0")+IFERROR(V341/H341,"0")</f>
        <v>11.923076923076923</v>
      </c>
      <c r="W342" s="347">
        <f>IFERROR(W340/H340,"0")+IFERROR(W341/H341,"0")</f>
        <v>12</v>
      </c>
      <c r="X342" s="347">
        <f>IFERROR(IF(X340="",0,X340),"0")+IFERROR(IF(X341="",0,X341),"0")</f>
        <v>0.26100000000000001</v>
      </c>
      <c r="Y342" s="348"/>
      <c r="Z342" s="348"/>
    </row>
    <row r="343" spans="1:53" x14ac:dyDescent="0.2">
      <c r="A343" s="350"/>
      <c r="B343" s="350"/>
      <c r="C343" s="350"/>
      <c r="D343" s="350"/>
      <c r="E343" s="350"/>
      <c r="F343" s="350"/>
      <c r="G343" s="350"/>
      <c r="H343" s="350"/>
      <c r="I343" s="350"/>
      <c r="J343" s="350"/>
      <c r="K343" s="350"/>
      <c r="L343" s="350"/>
      <c r="M343" s="368"/>
      <c r="N343" s="353" t="s">
        <v>65</v>
      </c>
      <c r="O343" s="354"/>
      <c r="P343" s="354"/>
      <c r="Q343" s="354"/>
      <c r="R343" s="354"/>
      <c r="S343" s="354"/>
      <c r="T343" s="355"/>
      <c r="U343" s="37" t="s">
        <v>64</v>
      </c>
      <c r="V343" s="347">
        <f>IFERROR(SUM(V340:V341),"0")</f>
        <v>93</v>
      </c>
      <c r="W343" s="347">
        <f>IFERROR(SUM(W340:W341),"0")</f>
        <v>93.6</v>
      </c>
      <c r="X343" s="37"/>
      <c r="Y343" s="348"/>
      <c r="Z343" s="348"/>
    </row>
    <row r="344" spans="1:53" ht="14.25" hidden="1" customHeight="1" x14ac:dyDescent="0.25">
      <c r="A344" s="349" t="s">
        <v>195</v>
      </c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0"/>
      <c r="N344" s="350"/>
      <c r="O344" s="350"/>
      <c r="P344" s="350"/>
      <c r="Q344" s="350"/>
      <c r="R344" s="350"/>
      <c r="S344" s="350"/>
      <c r="T344" s="350"/>
      <c r="U344" s="350"/>
      <c r="V344" s="350"/>
      <c r="W344" s="350"/>
      <c r="X344" s="350"/>
      <c r="Y344" s="341"/>
      <c r="Z344" s="341"/>
    </row>
    <row r="345" spans="1:53" ht="16.5" customHeight="1" x14ac:dyDescent="0.25">
      <c r="A345" s="54" t="s">
        <v>484</v>
      </c>
      <c r="B345" s="54" t="s">
        <v>485</v>
      </c>
      <c r="C345" s="31">
        <v>4301060314</v>
      </c>
      <c r="D345" s="351">
        <v>4607091384673</v>
      </c>
      <c r="E345" s="352"/>
      <c r="F345" s="344">
        <v>1.3</v>
      </c>
      <c r="G345" s="32">
        <v>6</v>
      </c>
      <c r="H345" s="344">
        <v>7.8</v>
      </c>
      <c r="I345" s="344">
        <v>8.3640000000000008</v>
      </c>
      <c r="J345" s="32">
        <v>56</v>
      </c>
      <c r="K345" s="32" t="s">
        <v>99</v>
      </c>
      <c r="L345" s="33" t="s">
        <v>63</v>
      </c>
      <c r="M345" s="32">
        <v>30</v>
      </c>
      <c r="N345" s="59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57"/>
      <c r="P345" s="357"/>
      <c r="Q345" s="357"/>
      <c r="R345" s="352"/>
      <c r="S345" s="34"/>
      <c r="T345" s="34"/>
      <c r="U345" s="35" t="s">
        <v>64</v>
      </c>
      <c r="V345" s="345">
        <v>269</v>
      </c>
      <c r="W345" s="346">
        <f>IFERROR(IF(V345="",0,CEILING((V345/$H345),1)*$H345),"")</f>
        <v>273</v>
      </c>
      <c r="X345" s="36">
        <f>IFERROR(IF(W345=0,"",ROUNDUP(W345/H345,0)*0.02175),"")</f>
        <v>0.76124999999999998</v>
      </c>
      <c r="Y345" s="56"/>
      <c r="Z345" s="57"/>
      <c r="AD345" s="58"/>
      <c r="BA345" s="249" t="s">
        <v>1</v>
      </c>
    </row>
    <row r="346" spans="1:53" x14ac:dyDescent="0.2">
      <c r="A346" s="367"/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68"/>
      <c r="N346" s="353" t="s">
        <v>65</v>
      </c>
      <c r="O346" s="354"/>
      <c r="P346" s="354"/>
      <c r="Q346" s="354"/>
      <c r="R346" s="354"/>
      <c r="S346" s="354"/>
      <c r="T346" s="355"/>
      <c r="U346" s="37" t="s">
        <v>66</v>
      </c>
      <c r="V346" s="347">
        <f>IFERROR(V345/H345,"0")</f>
        <v>34.487179487179489</v>
      </c>
      <c r="W346" s="347">
        <f>IFERROR(W345/H345,"0")</f>
        <v>35</v>
      </c>
      <c r="X346" s="347">
        <f>IFERROR(IF(X345="",0,X345),"0")</f>
        <v>0.76124999999999998</v>
      </c>
      <c r="Y346" s="348"/>
      <c r="Z346" s="348"/>
    </row>
    <row r="347" spans="1:53" x14ac:dyDescent="0.2">
      <c r="A347" s="350"/>
      <c r="B347" s="350"/>
      <c r="C347" s="350"/>
      <c r="D347" s="350"/>
      <c r="E347" s="350"/>
      <c r="F347" s="350"/>
      <c r="G347" s="350"/>
      <c r="H347" s="350"/>
      <c r="I347" s="350"/>
      <c r="J347" s="350"/>
      <c r="K347" s="350"/>
      <c r="L347" s="350"/>
      <c r="M347" s="368"/>
      <c r="N347" s="353" t="s">
        <v>65</v>
      </c>
      <c r="O347" s="354"/>
      <c r="P347" s="354"/>
      <c r="Q347" s="354"/>
      <c r="R347" s="354"/>
      <c r="S347" s="354"/>
      <c r="T347" s="355"/>
      <c r="U347" s="37" t="s">
        <v>64</v>
      </c>
      <c r="V347" s="347">
        <f>IFERROR(SUM(V345:V345),"0")</f>
        <v>269</v>
      </c>
      <c r="W347" s="347">
        <f>IFERROR(SUM(W345:W345),"0")</f>
        <v>273</v>
      </c>
      <c r="X347" s="37"/>
      <c r="Y347" s="348"/>
      <c r="Z347" s="348"/>
    </row>
    <row r="348" spans="1:53" ht="16.5" hidden="1" customHeight="1" x14ac:dyDescent="0.25">
      <c r="A348" s="358" t="s">
        <v>486</v>
      </c>
      <c r="B348" s="350"/>
      <c r="C348" s="350"/>
      <c r="D348" s="350"/>
      <c r="E348" s="350"/>
      <c r="F348" s="350"/>
      <c r="G348" s="350"/>
      <c r="H348" s="350"/>
      <c r="I348" s="350"/>
      <c r="J348" s="350"/>
      <c r="K348" s="350"/>
      <c r="L348" s="350"/>
      <c r="M348" s="350"/>
      <c r="N348" s="350"/>
      <c r="O348" s="350"/>
      <c r="P348" s="350"/>
      <c r="Q348" s="350"/>
      <c r="R348" s="350"/>
      <c r="S348" s="350"/>
      <c r="T348" s="350"/>
      <c r="U348" s="350"/>
      <c r="V348" s="350"/>
      <c r="W348" s="350"/>
      <c r="X348" s="350"/>
      <c r="Y348" s="340"/>
      <c r="Z348" s="340"/>
    </row>
    <row r="349" spans="1:53" ht="14.25" hidden="1" customHeight="1" x14ac:dyDescent="0.25">
      <c r="A349" s="349" t="s">
        <v>104</v>
      </c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0"/>
      <c r="N349" s="350"/>
      <c r="O349" s="350"/>
      <c r="P349" s="350"/>
      <c r="Q349" s="350"/>
      <c r="R349" s="350"/>
      <c r="S349" s="350"/>
      <c r="T349" s="350"/>
      <c r="U349" s="350"/>
      <c r="V349" s="350"/>
      <c r="W349" s="350"/>
      <c r="X349" s="350"/>
      <c r="Y349" s="341"/>
      <c r="Z349" s="341"/>
    </row>
    <row r="350" spans="1:53" ht="37.5" hidden="1" customHeight="1" x14ac:dyDescent="0.25">
      <c r="A350" s="54" t="s">
        <v>487</v>
      </c>
      <c r="B350" s="54" t="s">
        <v>488</v>
      </c>
      <c r="C350" s="31">
        <v>4301011324</v>
      </c>
      <c r="D350" s="351">
        <v>4607091384185</v>
      </c>
      <c r="E350" s="352"/>
      <c r="F350" s="344">
        <v>0.8</v>
      </c>
      <c r="G350" s="32">
        <v>15</v>
      </c>
      <c r="H350" s="344">
        <v>12</v>
      </c>
      <c r="I350" s="344">
        <v>12.48</v>
      </c>
      <c r="J350" s="32">
        <v>56</v>
      </c>
      <c r="K350" s="32" t="s">
        <v>99</v>
      </c>
      <c r="L350" s="33" t="s">
        <v>63</v>
      </c>
      <c r="M350" s="32">
        <v>60</v>
      </c>
      <c r="N350" s="5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57"/>
      <c r="P350" s="357"/>
      <c r="Q350" s="357"/>
      <c r="R350" s="352"/>
      <c r="S350" s="34"/>
      <c r="T350" s="34"/>
      <c r="U350" s="35" t="s">
        <v>64</v>
      </c>
      <c r="V350" s="345">
        <v>0</v>
      </c>
      <c r="W350" s="34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489</v>
      </c>
      <c r="B351" s="54" t="s">
        <v>490</v>
      </c>
      <c r="C351" s="31">
        <v>4301011312</v>
      </c>
      <c r="D351" s="351">
        <v>4607091384192</v>
      </c>
      <c r="E351" s="352"/>
      <c r="F351" s="344">
        <v>1.8</v>
      </c>
      <c r="G351" s="32">
        <v>6</v>
      </c>
      <c r="H351" s="344">
        <v>10.8</v>
      </c>
      <c r="I351" s="344">
        <v>11.28</v>
      </c>
      <c r="J351" s="32">
        <v>56</v>
      </c>
      <c r="K351" s="32" t="s">
        <v>99</v>
      </c>
      <c r="L351" s="33" t="s">
        <v>100</v>
      </c>
      <c r="M351" s="32">
        <v>60</v>
      </c>
      <c r="N351" s="6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57"/>
      <c r="P351" s="357"/>
      <c r="Q351" s="357"/>
      <c r="R351" s="352"/>
      <c r="S351" s="34"/>
      <c r="T351" s="34"/>
      <c r="U351" s="35" t="s">
        <v>64</v>
      </c>
      <c r="V351" s="345">
        <v>0</v>
      </c>
      <c r="W351" s="346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491</v>
      </c>
      <c r="B352" s="54" t="s">
        <v>492</v>
      </c>
      <c r="C352" s="31">
        <v>4301011483</v>
      </c>
      <c r="D352" s="351">
        <v>4680115881907</v>
      </c>
      <c r="E352" s="352"/>
      <c r="F352" s="344">
        <v>1.8</v>
      </c>
      <c r="G352" s="32">
        <v>6</v>
      </c>
      <c r="H352" s="344">
        <v>10.8</v>
      </c>
      <c r="I352" s="344">
        <v>11.28</v>
      </c>
      <c r="J352" s="32">
        <v>56</v>
      </c>
      <c r="K352" s="32" t="s">
        <v>99</v>
      </c>
      <c r="L352" s="33" t="s">
        <v>63</v>
      </c>
      <c r="M352" s="32">
        <v>60</v>
      </c>
      <c r="N352" s="4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57"/>
      <c r="P352" s="357"/>
      <c r="Q352" s="357"/>
      <c r="R352" s="352"/>
      <c r="S352" s="34"/>
      <c r="T352" s="34"/>
      <c r="U352" s="35" t="s">
        <v>64</v>
      </c>
      <c r="V352" s="345">
        <v>0</v>
      </c>
      <c r="W352" s="346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493</v>
      </c>
      <c r="B353" s="54" t="s">
        <v>494</v>
      </c>
      <c r="C353" s="31">
        <v>4301011655</v>
      </c>
      <c r="D353" s="351">
        <v>4680115883925</v>
      </c>
      <c r="E353" s="352"/>
      <c r="F353" s="344">
        <v>2.5</v>
      </c>
      <c r="G353" s="32">
        <v>6</v>
      </c>
      <c r="H353" s="344">
        <v>15</v>
      </c>
      <c r="I353" s="344">
        <v>15.48</v>
      </c>
      <c r="J353" s="32">
        <v>48</v>
      </c>
      <c r="K353" s="32" t="s">
        <v>99</v>
      </c>
      <c r="L353" s="33" t="s">
        <v>63</v>
      </c>
      <c r="M353" s="32">
        <v>60</v>
      </c>
      <c r="N353" s="63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57"/>
      <c r="P353" s="357"/>
      <c r="Q353" s="357"/>
      <c r="R353" s="352"/>
      <c r="S353" s="34"/>
      <c r="T353" s="34"/>
      <c r="U353" s="35" t="s">
        <v>64</v>
      </c>
      <c r="V353" s="345">
        <v>0</v>
      </c>
      <c r="W353" s="346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495</v>
      </c>
      <c r="B354" s="54" t="s">
        <v>496</v>
      </c>
      <c r="C354" s="31">
        <v>4301011303</v>
      </c>
      <c r="D354" s="351">
        <v>4607091384680</v>
      </c>
      <c r="E354" s="352"/>
      <c r="F354" s="344">
        <v>0.4</v>
      </c>
      <c r="G354" s="32">
        <v>10</v>
      </c>
      <c r="H354" s="344">
        <v>4</v>
      </c>
      <c r="I354" s="344">
        <v>4.21</v>
      </c>
      <c r="J354" s="32">
        <v>120</v>
      </c>
      <c r="K354" s="32" t="s">
        <v>62</v>
      </c>
      <c r="L354" s="33" t="s">
        <v>63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57"/>
      <c r="P354" s="357"/>
      <c r="Q354" s="357"/>
      <c r="R354" s="352"/>
      <c r="S354" s="34"/>
      <c r="T354" s="34"/>
      <c r="U354" s="35" t="s">
        <v>64</v>
      </c>
      <c r="V354" s="345">
        <v>0</v>
      </c>
      <c r="W354" s="346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7"/>
      <c r="B355" s="350"/>
      <c r="C355" s="350"/>
      <c r="D355" s="350"/>
      <c r="E355" s="350"/>
      <c r="F355" s="350"/>
      <c r="G355" s="350"/>
      <c r="H355" s="350"/>
      <c r="I355" s="350"/>
      <c r="J355" s="350"/>
      <c r="K355" s="350"/>
      <c r="L355" s="350"/>
      <c r="M355" s="368"/>
      <c r="N355" s="353" t="s">
        <v>65</v>
      </c>
      <c r="O355" s="354"/>
      <c r="P355" s="354"/>
      <c r="Q355" s="354"/>
      <c r="R355" s="354"/>
      <c r="S355" s="354"/>
      <c r="T355" s="355"/>
      <c r="U355" s="37" t="s">
        <v>66</v>
      </c>
      <c r="V355" s="347">
        <f>IFERROR(V350/H350,"0")+IFERROR(V351/H351,"0")+IFERROR(V352/H352,"0")+IFERROR(V353/H353,"0")+IFERROR(V354/H354,"0")</f>
        <v>0</v>
      </c>
      <c r="W355" s="347">
        <f>IFERROR(W350/H350,"0")+IFERROR(W351/H351,"0")+IFERROR(W352/H352,"0")+IFERROR(W353/H353,"0")+IFERROR(W354/H354,"0")</f>
        <v>0</v>
      </c>
      <c r="X355" s="347">
        <f>IFERROR(IF(X350="",0,X350),"0")+IFERROR(IF(X351="",0,X351),"0")+IFERROR(IF(X352="",0,X352),"0")+IFERROR(IF(X353="",0,X353),"0")+IFERROR(IF(X354="",0,X354),"0")</f>
        <v>0</v>
      </c>
      <c r="Y355" s="348"/>
      <c r="Z355" s="348"/>
    </row>
    <row r="356" spans="1:53" hidden="1" x14ac:dyDescent="0.2">
      <c r="A356" s="350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68"/>
      <c r="N356" s="353" t="s">
        <v>65</v>
      </c>
      <c r="O356" s="354"/>
      <c r="P356" s="354"/>
      <c r="Q356" s="354"/>
      <c r="R356" s="354"/>
      <c r="S356" s="354"/>
      <c r="T356" s="355"/>
      <c r="U356" s="37" t="s">
        <v>64</v>
      </c>
      <c r="V356" s="347">
        <f>IFERROR(SUM(V350:V354),"0")</f>
        <v>0</v>
      </c>
      <c r="W356" s="347">
        <f>IFERROR(SUM(W350:W354),"0")</f>
        <v>0</v>
      </c>
      <c r="X356" s="37"/>
      <c r="Y356" s="348"/>
      <c r="Z356" s="348"/>
    </row>
    <row r="357" spans="1:53" ht="14.25" hidden="1" customHeight="1" x14ac:dyDescent="0.25">
      <c r="A357" s="349" t="s">
        <v>59</v>
      </c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0"/>
      <c r="N357" s="350"/>
      <c r="O357" s="350"/>
      <c r="P357" s="350"/>
      <c r="Q357" s="350"/>
      <c r="R357" s="350"/>
      <c r="S357" s="350"/>
      <c r="T357" s="350"/>
      <c r="U357" s="350"/>
      <c r="V357" s="350"/>
      <c r="W357" s="350"/>
      <c r="X357" s="350"/>
      <c r="Y357" s="341"/>
      <c r="Z357" s="341"/>
    </row>
    <row r="358" spans="1:53" ht="27" hidden="1" customHeight="1" x14ac:dyDescent="0.25">
      <c r="A358" s="54" t="s">
        <v>497</v>
      </c>
      <c r="B358" s="54" t="s">
        <v>498</v>
      </c>
      <c r="C358" s="31">
        <v>4301031139</v>
      </c>
      <c r="D358" s="351">
        <v>4607091384802</v>
      </c>
      <c r="E358" s="352"/>
      <c r="F358" s="344">
        <v>0.73</v>
      </c>
      <c r="G358" s="32">
        <v>6</v>
      </c>
      <c r="H358" s="344">
        <v>4.38</v>
      </c>
      <c r="I358" s="344">
        <v>4.58</v>
      </c>
      <c r="J358" s="32">
        <v>156</v>
      </c>
      <c r="K358" s="32" t="s">
        <v>62</v>
      </c>
      <c r="L358" s="33" t="s">
        <v>63</v>
      </c>
      <c r="M358" s="32">
        <v>35</v>
      </c>
      <c r="N358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57"/>
      <c r="P358" s="357"/>
      <c r="Q358" s="357"/>
      <c r="R358" s="352"/>
      <c r="S358" s="34"/>
      <c r="T358" s="34"/>
      <c r="U358" s="35" t="s">
        <v>64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499</v>
      </c>
      <c r="B359" s="54" t="s">
        <v>500</v>
      </c>
      <c r="C359" s="31">
        <v>4301031140</v>
      </c>
      <c r="D359" s="351">
        <v>4607091384826</v>
      </c>
      <c r="E359" s="352"/>
      <c r="F359" s="344">
        <v>0.35</v>
      </c>
      <c r="G359" s="32">
        <v>8</v>
      </c>
      <c r="H359" s="344">
        <v>2.8</v>
      </c>
      <c r="I359" s="344">
        <v>2.9</v>
      </c>
      <c r="J359" s="32">
        <v>234</v>
      </c>
      <c r="K359" s="32" t="s">
        <v>159</v>
      </c>
      <c r="L359" s="33" t="s">
        <v>63</v>
      </c>
      <c r="M359" s="32">
        <v>35</v>
      </c>
      <c r="N359" s="4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57"/>
      <c r="P359" s="357"/>
      <c r="Q359" s="357"/>
      <c r="R359" s="352"/>
      <c r="S359" s="34"/>
      <c r="T359" s="34"/>
      <c r="U359" s="35" t="s">
        <v>64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7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68"/>
      <c r="N360" s="353" t="s">
        <v>65</v>
      </c>
      <c r="O360" s="354"/>
      <c r="P360" s="354"/>
      <c r="Q360" s="354"/>
      <c r="R360" s="354"/>
      <c r="S360" s="354"/>
      <c r="T360" s="355"/>
      <c r="U360" s="37" t="s">
        <v>66</v>
      </c>
      <c r="V360" s="347">
        <f>IFERROR(V358/H358,"0")+IFERROR(V359/H359,"0")</f>
        <v>0</v>
      </c>
      <c r="W360" s="347">
        <f>IFERROR(W358/H358,"0")+IFERROR(W359/H359,"0")</f>
        <v>0</v>
      </c>
      <c r="X360" s="347">
        <f>IFERROR(IF(X358="",0,X358),"0")+IFERROR(IF(X359="",0,X359),"0")</f>
        <v>0</v>
      </c>
      <c r="Y360" s="348"/>
      <c r="Z360" s="348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68"/>
      <c r="N361" s="353" t="s">
        <v>65</v>
      </c>
      <c r="O361" s="354"/>
      <c r="P361" s="354"/>
      <c r="Q361" s="354"/>
      <c r="R361" s="354"/>
      <c r="S361" s="354"/>
      <c r="T361" s="355"/>
      <c r="U361" s="37" t="s">
        <v>64</v>
      </c>
      <c r="V361" s="347">
        <f>IFERROR(SUM(V358:V359),"0")</f>
        <v>0</v>
      </c>
      <c r="W361" s="347">
        <f>IFERROR(SUM(W358:W359),"0")</f>
        <v>0</v>
      </c>
      <c r="X361" s="37"/>
      <c r="Y361" s="348"/>
      <c r="Z361" s="348"/>
    </row>
    <row r="362" spans="1:53" ht="14.25" hidden="1" customHeight="1" x14ac:dyDescent="0.25">
      <c r="A362" s="349" t="s">
        <v>67</v>
      </c>
      <c r="B362" s="350"/>
      <c r="C362" s="350"/>
      <c r="D362" s="350"/>
      <c r="E362" s="350"/>
      <c r="F362" s="350"/>
      <c r="G362" s="350"/>
      <c r="H362" s="350"/>
      <c r="I362" s="350"/>
      <c r="J362" s="350"/>
      <c r="K362" s="350"/>
      <c r="L362" s="350"/>
      <c r="M362" s="350"/>
      <c r="N362" s="350"/>
      <c r="O362" s="350"/>
      <c r="P362" s="350"/>
      <c r="Q362" s="350"/>
      <c r="R362" s="350"/>
      <c r="S362" s="350"/>
      <c r="T362" s="350"/>
      <c r="U362" s="350"/>
      <c r="V362" s="350"/>
      <c r="W362" s="350"/>
      <c r="X362" s="350"/>
      <c r="Y362" s="341"/>
      <c r="Z362" s="341"/>
    </row>
    <row r="363" spans="1:53" ht="27" hidden="1" customHeight="1" x14ac:dyDescent="0.25">
      <c r="A363" s="54" t="s">
        <v>501</v>
      </c>
      <c r="B363" s="54" t="s">
        <v>502</v>
      </c>
      <c r="C363" s="31">
        <v>4301051303</v>
      </c>
      <c r="D363" s="351">
        <v>4607091384246</v>
      </c>
      <c r="E363" s="352"/>
      <c r="F363" s="344">
        <v>1.3</v>
      </c>
      <c r="G363" s="32">
        <v>6</v>
      </c>
      <c r="H363" s="344">
        <v>7.8</v>
      </c>
      <c r="I363" s="344">
        <v>8.3640000000000008</v>
      </c>
      <c r="J363" s="32">
        <v>56</v>
      </c>
      <c r="K363" s="32" t="s">
        <v>99</v>
      </c>
      <c r="L363" s="33" t="s">
        <v>63</v>
      </c>
      <c r="M363" s="32">
        <v>40</v>
      </c>
      <c r="N363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57"/>
      <c r="P363" s="357"/>
      <c r="Q363" s="357"/>
      <c r="R363" s="352"/>
      <c r="S363" s="34"/>
      <c r="T363" s="34"/>
      <c r="U363" s="35" t="s">
        <v>64</v>
      </c>
      <c r="V363" s="345">
        <v>0</v>
      </c>
      <c r="W363" s="34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503</v>
      </c>
      <c r="B364" s="54" t="s">
        <v>504</v>
      </c>
      <c r="C364" s="31">
        <v>4301051445</v>
      </c>
      <c r="D364" s="351">
        <v>4680115881976</v>
      </c>
      <c r="E364" s="352"/>
      <c r="F364" s="344">
        <v>1.3</v>
      </c>
      <c r="G364" s="32">
        <v>6</v>
      </c>
      <c r="H364" s="344">
        <v>7.8</v>
      </c>
      <c r="I364" s="344">
        <v>8.2799999999999994</v>
      </c>
      <c r="J364" s="32">
        <v>56</v>
      </c>
      <c r="K364" s="32" t="s">
        <v>99</v>
      </c>
      <c r="L364" s="33" t="s">
        <v>63</v>
      </c>
      <c r="M364" s="32">
        <v>40</v>
      </c>
      <c r="N364" s="41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57"/>
      <c r="P364" s="357"/>
      <c r="Q364" s="357"/>
      <c r="R364" s="352"/>
      <c r="S364" s="34"/>
      <c r="T364" s="34"/>
      <c r="U364" s="35" t="s">
        <v>64</v>
      </c>
      <c r="V364" s="345">
        <v>0</v>
      </c>
      <c r="W364" s="346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505</v>
      </c>
      <c r="B365" s="54" t="s">
        <v>506</v>
      </c>
      <c r="C365" s="31">
        <v>4301051297</v>
      </c>
      <c r="D365" s="351">
        <v>4607091384253</v>
      </c>
      <c r="E365" s="352"/>
      <c r="F365" s="344">
        <v>0.4</v>
      </c>
      <c r="G365" s="32">
        <v>6</v>
      </c>
      <c r="H365" s="344">
        <v>2.4</v>
      </c>
      <c r="I365" s="344">
        <v>2.6840000000000002</v>
      </c>
      <c r="J365" s="32">
        <v>156</v>
      </c>
      <c r="K365" s="32" t="s">
        <v>62</v>
      </c>
      <c r="L365" s="33" t="s">
        <v>63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57"/>
      <c r="P365" s="357"/>
      <c r="Q365" s="357"/>
      <c r="R365" s="352"/>
      <c r="S365" s="34"/>
      <c r="T365" s="34"/>
      <c r="U365" s="35" t="s">
        <v>64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507</v>
      </c>
      <c r="B366" s="54" t="s">
        <v>508</v>
      </c>
      <c r="C366" s="31">
        <v>4301051444</v>
      </c>
      <c r="D366" s="351">
        <v>4680115881969</v>
      </c>
      <c r="E366" s="352"/>
      <c r="F366" s="344">
        <v>0.4</v>
      </c>
      <c r="G366" s="32">
        <v>6</v>
      </c>
      <c r="H366" s="344">
        <v>2.4</v>
      </c>
      <c r="I366" s="344">
        <v>2.6</v>
      </c>
      <c r="J366" s="32">
        <v>156</v>
      </c>
      <c r="K366" s="32" t="s">
        <v>62</v>
      </c>
      <c r="L366" s="33" t="s">
        <v>63</v>
      </c>
      <c r="M366" s="32">
        <v>40</v>
      </c>
      <c r="N366" s="3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57"/>
      <c r="P366" s="357"/>
      <c r="Q366" s="357"/>
      <c r="R366" s="352"/>
      <c r="S366" s="34"/>
      <c r="T366" s="34"/>
      <c r="U366" s="35" t="s">
        <v>64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7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68"/>
      <c r="N367" s="353" t="s">
        <v>65</v>
      </c>
      <c r="O367" s="354"/>
      <c r="P367" s="354"/>
      <c r="Q367" s="354"/>
      <c r="R367" s="354"/>
      <c r="S367" s="354"/>
      <c r="T367" s="355"/>
      <c r="U367" s="37" t="s">
        <v>66</v>
      </c>
      <c r="V367" s="347">
        <f>IFERROR(V363/H363,"0")+IFERROR(V364/H364,"0")+IFERROR(V365/H365,"0")+IFERROR(V366/H366,"0")</f>
        <v>0</v>
      </c>
      <c r="W367" s="347">
        <f>IFERROR(W363/H363,"0")+IFERROR(W364/H364,"0")+IFERROR(W365/H365,"0")+IFERROR(W366/H366,"0")</f>
        <v>0</v>
      </c>
      <c r="X367" s="347">
        <f>IFERROR(IF(X363="",0,X363),"0")+IFERROR(IF(X364="",0,X364),"0")+IFERROR(IF(X365="",0,X365),"0")+IFERROR(IF(X366="",0,X366),"0")</f>
        <v>0</v>
      </c>
      <c r="Y367" s="348"/>
      <c r="Z367" s="348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68"/>
      <c r="N368" s="353" t="s">
        <v>65</v>
      </c>
      <c r="O368" s="354"/>
      <c r="P368" s="354"/>
      <c r="Q368" s="354"/>
      <c r="R368" s="354"/>
      <c r="S368" s="354"/>
      <c r="T368" s="355"/>
      <c r="U368" s="37" t="s">
        <v>64</v>
      </c>
      <c r="V368" s="347">
        <f>IFERROR(SUM(V363:V366),"0")</f>
        <v>0</v>
      </c>
      <c r="W368" s="347">
        <f>IFERROR(SUM(W363:W366),"0")</f>
        <v>0</v>
      </c>
      <c r="X368" s="37"/>
      <c r="Y368" s="348"/>
      <c r="Z368" s="348"/>
    </row>
    <row r="369" spans="1:53" ht="14.25" hidden="1" customHeight="1" x14ac:dyDescent="0.25">
      <c r="A369" s="349" t="s">
        <v>195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41"/>
      <c r="Z369" s="341"/>
    </row>
    <row r="370" spans="1:53" ht="27" hidden="1" customHeight="1" x14ac:dyDescent="0.25">
      <c r="A370" s="54" t="s">
        <v>509</v>
      </c>
      <c r="B370" s="54" t="s">
        <v>510</v>
      </c>
      <c r="C370" s="31">
        <v>4301060322</v>
      </c>
      <c r="D370" s="351">
        <v>4607091389357</v>
      </c>
      <c r="E370" s="352"/>
      <c r="F370" s="344">
        <v>1.3</v>
      </c>
      <c r="G370" s="32">
        <v>6</v>
      </c>
      <c r="H370" s="344">
        <v>7.8</v>
      </c>
      <c r="I370" s="344">
        <v>8.2799999999999994</v>
      </c>
      <c r="J370" s="32">
        <v>56</v>
      </c>
      <c r="K370" s="32" t="s">
        <v>99</v>
      </c>
      <c r="L370" s="33" t="s">
        <v>63</v>
      </c>
      <c r="M370" s="32">
        <v>40</v>
      </c>
      <c r="N370" s="68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57"/>
      <c r="P370" s="357"/>
      <c r="Q370" s="357"/>
      <c r="R370" s="352"/>
      <c r="S370" s="34"/>
      <c r="T370" s="34"/>
      <c r="U370" s="35" t="s">
        <v>64</v>
      </c>
      <c r="V370" s="345">
        <v>0</v>
      </c>
      <c r="W370" s="346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7"/>
      <c r="B371" s="350"/>
      <c r="C371" s="350"/>
      <c r="D371" s="350"/>
      <c r="E371" s="350"/>
      <c r="F371" s="350"/>
      <c r="G371" s="350"/>
      <c r="H371" s="350"/>
      <c r="I371" s="350"/>
      <c r="J371" s="350"/>
      <c r="K371" s="350"/>
      <c r="L371" s="350"/>
      <c r="M371" s="368"/>
      <c r="N371" s="353" t="s">
        <v>65</v>
      </c>
      <c r="O371" s="354"/>
      <c r="P371" s="354"/>
      <c r="Q371" s="354"/>
      <c r="R371" s="354"/>
      <c r="S371" s="354"/>
      <c r="T371" s="355"/>
      <c r="U371" s="37" t="s">
        <v>66</v>
      </c>
      <c r="V371" s="347">
        <f>IFERROR(V370/H370,"0")</f>
        <v>0</v>
      </c>
      <c r="W371" s="347">
        <f>IFERROR(W370/H370,"0")</f>
        <v>0</v>
      </c>
      <c r="X371" s="347">
        <f>IFERROR(IF(X370="",0,X370),"0")</f>
        <v>0</v>
      </c>
      <c r="Y371" s="348"/>
      <c r="Z371" s="348"/>
    </row>
    <row r="372" spans="1:53" hidden="1" x14ac:dyDescent="0.2">
      <c r="A372" s="350"/>
      <c r="B372" s="350"/>
      <c r="C372" s="350"/>
      <c r="D372" s="350"/>
      <c r="E372" s="350"/>
      <c r="F372" s="350"/>
      <c r="G372" s="350"/>
      <c r="H372" s="350"/>
      <c r="I372" s="350"/>
      <c r="J372" s="350"/>
      <c r="K372" s="350"/>
      <c r="L372" s="350"/>
      <c r="M372" s="368"/>
      <c r="N372" s="353" t="s">
        <v>65</v>
      </c>
      <c r="O372" s="354"/>
      <c r="P372" s="354"/>
      <c r="Q372" s="354"/>
      <c r="R372" s="354"/>
      <c r="S372" s="354"/>
      <c r="T372" s="355"/>
      <c r="U372" s="37" t="s">
        <v>64</v>
      </c>
      <c r="V372" s="347">
        <f>IFERROR(SUM(V370:V370),"0")</f>
        <v>0</v>
      </c>
      <c r="W372" s="347">
        <f>IFERROR(SUM(W370:W370),"0")</f>
        <v>0</v>
      </c>
      <c r="X372" s="37"/>
      <c r="Y372" s="348"/>
      <c r="Z372" s="348"/>
    </row>
    <row r="373" spans="1:53" ht="27.75" hidden="1" customHeight="1" x14ac:dyDescent="0.2">
      <c r="A373" s="402" t="s">
        <v>511</v>
      </c>
      <c r="B373" s="403"/>
      <c r="C373" s="403"/>
      <c r="D373" s="403"/>
      <c r="E373" s="403"/>
      <c r="F373" s="403"/>
      <c r="G373" s="403"/>
      <c r="H373" s="403"/>
      <c r="I373" s="403"/>
      <c r="J373" s="403"/>
      <c r="K373" s="403"/>
      <c r="L373" s="403"/>
      <c r="M373" s="403"/>
      <c r="N373" s="403"/>
      <c r="O373" s="403"/>
      <c r="P373" s="403"/>
      <c r="Q373" s="403"/>
      <c r="R373" s="403"/>
      <c r="S373" s="403"/>
      <c r="T373" s="403"/>
      <c r="U373" s="403"/>
      <c r="V373" s="403"/>
      <c r="W373" s="403"/>
      <c r="X373" s="403"/>
      <c r="Y373" s="48"/>
      <c r="Z373" s="48"/>
    </row>
    <row r="374" spans="1:53" ht="16.5" hidden="1" customHeight="1" x14ac:dyDescent="0.25">
      <c r="A374" s="358" t="s">
        <v>512</v>
      </c>
      <c r="B374" s="350"/>
      <c r="C374" s="350"/>
      <c r="D374" s="350"/>
      <c r="E374" s="350"/>
      <c r="F374" s="350"/>
      <c r="G374" s="350"/>
      <c r="H374" s="350"/>
      <c r="I374" s="350"/>
      <c r="J374" s="350"/>
      <c r="K374" s="350"/>
      <c r="L374" s="350"/>
      <c r="M374" s="350"/>
      <c r="N374" s="350"/>
      <c r="O374" s="350"/>
      <c r="P374" s="350"/>
      <c r="Q374" s="350"/>
      <c r="R374" s="350"/>
      <c r="S374" s="350"/>
      <c r="T374" s="350"/>
      <c r="U374" s="350"/>
      <c r="V374" s="350"/>
      <c r="W374" s="350"/>
      <c r="X374" s="350"/>
      <c r="Y374" s="340"/>
      <c r="Z374" s="340"/>
    </row>
    <row r="375" spans="1:53" ht="14.25" hidden="1" customHeight="1" x14ac:dyDescent="0.25">
      <c r="A375" s="349" t="s">
        <v>104</v>
      </c>
      <c r="B375" s="350"/>
      <c r="C375" s="350"/>
      <c r="D375" s="350"/>
      <c r="E375" s="350"/>
      <c r="F375" s="350"/>
      <c r="G375" s="350"/>
      <c r="H375" s="350"/>
      <c r="I375" s="350"/>
      <c r="J375" s="350"/>
      <c r="K375" s="350"/>
      <c r="L375" s="350"/>
      <c r="M375" s="350"/>
      <c r="N375" s="350"/>
      <c r="O375" s="350"/>
      <c r="P375" s="350"/>
      <c r="Q375" s="350"/>
      <c r="R375" s="350"/>
      <c r="S375" s="350"/>
      <c r="T375" s="350"/>
      <c r="U375" s="350"/>
      <c r="V375" s="350"/>
      <c r="W375" s="350"/>
      <c r="X375" s="350"/>
      <c r="Y375" s="341"/>
      <c r="Z375" s="341"/>
    </row>
    <row r="376" spans="1:53" ht="27" hidden="1" customHeight="1" x14ac:dyDescent="0.25">
      <c r="A376" s="54" t="s">
        <v>513</v>
      </c>
      <c r="B376" s="54" t="s">
        <v>514</v>
      </c>
      <c r="C376" s="31">
        <v>4301011428</v>
      </c>
      <c r="D376" s="351">
        <v>4607091389708</v>
      </c>
      <c r="E376" s="352"/>
      <c r="F376" s="344">
        <v>0.45</v>
      </c>
      <c r="G376" s="32">
        <v>6</v>
      </c>
      <c r="H376" s="344">
        <v>2.7</v>
      </c>
      <c r="I376" s="344">
        <v>2.9</v>
      </c>
      <c r="J376" s="32">
        <v>156</v>
      </c>
      <c r="K376" s="32" t="s">
        <v>62</v>
      </c>
      <c r="L376" s="33" t="s">
        <v>100</v>
      </c>
      <c r="M376" s="32">
        <v>50</v>
      </c>
      <c r="N376" s="4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57"/>
      <c r="P376" s="357"/>
      <c r="Q376" s="357"/>
      <c r="R376" s="352"/>
      <c r="S376" s="34"/>
      <c r="T376" s="34"/>
      <c r="U376" s="35" t="s">
        <v>64</v>
      </c>
      <c r="V376" s="345">
        <v>0</v>
      </c>
      <c r="W376" s="346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515</v>
      </c>
      <c r="B377" s="54" t="s">
        <v>516</v>
      </c>
      <c r="C377" s="31">
        <v>4301011427</v>
      </c>
      <c r="D377" s="351">
        <v>4607091389692</v>
      </c>
      <c r="E377" s="352"/>
      <c r="F377" s="344">
        <v>0.45</v>
      </c>
      <c r="G377" s="32">
        <v>6</v>
      </c>
      <c r="H377" s="344">
        <v>2.7</v>
      </c>
      <c r="I377" s="344">
        <v>2.9</v>
      </c>
      <c r="J377" s="32">
        <v>156</v>
      </c>
      <c r="K377" s="32" t="s">
        <v>62</v>
      </c>
      <c r="L377" s="33" t="s">
        <v>100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57"/>
      <c r="P377" s="357"/>
      <c r="Q377" s="357"/>
      <c r="R377" s="352"/>
      <c r="S377" s="34"/>
      <c r="T377" s="34"/>
      <c r="U377" s="35" t="s">
        <v>64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7"/>
      <c r="B378" s="350"/>
      <c r="C378" s="350"/>
      <c r="D378" s="350"/>
      <c r="E378" s="350"/>
      <c r="F378" s="350"/>
      <c r="G378" s="350"/>
      <c r="H378" s="350"/>
      <c r="I378" s="350"/>
      <c r="J378" s="350"/>
      <c r="K378" s="350"/>
      <c r="L378" s="350"/>
      <c r="M378" s="368"/>
      <c r="N378" s="353" t="s">
        <v>65</v>
      </c>
      <c r="O378" s="354"/>
      <c r="P378" s="354"/>
      <c r="Q378" s="354"/>
      <c r="R378" s="354"/>
      <c r="S378" s="354"/>
      <c r="T378" s="355"/>
      <c r="U378" s="37" t="s">
        <v>66</v>
      </c>
      <c r="V378" s="347">
        <f>IFERROR(V376/H376,"0")+IFERROR(V377/H377,"0")</f>
        <v>0</v>
      </c>
      <c r="W378" s="347">
        <f>IFERROR(W376/H376,"0")+IFERROR(W377/H377,"0")</f>
        <v>0</v>
      </c>
      <c r="X378" s="347">
        <f>IFERROR(IF(X376="",0,X376),"0")+IFERROR(IF(X377="",0,X377),"0")</f>
        <v>0</v>
      </c>
      <c r="Y378" s="348"/>
      <c r="Z378" s="348"/>
    </row>
    <row r="379" spans="1:53" hidden="1" x14ac:dyDescent="0.2">
      <c r="A379" s="350"/>
      <c r="B379" s="350"/>
      <c r="C379" s="350"/>
      <c r="D379" s="350"/>
      <c r="E379" s="350"/>
      <c r="F379" s="350"/>
      <c r="G379" s="350"/>
      <c r="H379" s="350"/>
      <c r="I379" s="350"/>
      <c r="J379" s="350"/>
      <c r="K379" s="350"/>
      <c r="L379" s="350"/>
      <c r="M379" s="368"/>
      <c r="N379" s="353" t="s">
        <v>65</v>
      </c>
      <c r="O379" s="354"/>
      <c r="P379" s="354"/>
      <c r="Q379" s="354"/>
      <c r="R379" s="354"/>
      <c r="S379" s="354"/>
      <c r="T379" s="355"/>
      <c r="U379" s="37" t="s">
        <v>64</v>
      </c>
      <c r="V379" s="347">
        <f>IFERROR(SUM(V376:V377),"0")</f>
        <v>0</v>
      </c>
      <c r="W379" s="347">
        <f>IFERROR(SUM(W376:W377),"0")</f>
        <v>0</v>
      </c>
      <c r="X379" s="37"/>
      <c r="Y379" s="348"/>
      <c r="Z379" s="348"/>
    </row>
    <row r="380" spans="1:53" ht="14.25" hidden="1" customHeight="1" x14ac:dyDescent="0.25">
      <c r="A380" s="349" t="s">
        <v>59</v>
      </c>
      <c r="B380" s="350"/>
      <c r="C380" s="350"/>
      <c r="D380" s="350"/>
      <c r="E380" s="350"/>
      <c r="F380" s="350"/>
      <c r="G380" s="350"/>
      <c r="H380" s="350"/>
      <c r="I380" s="350"/>
      <c r="J380" s="350"/>
      <c r="K380" s="350"/>
      <c r="L380" s="350"/>
      <c r="M380" s="350"/>
      <c r="N380" s="350"/>
      <c r="O380" s="350"/>
      <c r="P380" s="350"/>
      <c r="Q380" s="350"/>
      <c r="R380" s="350"/>
      <c r="S380" s="350"/>
      <c r="T380" s="350"/>
      <c r="U380" s="350"/>
      <c r="V380" s="350"/>
      <c r="W380" s="350"/>
      <c r="X380" s="350"/>
      <c r="Y380" s="341"/>
      <c r="Z380" s="341"/>
    </row>
    <row r="381" spans="1:53" ht="27" customHeight="1" x14ac:dyDescent="0.25">
      <c r="A381" s="54" t="s">
        <v>517</v>
      </c>
      <c r="B381" s="54" t="s">
        <v>518</v>
      </c>
      <c r="C381" s="31">
        <v>4301031177</v>
      </c>
      <c r="D381" s="351">
        <v>4607091389753</v>
      </c>
      <c r="E381" s="352"/>
      <c r="F381" s="344">
        <v>0.7</v>
      </c>
      <c r="G381" s="32">
        <v>6</v>
      </c>
      <c r="H381" s="344">
        <v>4.2</v>
      </c>
      <c r="I381" s="344">
        <v>4.43</v>
      </c>
      <c r="J381" s="32">
        <v>156</v>
      </c>
      <c r="K381" s="32" t="s">
        <v>62</v>
      </c>
      <c r="L381" s="33" t="s">
        <v>63</v>
      </c>
      <c r="M381" s="32">
        <v>45</v>
      </c>
      <c r="N381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57"/>
      <c r="P381" s="357"/>
      <c r="Q381" s="357"/>
      <c r="R381" s="352"/>
      <c r="S381" s="34"/>
      <c r="T381" s="34"/>
      <c r="U381" s="35" t="s">
        <v>64</v>
      </c>
      <c r="V381" s="345">
        <v>34</v>
      </c>
      <c r="W381" s="346">
        <f t="shared" ref="W381:W393" si="18">IFERROR(IF(V381="",0,CEILING((V381/$H381),1)*$H381),"")</f>
        <v>37.800000000000004</v>
      </c>
      <c r="X381" s="36">
        <f>IFERROR(IF(W381=0,"",ROUNDUP(W381/H381,0)*0.00753),"")</f>
        <v>6.7769999999999997E-2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519</v>
      </c>
      <c r="B382" s="54" t="s">
        <v>520</v>
      </c>
      <c r="C382" s="31">
        <v>4301031174</v>
      </c>
      <c r="D382" s="351">
        <v>4607091389760</v>
      </c>
      <c r="E382" s="352"/>
      <c r="F382" s="344">
        <v>0.7</v>
      </c>
      <c r="G382" s="32">
        <v>6</v>
      </c>
      <c r="H382" s="344">
        <v>4.2</v>
      </c>
      <c r="I382" s="344">
        <v>4.43</v>
      </c>
      <c r="J382" s="32">
        <v>156</v>
      </c>
      <c r="K382" s="32" t="s">
        <v>62</v>
      </c>
      <c r="L382" s="33" t="s">
        <v>63</v>
      </c>
      <c r="M382" s="32">
        <v>45</v>
      </c>
      <c r="N382" s="57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57"/>
      <c r="P382" s="357"/>
      <c r="Q382" s="357"/>
      <c r="R382" s="352"/>
      <c r="S382" s="34"/>
      <c r="T382" s="34"/>
      <c r="U382" s="35" t="s">
        <v>64</v>
      </c>
      <c r="V382" s="345">
        <v>0</v>
      </c>
      <c r="W382" s="346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521</v>
      </c>
      <c r="B383" s="54" t="s">
        <v>522</v>
      </c>
      <c r="C383" s="31">
        <v>4301031175</v>
      </c>
      <c r="D383" s="351">
        <v>4607091389746</v>
      </c>
      <c r="E383" s="352"/>
      <c r="F383" s="344">
        <v>0.7</v>
      </c>
      <c r="G383" s="32">
        <v>6</v>
      </c>
      <c r="H383" s="344">
        <v>4.2</v>
      </c>
      <c r="I383" s="344">
        <v>4.43</v>
      </c>
      <c r="J383" s="32">
        <v>156</v>
      </c>
      <c r="K383" s="32" t="s">
        <v>62</v>
      </c>
      <c r="L383" s="33" t="s">
        <v>63</v>
      </c>
      <c r="M383" s="32">
        <v>45</v>
      </c>
      <c r="N383" s="5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57"/>
      <c r="P383" s="357"/>
      <c r="Q383" s="357"/>
      <c r="R383" s="352"/>
      <c r="S383" s="34"/>
      <c r="T383" s="34"/>
      <c r="U383" s="35" t="s">
        <v>64</v>
      </c>
      <c r="V383" s="345">
        <v>151</v>
      </c>
      <c r="W383" s="346">
        <f t="shared" si="18"/>
        <v>151.20000000000002</v>
      </c>
      <c r="X383" s="36">
        <f>IFERROR(IF(W383=0,"",ROUNDUP(W383/H383,0)*0.00753),"")</f>
        <v>0.27107999999999999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523</v>
      </c>
      <c r="B384" s="54" t="s">
        <v>524</v>
      </c>
      <c r="C384" s="31">
        <v>4301031236</v>
      </c>
      <c r="D384" s="351">
        <v>4680115882928</v>
      </c>
      <c r="E384" s="352"/>
      <c r="F384" s="344">
        <v>0.28000000000000003</v>
      </c>
      <c r="G384" s="32">
        <v>6</v>
      </c>
      <c r="H384" s="344">
        <v>1.68</v>
      </c>
      <c r="I384" s="344">
        <v>2.6</v>
      </c>
      <c r="J384" s="32">
        <v>156</v>
      </c>
      <c r="K384" s="32" t="s">
        <v>62</v>
      </c>
      <c r="L384" s="33" t="s">
        <v>63</v>
      </c>
      <c r="M384" s="32">
        <v>35</v>
      </c>
      <c r="N384" s="53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57"/>
      <c r="P384" s="357"/>
      <c r="Q384" s="357"/>
      <c r="R384" s="352"/>
      <c r="S384" s="34"/>
      <c r="T384" s="34"/>
      <c r="U384" s="35" t="s">
        <v>64</v>
      </c>
      <c r="V384" s="345">
        <v>0</v>
      </c>
      <c r="W384" s="346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525</v>
      </c>
      <c r="B385" s="54" t="s">
        <v>526</v>
      </c>
      <c r="C385" s="31">
        <v>4301031257</v>
      </c>
      <c r="D385" s="351">
        <v>4680115883147</v>
      </c>
      <c r="E385" s="352"/>
      <c r="F385" s="344">
        <v>0.28000000000000003</v>
      </c>
      <c r="G385" s="32">
        <v>6</v>
      </c>
      <c r="H385" s="344">
        <v>1.68</v>
      </c>
      <c r="I385" s="344">
        <v>1.81</v>
      </c>
      <c r="J385" s="32">
        <v>234</v>
      </c>
      <c r="K385" s="32" t="s">
        <v>159</v>
      </c>
      <c r="L385" s="33" t="s">
        <v>63</v>
      </c>
      <c r="M385" s="32">
        <v>45</v>
      </c>
      <c r="N385" s="6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57"/>
      <c r="P385" s="357"/>
      <c r="Q385" s="357"/>
      <c r="R385" s="352"/>
      <c r="S385" s="34"/>
      <c r="T385" s="34"/>
      <c r="U385" s="35" t="s">
        <v>64</v>
      </c>
      <c r="V385" s="345">
        <v>0</v>
      </c>
      <c r="W385" s="346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527</v>
      </c>
      <c r="B386" s="54" t="s">
        <v>528</v>
      </c>
      <c r="C386" s="31">
        <v>4301031178</v>
      </c>
      <c r="D386" s="351">
        <v>4607091384338</v>
      </c>
      <c r="E386" s="352"/>
      <c r="F386" s="344">
        <v>0.35</v>
      </c>
      <c r="G386" s="32">
        <v>6</v>
      </c>
      <c r="H386" s="344">
        <v>2.1</v>
      </c>
      <c r="I386" s="344">
        <v>2.23</v>
      </c>
      <c r="J386" s="32">
        <v>234</v>
      </c>
      <c r="K386" s="32" t="s">
        <v>159</v>
      </c>
      <c r="L386" s="33" t="s">
        <v>63</v>
      </c>
      <c r="M386" s="32">
        <v>45</v>
      </c>
      <c r="N386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57"/>
      <c r="P386" s="357"/>
      <c r="Q386" s="357"/>
      <c r="R386" s="352"/>
      <c r="S386" s="34"/>
      <c r="T386" s="34"/>
      <c r="U386" s="35" t="s">
        <v>64</v>
      </c>
      <c r="V386" s="345">
        <v>0</v>
      </c>
      <c r="W386" s="346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529</v>
      </c>
      <c r="B387" s="54" t="s">
        <v>530</v>
      </c>
      <c r="C387" s="31">
        <v>4301031254</v>
      </c>
      <c r="D387" s="351">
        <v>4680115883154</v>
      </c>
      <c r="E387" s="352"/>
      <c r="F387" s="344">
        <v>0.28000000000000003</v>
      </c>
      <c r="G387" s="32">
        <v>6</v>
      </c>
      <c r="H387" s="344">
        <v>1.68</v>
      </c>
      <c r="I387" s="344">
        <v>1.81</v>
      </c>
      <c r="J387" s="32">
        <v>234</v>
      </c>
      <c r="K387" s="32" t="s">
        <v>159</v>
      </c>
      <c r="L387" s="33" t="s">
        <v>63</v>
      </c>
      <c r="M387" s="32">
        <v>45</v>
      </c>
      <c r="N387" s="55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57"/>
      <c r="P387" s="357"/>
      <c r="Q387" s="357"/>
      <c r="R387" s="352"/>
      <c r="S387" s="34"/>
      <c r="T387" s="34"/>
      <c r="U387" s="35" t="s">
        <v>64</v>
      </c>
      <c r="V387" s="345">
        <v>0</v>
      </c>
      <c r="W387" s="346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531</v>
      </c>
      <c r="B388" s="54" t="s">
        <v>532</v>
      </c>
      <c r="C388" s="31">
        <v>4301031171</v>
      </c>
      <c r="D388" s="351">
        <v>4607091389524</v>
      </c>
      <c r="E388" s="352"/>
      <c r="F388" s="344">
        <v>0.35</v>
      </c>
      <c r="G388" s="32">
        <v>6</v>
      </c>
      <c r="H388" s="344">
        <v>2.1</v>
      </c>
      <c r="I388" s="344">
        <v>2.23</v>
      </c>
      <c r="J388" s="32">
        <v>234</v>
      </c>
      <c r="K388" s="32" t="s">
        <v>159</v>
      </c>
      <c r="L388" s="33" t="s">
        <v>63</v>
      </c>
      <c r="M388" s="32">
        <v>45</v>
      </c>
      <c r="N388" s="69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57"/>
      <c r="P388" s="357"/>
      <c r="Q388" s="357"/>
      <c r="R388" s="352"/>
      <c r="S388" s="34"/>
      <c r="T388" s="34"/>
      <c r="U388" s="35" t="s">
        <v>64</v>
      </c>
      <c r="V388" s="345">
        <v>0</v>
      </c>
      <c r="W388" s="346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533</v>
      </c>
      <c r="B389" s="54" t="s">
        <v>534</v>
      </c>
      <c r="C389" s="31">
        <v>4301031258</v>
      </c>
      <c r="D389" s="351">
        <v>4680115883161</v>
      </c>
      <c r="E389" s="352"/>
      <c r="F389" s="344">
        <v>0.28000000000000003</v>
      </c>
      <c r="G389" s="32">
        <v>6</v>
      </c>
      <c r="H389" s="344">
        <v>1.68</v>
      </c>
      <c r="I389" s="344">
        <v>1.81</v>
      </c>
      <c r="J389" s="32">
        <v>234</v>
      </c>
      <c r="K389" s="32" t="s">
        <v>159</v>
      </c>
      <c r="L389" s="33" t="s">
        <v>63</v>
      </c>
      <c r="M389" s="32">
        <v>45</v>
      </c>
      <c r="N389" s="69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57"/>
      <c r="P389" s="357"/>
      <c r="Q389" s="357"/>
      <c r="R389" s="352"/>
      <c r="S389" s="34"/>
      <c r="T389" s="34"/>
      <c r="U389" s="35" t="s">
        <v>64</v>
      </c>
      <c r="V389" s="345">
        <v>0</v>
      </c>
      <c r="W389" s="346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535</v>
      </c>
      <c r="B390" s="54" t="s">
        <v>536</v>
      </c>
      <c r="C390" s="31">
        <v>4301031170</v>
      </c>
      <c r="D390" s="351">
        <v>4607091384345</v>
      </c>
      <c r="E390" s="352"/>
      <c r="F390" s="344">
        <v>0.35</v>
      </c>
      <c r="G390" s="32">
        <v>6</v>
      </c>
      <c r="H390" s="344">
        <v>2.1</v>
      </c>
      <c r="I390" s="344">
        <v>2.23</v>
      </c>
      <c r="J390" s="32">
        <v>234</v>
      </c>
      <c r="K390" s="32" t="s">
        <v>159</v>
      </c>
      <c r="L390" s="33" t="s">
        <v>63</v>
      </c>
      <c r="M390" s="32">
        <v>45</v>
      </c>
      <c r="N390" s="7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57"/>
      <c r="P390" s="357"/>
      <c r="Q390" s="357"/>
      <c r="R390" s="352"/>
      <c r="S390" s="34"/>
      <c r="T390" s="34"/>
      <c r="U390" s="35" t="s">
        <v>64</v>
      </c>
      <c r="V390" s="345">
        <v>0</v>
      </c>
      <c r="W390" s="346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537</v>
      </c>
      <c r="B391" s="54" t="s">
        <v>538</v>
      </c>
      <c r="C391" s="31">
        <v>4301031256</v>
      </c>
      <c r="D391" s="351">
        <v>4680115883178</v>
      </c>
      <c r="E391" s="352"/>
      <c r="F391" s="344">
        <v>0.28000000000000003</v>
      </c>
      <c r="G391" s="32">
        <v>6</v>
      </c>
      <c r="H391" s="344">
        <v>1.68</v>
      </c>
      <c r="I391" s="344">
        <v>1.81</v>
      </c>
      <c r="J391" s="32">
        <v>234</v>
      </c>
      <c r="K391" s="32" t="s">
        <v>159</v>
      </c>
      <c r="L391" s="33" t="s">
        <v>63</v>
      </c>
      <c r="M391" s="32">
        <v>45</v>
      </c>
      <c r="N391" s="3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57"/>
      <c r="P391" s="357"/>
      <c r="Q391" s="357"/>
      <c r="R391" s="352"/>
      <c r="S391" s="34"/>
      <c r="T391" s="34"/>
      <c r="U391" s="35" t="s">
        <v>64</v>
      </c>
      <c r="V391" s="345">
        <v>0</v>
      </c>
      <c r="W391" s="346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539</v>
      </c>
      <c r="B392" s="54" t="s">
        <v>540</v>
      </c>
      <c r="C392" s="31">
        <v>4301031172</v>
      </c>
      <c r="D392" s="351">
        <v>4607091389531</v>
      </c>
      <c r="E392" s="352"/>
      <c r="F392" s="344">
        <v>0.35</v>
      </c>
      <c r="G392" s="32">
        <v>6</v>
      </c>
      <c r="H392" s="344">
        <v>2.1</v>
      </c>
      <c r="I392" s="344">
        <v>2.23</v>
      </c>
      <c r="J392" s="32">
        <v>234</v>
      </c>
      <c r="K392" s="32" t="s">
        <v>159</v>
      </c>
      <c r="L392" s="33" t="s">
        <v>63</v>
      </c>
      <c r="M392" s="32">
        <v>45</v>
      </c>
      <c r="N392" s="3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57"/>
      <c r="P392" s="357"/>
      <c r="Q392" s="357"/>
      <c r="R392" s="352"/>
      <c r="S392" s="34"/>
      <c r="T392" s="34"/>
      <c r="U392" s="35" t="s">
        <v>64</v>
      </c>
      <c r="V392" s="345">
        <v>0</v>
      </c>
      <c r="W392" s="346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541</v>
      </c>
      <c r="B393" s="54" t="s">
        <v>542</v>
      </c>
      <c r="C393" s="31">
        <v>4301031255</v>
      </c>
      <c r="D393" s="351">
        <v>4680115883185</v>
      </c>
      <c r="E393" s="352"/>
      <c r="F393" s="344">
        <v>0.28000000000000003</v>
      </c>
      <c r="G393" s="32">
        <v>6</v>
      </c>
      <c r="H393" s="344">
        <v>1.68</v>
      </c>
      <c r="I393" s="344">
        <v>1.81</v>
      </c>
      <c r="J393" s="32">
        <v>234</v>
      </c>
      <c r="K393" s="32" t="s">
        <v>159</v>
      </c>
      <c r="L393" s="33" t="s">
        <v>63</v>
      </c>
      <c r="M393" s="32">
        <v>45</v>
      </c>
      <c r="N393" s="5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57"/>
      <c r="P393" s="357"/>
      <c r="Q393" s="357"/>
      <c r="R393" s="352"/>
      <c r="S393" s="34"/>
      <c r="T393" s="34"/>
      <c r="U393" s="35" t="s">
        <v>64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67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68"/>
      <c r="N394" s="353" t="s">
        <v>65</v>
      </c>
      <c r="O394" s="354"/>
      <c r="P394" s="354"/>
      <c r="Q394" s="354"/>
      <c r="R394" s="354"/>
      <c r="S394" s="354"/>
      <c r="T394" s="355"/>
      <c r="U394" s="37" t="s">
        <v>66</v>
      </c>
      <c r="V394" s="347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44.047619047619044</v>
      </c>
      <c r="W394" s="347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45</v>
      </c>
      <c r="X394" s="347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0.33884999999999998</v>
      </c>
      <c r="Y394" s="348"/>
      <c r="Z394" s="348"/>
    </row>
    <row r="395" spans="1:53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68"/>
      <c r="N395" s="353" t="s">
        <v>65</v>
      </c>
      <c r="O395" s="354"/>
      <c r="P395" s="354"/>
      <c r="Q395" s="354"/>
      <c r="R395" s="354"/>
      <c r="S395" s="354"/>
      <c r="T395" s="355"/>
      <c r="U395" s="37" t="s">
        <v>64</v>
      </c>
      <c r="V395" s="347">
        <f>IFERROR(SUM(V381:V393),"0")</f>
        <v>185</v>
      </c>
      <c r="W395" s="347">
        <f>IFERROR(SUM(W381:W393),"0")</f>
        <v>189.00000000000003</v>
      </c>
      <c r="X395" s="37"/>
      <c r="Y395" s="348"/>
      <c r="Z395" s="348"/>
    </row>
    <row r="396" spans="1:53" ht="14.25" hidden="1" customHeight="1" x14ac:dyDescent="0.25">
      <c r="A396" s="349" t="s">
        <v>67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41"/>
      <c r="Z396" s="341"/>
    </row>
    <row r="397" spans="1:53" ht="27" hidden="1" customHeight="1" x14ac:dyDescent="0.25">
      <c r="A397" s="54" t="s">
        <v>543</v>
      </c>
      <c r="B397" s="54" t="s">
        <v>544</v>
      </c>
      <c r="C397" s="31">
        <v>4301051258</v>
      </c>
      <c r="D397" s="351">
        <v>4607091389685</v>
      </c>
      <c r="E397" s="352"/>
      <c r="F397" s="344">
        <v>1.3</v>
      </c>
      <c r="G397" s="32">
        <v>6</v>
      </c>
      <c r="H397" s="344">
        <v>7.8</v>
      </c>
      <c r="I397" s="344">
        <v>8.3460000000000001</v>
      </c>
      <c r="J397" s="32">
        <v>56</v>
      </c>
      <c r="K397" s="32" t="s">
        <v>99</v>
      </c>
      <c r="L397" s="33" t="s">
        <v>119</v>
      </c>
      <c r="M397" s="32">
        <v>45</v>
      </c>
      <c r="N397" s="5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57"/>
      <c r="P397" s="357"/>
      <c r="Q397" s="357"/>
      <c r="R397" s="352"/>
      <c r="S397" s="34"/>
      <c r="T397" s="34"/>
      <c r="U397" s="35" t="s">
        <v>64</v>
      </c>
      <c r="V397" s="345">
        <v>0</v>
      </c>
      <c r="W397" s="346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545</v>
      </c>
      <c r="B398" s="54" t="s">
        <v>546</v>
      </c>
      <c r="C398" s="31">
        <v>4301051431</v>
      </c>
      <c r="D398" s="351">
        <v>4607091389654</v>
      </c>
      <c r="E398" s="352"/>
      <c r="F398" s="344">
        <v>0.33</v>
      </c>
      <c r="G398" s="32">
        <v>6</v>
      </c>
      <c r="H398" s="344">
        <v>1.98</v>
      </c>
      <c r="I398" s="344">
        <v>2.258</v>
      </c>
      <c r="J398" s="32">
        <v>156</v>
      </c>
      <c r="K398" s="32" t="s">
        <v>62</v>
      </c>
      <c r="L398" s="33" t="s">
        <v>119</v>
      </c>
      <c r="M398" s="32">
        <v>45</v>
      </c>
      <c r="N398" s="6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57"/>
      <c r="P398" s="357"/>
      <c r="Q398" s="357"/>
      <c r="R398" s="352"/>
      <c r="S398" s="34"/>
      <c r="T398" s="34"/>
      <c r="U398" s="35" t="s">
        <v>64</v>
      </c>
      <c r="V398" s="345">
        <v>0</v>
      </c>
      <c r="W398" s="34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547</v>
      </c>
      <c r="B399" s="54" t="s">
        <v>548</v>
      </c>
      <c r="C399" s="31">
        <v>4301051284</v>
      </c>
      <c r="D399" s="351">
        <v>4607091384352</v>
      </c>
      <c r="E399" s="352"/>
      <c r="F399" s="344">
        <v>0.6</v>
      </c>
      <c r="G399" s="32">
        <v>4</v>
      </c>
      <c r="H399" s="344">
        <v>2.4</v>
      </c>
      <c r="I399" s="344">
        <v>2.6459999999999999</v>
      </c>
      <c r="J399" s="32">
        <v>120</v>
      </c>
      <c r="K399" s="32" t="s">
        <v>62</v>
      </c>
      <c r="L399" s="33" t="s">
        <v>119</v>
      </c>
      <c r="M399" s="32">
        <v>45</v>
      </c>
      <c r="N399" s="4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57"/>
      <c r="P399" s="357"/>
      <c r="Q399" s="357"/>
      <c r="R399" s="352"/>
      <c r="S399" s="34"/>
      <c r="T399" s="34"/>
      <c r="U399" s="35" t="s">
        <v>64</v>
      </c>
      <c r="V399" s="345">
        <v>0</v>
      </c>
      <c r="W399" s="346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549</v>
      </c>
      <c r="B400" s="54" t="s">
        <v>550</v>
      </c>
      <c r="C400" s="31">
        <v>4301051257</v>
      </c>
      <c r="D400" s="351">
        <v>4607091389661</v>
      </c>
      <c r="E400" s="352"/>
      <c r="F400" s="344">
        <v>0.55000000000000004</v>
      </c>
      <c r="G400" s="32">
        <v>4</v>
      </c>
      <c r="H400" s="344">
        <v>2.2000000000000002</v>
      </c>
      <c r="I400" s="344">
        <v>2.492</v>
      </c>
      <c r="J400" s="32">
        <v>120</v>
      </c>
      <c r="K400" s="32" t="s">
        <v>62</v>
      </c>
      <c r="L400" s="33" t="s">
        <v>119</v>
      </c>
      <c r="M400" s="32">
        <v>45</v>
      </c>
      <c r="N400" s="4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57"/>
      <c r="P400" s="357"/>
      <c r="Q400" s="357"/>
      <c r="R400" s="352"/>
      <c r="S400" s="34"/>
      <c r="T400" s="34"/>
      <c r="U400" s="35" t="s">
        <v>64</v>
      </c>
      <c r="V400" s="345">
        <v>0</v>
      </c>
      <c r="W400" s="346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7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68"/>
      <c r="N401" s="353" t="s">
        <v>65</v>
      </c>
      <c r="O401" s="354"/>
      <c r="P401" s="354"/>
      <c r="Q401" s="354"/>
      <c r="R401" s="354"/>
      <c r="S401" s="354"/>
      <c r="T401" s="355"/>
      <c r="U401" s="37" t="s">
        <v>66</v>
      </c>
      <c r="V401" s="347">
        <f>IFERROR(V397/H397,"0")+IFERROR(V398/H398,"0")+IFERROR(V399/H399,"0")+IFERROR(V400/H400,"0")</f>
        <v>0</v>
      </c>
      <c r="W401" s="347">
        <f>IFERROR(W397/H397,"0")+IFERROR(W398/H398,"0")+IFERROR(W399/H399,"0")+IFERROR(W400/H400,"0")</f>
        <v>0</v>
      </c>
      <c r="X401" s="347">
        <f>IFERROR(IF(X397="",0,X397),"0")+IFERROR(IF(X398="",0,X398),"0")+IFERROR(IF(X399="",0,X399),"0")+IFERROR(IF(X400="",0,X400),"0")</f>
        <v>0</v>
      </c>
      <c r="Y401" s="348"/>
      <c r="Z401" s="348"/>
    </row>
    <row r="402" spans="1:53" hidden="1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68"/>
      <c r="N402" s="353" t="s">
        <v>65</v>
      </c>
      <c r="O402" s="354"/>
      <c r="P402" s="354"/>
      <c r="Q402" s="354"/>
      <c r="R402" s="354"/>
      <c r="S402" s="354"/>
      <c r="T402" s="355"/>
      <c r="U402" s="37" t="s">
        <v>64</v>
      </c>
      <c r="V402" s="347">
        <f>IFERROR(SUM(V397:V400),"0")</f>
        <v>0</v>
      </c>
      <c r="W402" s="347">
        <f>IFERROR(SUM(W397:W400),"0")</f>
        <v>0</v>
      </c>
      <c r="X402" s="37"/>
      <c r="Y402" s="348"/>
      <c r="Z402" s="348"/>
    </row>
    <row r="403" spans="1:53" ht="14.25" hidden="1" customHeight="1" x14ac:dyDescent="0.25">
      <c r="A403" s="349" t="s">
        <v>195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41"/>
      <c r="Z403" s="341"/>
    </row>
    <row r="404" spans="1:53" ht="27" hidden="1" customHeight="1" x14ac:dyDescent="0.25">
      <c r="A404" s="54" t="s">
        <v>551</v>
      </c>
      <c r="B404" s="54" t="s">
        <v>552</v>
      </c>
      <c r="C404" s="31">
        <v>4301060352</v>
      </c>
      <c r="D404" s="351">
        <v>4680115881648</v>
      </c>
      <c r="E404" s="352"/>
      <c r="F404" s="344">
        <v>1</v>
      </c>
      <c r="G404" s="32">
        <v>4</v>
      </c>
      <c r="H404" s="344">
        <v>4</v>
      </c>
      <c r="I404" s="344">
        <v>4.4039999999999999</v>
      </c>
      <c r="J404" s="32">
        <v>104</v>
      </c>
      <c r="K404" s="32" t="s">
        <v>99</v>
      </c>
      <c r="L404" s="33" t="s">
        <v>63</v>
      </c>
      <c r="M404" s="32">
        <v>35</v>
      </c>
      <c r="N404" s="39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57"/>
      <c r="P404" s="357"/>
      <c r="Q404" s="357"/>
      <c r="R404" s="352"/>
      <c r="S404" s="34"/>
      <c r="T404" s="34"/>
      <c r="U404" s="35" t="s">
        <v>64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7"/>
      <c r="B405" s="350"/>
      <c r="C405" s="350"/>
      <c r="D405" s="350"/>
      <c r="E405" s="350"/>
      <c r="F405" s="350"/>
      <c r="G405" s="350"/>
      <c r="H405" s="350"/>
      <c r="I405" s="350"/>
      <c r="J405" s="350"/>
      <c r="K405" s="350"/>
      <c r="L405" s="350"/>
      <c r="M405" s="368"/>
      <c r="N405" s="353" t="s">
        <v>65</v>
      </c>
      <c r="O405" s="354"/>
      <c r="P405" s="354"/>
      <c r="Q405" s="354"/>
      <c r="R405" s="354"/>
      <c r="S405" s="354"/>
      <c r="T405" s="355"/>
      <c r="U405" s="37" t="s">
        <v>66</v>
      </c>
      <c r="V405" s="347">
        <f>IFERROR(V404/H404,"0")</f>
        <v>0</v>
      </c>
      <c r="W405" s="347">
        <f>IFERROR(W404/H404,"0")</f>
        <v>0</v>
      </c>
      <c r="X405" s="347">
        <f>IFERROR(IF(X404="",0,X404),"0")</f>
        <v>0</v>
      </c>
      <c r="Y405" s="348"/>
      <c r="Z405" s="348"/>
    </row>
    <row r="406" spans="1:53" hidden="1" x14ac:dyDescent="0.2">
      <c r="A406" s="350"/>
      <c r="B406" s="350"/>
      <c r="C406" s="350"/>
      <c r="D406" s="350"/>
      <c r="E406" s="350"/>
      <c r="F406" s="350"/>
      <c r="G406" s="350"/>
      <c r="H406" s="350"/>
      <c r="I406" s="350"/>
      <c r="J406" s="350"/>
      <c r="K406" s="350"/>
      <c r="L406" s="350"/>
      <c r="M406" s="368"/>
      <c r="N406" s="353" t="s">
        <v>65</v>
      </c>
      <c r="O406" s="354"/>
      <c r="P406" s="354"/>
      <c r="Q406" s="354"/>
      <c r="R406" s="354"/>
      <c r="S406" s="354"/>
      <c r="T406" s="355"/>
      <c r="U406" s="37" t="s">
        <v>64</v>
      </c>
      <c r="V406" s="347">
        <f>IFERROR(SUM(V404:V404),"0")</f>
        <v>0</v>
      </c>
      <c r="W406" s="347">
        <f>IFERROR(SUM(W404:W404),"0")</f>
        <v>0</v>
      </c>
      <c r="X406" s="37"/>
      <c r="Y406" s="348"/>
      <c r="Z406" s="348"/>
    </row>
    <row r="407" spans="1:53" ht="14.25" hidden="1" customHeight="1" x14ac:dyDescent="0.25">
      <c r="A407" s="349" t="s">
        <v>82</v>
      </c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0"/>
      <c r="N407" s="350"/>
      <c r="O407" s="350"/>
      <c r="P407" s="350"/>
      <c r="Q407" s="350"/>
      <c r="R407" s="350"/>
      <c r="S407" s="350"/>
      <c r="T407" s="350"/>
      <c r="U407" s="350"/>
      <c r="V407" s="350"/>
      <c r="W407" s="350"/>
      <c r="X407" s="350"/>
      <c r="Y407" s="341"/>
      <c r="Z407" s="341"/>
    </row>
    <row r="408" spans="1:53" ht="27" hidden="1" customHeight="1" x14ac:dyDescent="0.25">
      <c r="A408" s="54" t="s">
        <v>553</v>
      </c>
      <c r="B408" s="54" t="s">
        <v>554</v>
      </c>
      <c r="C408" s="31">
        <v>4301032045</v>
      </c>
      <c r="D408" s="351">
        <v>4680115884335</v>
      </c>
      <c r="E408" s="352"/>
      <c r="F408" s="344">
        <v>0.06</v>
      </c>
      <c r="G408" s="32">
        <v>20</v>
      </c>
      <c r="H408" s="344">
        <v>1.2</v>
      </c>
      <c r="I408" s="344">
        <v>1.8</v>
      </c>
      <c r="J408" s="32">
        <v>200</v>
      </c>
      <c r="K408" s="32" t="s">
        <v>555</v>
      </c>
      <c r="L408" s="33" t="s">
        <v>556</v>
      </c>
      <c r="M408" s="32">
        <v>60</v>
      </c>
      <c r="N408" s="5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8" s="357"/>
      <c r="P408" s="357"/>
      <c r="Q408" s="357"/>
      <c r="R408" s="352"/>
      <c r="S408" s="34"/>
      <c r="T408" s="34"/>
      <c r="U408" s="35" t="s">
        <v>64</v>
      </c>
      <c r="V408" s="345">
        <v>0</v>
      </c>
      <c r="W408" s="346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557</v>
      </c>
      <c r="B409" s="54" t="s">
        <v>558</v>
      </c>
      <c r="C409" s="31">
        <v>4301032047</v>
      </c>
      <c r="D409" s="351">
        <v>4680115884342</v>
      </c>
      <c r="E409" s="352"/>
      <c r="F409" s="344">
        <v>0.06</v>
      </c>
      <c r="G409" s="32">
        <v>20</v>
      </c>
      <c r="H409" s="344">
        <v>1.2</v>
      </c>
      <c r="I409" s="344">
        <v>1.8</v>
      </c>
      <c r="J409" s="32">
        <v>200</v>
      </c>
      <c r="K409" s="32" t="s">
        <v>555</v>
      </c>
      <c r="L409" s="33" t="s">
        <v>556</v>
      </c>
      <c r="M409" s="32">
        <v>60</v>
      </c>
      <c r="N409" s="39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9" s="357"/>
      <c r="P409" s="357"/>
      <c r="Q409" s="357"/>
      <c r="R409" s="352"/>
      <c r="S409" s="34"/>
      <c r="T409" s="34"/>
      <c r="U409" s="35" t="s">
        <v>64</v>
      </c>
      <c r="V409" s="345">
        <v>0</v>
      </c>
      <c r="W409" s="346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559</v>
      </c>
      <c r="B410" s="54" t="s">
        <v>560</v>
      </c>
      <c r="C410" s="31">
        <v>4301170011</v>
      </c>
      <c r="D410" s="351">
        <v>4680115884113</v>
      </c>
      <c r="E410" s="352"/>
      <c r="F410" s="344">
        <v>0.11</v>
      </c>
      <c r="G410" s="32">
        <v>12</v>
      </c>
      <c r="H410" s="344">
        <v>1.32</v>
      </c>
      <c r="I410" s="344">
        <v>1.88</v>
      </c>
      <c r="J410" s="32">
        <v>200</v>
      </c>
      <c r="K410" s="32" t="s">
        <v>555</v>
      </c>
      <c r="L410" s="33" t="s">
        <v>556</v>
      </c>
      <c r="M410" s="32">
        <v>150</v>
      </c>
      <c r="N410" s="60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0" s="357"/>
      <c r="P410" s="357"/>
      <c r="Q410" s="357"/>
      <c r="R410" s="352"/>
      <c r="S410" s="34"/>
      <c r="T410" s="34"/>
      <c r="U410" s="35" t="s">
        <v>64</v>
      </c>
      <c r="V410" s="345">
        <v>0</v>
      </c>
      <c r="W410" s="346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idden="1" x14ac:dyDescent="0.2">
      <c r="A411" s="367"/>
      <c r="B411" s="350"/>
      <c r="C411" s="350"/>
      <c r="D411" s="350"/>
      <c r="E411" s="350"/>
      <c r="F411" s="350"/>
      <c r="G411" s="350"/>
      <c r="H411" s="350"/>
      <c r="I411" s="350"/>
      <c r="J411" s="350"/>
      <c r="K411" s="350"/>
      <c r="L411" s="350"/>
      <c r="M411" s="368"/>
      <c r="N411" s="353" t="s">
        <v>65</v>
      </c>
      <c r="O411" s="354"/>
      <c r="P411" s="354"/>
      <c r="Q411" s="354"/>
      <c r="R411" s="354"/>
      <c r="S411" s="354"/>
      <c r="T411" s="355"/>
      <c r="U411" s="37" t="s">
        <v>66</v>
      </c>
      <c r="V411" s="347">
        <f>IFERROR(V408/H408,"0")+IFERROR(V409/H409,"0")+IFERROR(V410/H410,"0")</f>
        <v>0</v>
      </c>
      <c r="W411" s="347">
        <f>IFERROR(W408/H408,"0")+IFERROR(W409/H409,"0")+IFERROR(W410/H410,"0")</f>
        <v>0</v>
      </c>
      <c r="X411" s="347">
        <f>IFERROR(IF(X408="",0,X408),"0")+IFERROR(IF(X409="",0,X409),"0")+IFERROR(IF(X410="",0,X410),"0")</f>
        <v>0</v>
      </c>
      <c r="Y411" s="348"/>
      <c r="Z411" s="348"/>
    </row>
    <row r="412" spans="1:53" hidden="1" x14ac:dyDescent="0.2">
      <c r="A412" s="350"/>
      <c r="B412" s="350"/>
      <c r="C412" s="350"/>
      <c r="D412" s="350"/>
      <c r="E412" s="350"/>
      <c r="F412" s="350"/>
      <c r="G412" s="350"/>
      <c r="H412" s="350"/>
      <c r="I412" s="350"/>
      <c r="J412" s="350"/>
      <c r="K412" s="350"/>
      <c r="L412" s="350"/>
      <c r="M412" s="368"/>
      <c r="N412" s="353" t="s">
        <v>65</v>
      </c>
      <c r="O412" s="354"/>
      <c r="P412" s="354"/>
      <c r="Q412" s="354"/>
      <c r="R412" s="354"/>
      <c r="S412" s="354"/>
      <c r="T412" s="355"/>
      <c r="U412" s="37" t="s">
        <v>64</v>
      </c>
      <c r="V412" s="347">
        <f>IFERROR(SUM(V408:V410),"0")</f>
        <v>0</v>
      </c>
      <c r="W412" s="347">
        <f>IFERROR(SUM(W408:W410),"0")</f>
        <v>0</v>
      </c>
      <c r="X412" s="37"/>
      <c r="Y412" s="348"/>
      <c r="Z412" s="348"/>
    </row>
    <row r="413" spans="1:53" ht="16.5" hidden="1" customHeight="1" x14ac:dyDescent="0.25">
      <c r="A413" s="358" t="s">
        <v>561</v>
      </c>
      <c r="B413" s="350"/>
      <c r="C413" s="350"/>
      <c r="D413" s="350"/>
      <c r="E413" s="350"/>
      <c r="F413" s="350"/>
      <c r="G413" s="350"/>
      <c r="H413" s="350"/>
      <c r="I413" s="350"/>
      <c r="J413" s="350"/>
      <c r="K413" s="350"/>
      <c r="L413" s="350"/>
      <c r="M413" s="350"/>
      <c r="N413" s="350"/>
      <c r="O413" s="350"/>
      <c r="P413" s="350"/>
      <c r="Q413" s="350"/>
      <c r="R413" s="350"/>
      <c r="S413" s="350"/>
      <c r="T413" s="350"/>
      <c r="U413" s="350"/>
      <c r="V413" s="350"/>
      <c r="W413" s="350"/>
      <c r="X413" s="350"/>
      <c r="Y413" s="340"/>
      <c r="Z413" s="340"/>
    </row>
    <row r="414" spans="1:53" ht="14.25" hidden="1" customHeight="1" x14ac:dyDescent="0.25">
      <c r="A414" s="349" t="s">
        <v>96</v>
      </c>
      <c r="B414" s="350"/>
      <c r="C414" s="350"/>
      <c r="D414" s="350"/>
      <c r="E414" s="350"/>
      <c r="F414" s="350"/>
      <c r="G414" s="350"/>
      <c r="H414" s="350"/>
      <c r="I414" s="350"/>
      <c r="J414" s="350"/>
      <c r="K414" s="350"/>
      <c r="L414" s="350"/>
      <c r="M414" s="350"/>
      <c r="N414" s="350"/>
      <c r="O414" s="350"/>
      <c r="P414" s="350"/>
      <c r="Q414" s="350"/>
      <c r="R414" s="350"/>
      <c r="S414" s="350"/>
      <c r="T414" s="350"/>
      <c r="U414" s="350"/>
      <c r="V414" s="350"/>
      <c r="W414" s="350"/>
      <c r="X414" s="350"/>
      <c r="Y414" s="341"/>
      <c r="Z414" s="341"/>
    </row>
    <row r="415" spans="1:53" ht="27" hidden="1" customHeight="1" x14ac:dyDescent="0.25">
      <c r="A415" s="54" t="s">
        <v>562</v>
      </c>
      <c r="B415" s="54" t="s">
        <v>563</v>
      </c>
      <c r="C415" s="31">
        <v>4301020214</v>
      </c>
      <c r="D415" s="351">
        <v>4607091389388</v>
      </c>
      <c r="E415" s="352"/>
      <c r="F415" s="344">
        <v>1.3</v>
      </c>
      <c r="G415" s="32">
        <v>4</v>
      </c>
      <c r="H415" s="344">
        <v>5.2</v>
      </c>
      <c r="I415" s="344">
        <v>5.6079999999999997</v>
      </c>
      <c r="J415" s="32">
        <v>104</v>
      </c>
      <c r="K415" s="32" t="s">
        <v>99</v>
      </c>
      <c r="L415" s="33" t="s">
        <v>100</v>
      </c>
      <c r="M415" s="32">
        <v>35</v>
      </c>
      <c r="N415" s="35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5" s="357"/>
      <c r="P415" s="357"/>
      <c r="Q415" s="357"/>
      <c r="R415" s="352"/>
      <c r="S415" s="34"/>
      <c r="T415" s="34"/>
      <c r="U415" s="35" t="s">
        <v>64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564</v>
      </c>
      <c r="B416" s="54" t="s">
        <v>565</v>
      </c>
      <c r="C416" s="31">
        <v>4301020185</v>
      </c>
      <c r="D416" s="351">
        <v>4607091389364</v>
      </c>
      <c r="E416" s="352"/>
      <c r="F416" s="344">
        <v>0.42</v>
      </c>
      <c r="G416" s="32">
        <v>6</v>
      </c>
      <c r="H416" s="344">
        <v>2.52</v>
      </c>
      <c r="I416" s="344">
        <v>2.75</v>
      </c>
      <c r="J416" s="32">
        <v>156</v>
      </c>
      <c r="K416" s="32" t="s">
        <v>62</v>
      </c>
      <c r="L416" s="33" t="s">
        <v>119</v>
      </c>
      <c r="M416" s="32">
        <v>35</v>
      </c>
      <c r="N416" s="6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6" s="357"/>
      <c r="P416" s="357"/>
      <c r="Q416" s="357"/>
      <c r="R416" s="352"/>
      <c r="S416" s="34"/>
      <c r="T416" s="34"/>
      <c r="U416" s="35" t="s">
        <v>64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IFERROR(IF(W416=0,"",ROUNDUP(W416/H416,0)*0.00753),"")</f>
        <v/>
      </c>
      <c r="Y416" s="56"/>
      <c r="Z416" s="57"/>
      <c r="AD416" s="58"/>
      <c r="BA416" s="286" t="s">
        <v>1</v>
      </c>
    </row>
    <row r="417" spans="1:53" hidden="1" x14ac:dyDescent="0.2">
      <c r="A417" s="367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68"/>
      <c r="N417" s="353" t="s">
        <v>65</v>
      </c>
      <c r="O417" s="354"/>
      <c r="P417" s="354"/>
      <c r="Q417" s="354"/>
      <c r="R417" s="354"/>
      <c r="S417" s="354"/>
      <c r="T417" s="355"/>
      <c r="U417" s="37" t="s">
        <v>66</v>
      </c>
      <c r="V417" s="347">
        <f>IFERROR(V415/H415,"0")+IFERROR(V416/H416,"0")</f>
        <v>0</v>
      </c>
      <c r="W417" s="347">
        <f>IFERROR(W415/H415,"0")+IFERROR(W416/H416,"0")</f>
        <v>0</v>
      </c>
      <c r="X417" s="347">
        <f>IFERROR(IF(X415="",0,X415),"0")+IFERROR(IF(X416="",0,X416),"0")</f>
        <v>0</v>
      </c>
      <c r="Y417" s="348"/>
      <c r="Z417" s="348"/>
    </row>
    <row r="418" spans="1:53" hidden="1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68"/>
      <c r="N418" s="353" t="s">
        <v>65</v>
      </c>
      <c r="O418" s="354"/>
      <c r="P418" s="354"/>
      <c r="Q418" s="354"/>
      <c r="R418" s="354"/>
      <c r="S418" s="354"/>
      <c r="T418" s="355"/>
      <c r="U418" s="37" t="s">
        <v>64</v>
      </c>
      <c r="V418" s="347">
        <f>IFERROR(SUM(V415:V416),"0")</f>
        <v>0</v>
      </c>
      <c r="W418" s="347">
        <f>IFERROR(SUM(W415:W416),"0")</f>
        <v>0</v>
      </c>
      <c r="X418" s="37"/>
      <c r="Y418" s="348"/>
      <c r="Z418" s="348"/>
    </row>
    <row r="419" spans="1:53" ht="14.25" hidden="1" customHeight="1" x14ac:dyDescent="0.25">
      <c r="A419" s="349" t="s">
        <v>59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41"/>
      <c r="Z419" s="341"/>
    </row>
    <row r="420" spans="1:53" ht="27" customHeight="1" x14ac:dyDescent="0.25">
      <c r="A420" s="54" t="s">
        <v>566</v>
      </c>
      <c r="B420" s="54" t="s">
        <v>567</v>
      </c>
      <c r="C420" s="31">
        <v>4301031212</v>
      </c>
      <c r="D420" s="351">
        <v>4607091389739</v>
      </c>
      <c r="E420" s="352"/>
      <c r="F420" s="344">
        <v>0.7</v>
      </c>
      <c r="G420" s="32">
        <v>6</v>
      </c>
      <c r="H420" s="344">
        <v>4.2</v>
      </c>
      <c r="I420" s="344">
        <v>4.43</v>
      </c>
      <c r="J420" s="32">
        <v>156</v>
      </c>
      <c r="K420" s="32" t="s">
        <v>62</v>
      </c>
      <c r="L420" s="33" t="s">
        <v>100</v>
      </c>
      <c r="M420" s="32">
        <v>45</v>
      </c>
      <c r="N420" s="6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0" s="357"/>
      <c r="P420" s="357"/>
      <c r="Q420" s="357"/>
      <c r="R420" s="352"/>
      <c r="S420" s="34"/>
      <c r="T420" s="34"/>
      <c r="U420" s="35" t="s">
        <v>64</v>
      </c>
      <c r="V420" s="345">
        <v>194</v>
      </c>
      <c r="W420" s="346">
        <f t="shared" ref="W420:W426" si="20">IFERROR(IF(V420="",0,CEILING((V420/$H420),1)*$H420),"")</f>
        <v>197.4</v>
      </c>
      <c r="X420" s="36">
        <f>IFERROR(IF(W420=0,"",ROUNDUP(W420/H420,0)*0.00753),"")</f>
        <v>0.35391</v>
      </c>
      <c r="Y420" s="56"/>
      <c r="Z420" s="57"/>
      <c r="AD420" s="58"/>
      <c r="BA420" s="287" t="s">
        <v>1</v>
      </c>
    </row>
    <row r="421" spans="1:53" ht="27" hidden="1" customHeight="1" x14ac:dyDescent="0.25">
      <c r="A421" s="54" t="s">
        <v>568</v>
      </c>
      <c r="B421" s="54" t="s">
        <v>569</v>
      </c>
      <c r="C421" s="31">
        <v>4301031247</v>
      </c>
      <c r="D421" s="351">
        <v>4680115883048</v>
      </c>
      <c r="E421" s="352"/>
      <c r="F421" s="344">
        <v>1</v>
      </c>
      <c r="G421" s="32">
        <v>4</v>
      </c>
      <c r="H421" s="344">
        <v>4</v>
      </c>
      <c r="I421" s="344">
        <v>4.21</v>
      </c>
      <c r="J421" s="32">
        <v>120</v>
      </c>
      <c r="K421" s="32" t="s">
        <v>62</v>
      </c>
      <c r="L421" s="33" t="s">
        <v>63</v>
      </c>
      <c r="M421" s="32">
        <v>40</v>
      </c>
      <c r="N421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1" s="357"/>
      <c r="P421" s="357"/>
      <c r="Q421" s="357"/>
      <c r="R421" s="352"/>
      <c r="S421" s="34"/>
      <c r="T421" s="34"/>
      <c r="U421" s="35" t="s">
        <v>64</v>
      </c>
      <c r="V421" s="345">
        <v>0</v>
      </c>
      <c r="W421" s="346">
        <f t="shared" si="20"/>
        <v>0</v>
      </c>
      <c r="X421" s="36" t="str">
        <f>IFERROR(IF(W421=0,"",ROUNDUP(W421/H421,0)*0.00937),"")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570</v>
      </c>
      <c r="B422" s="54" t="s">
        <v>571</v>
      </c>
      <c r="C422" s="31">
        <v>4301031176</v>
      </c>
      <c r="D422" s="351">
        <v>4607091389425</v>
      </c>
      <c r="E422" s="352"/>
      <c r="F422" s="344">
        <v>0.35</v>
      </c>
      <c r="G422" s="32">
        <v>6</v>
      </c>
      <c r="H422" s="344">
        <v>2.1</v>
      </c>
      <c r="I422" s="344">
        <v>2.23</v>
      </c>
      <c r="J422" s="32">
        <v>234</v>
      </c>
      <c r="K422" s="32" t="s">
        <v>159</v>
      </c>
      <c r="L422" s="33" t="s">
        <v>63</v>
      </c>
      <c r="M422" s="32">
        <v>45</v>
      </c>
      <c r="N422" s="3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2" s="357"/>
      <c r="P422" s="357"/>
      <c r="Q422" s="357"/>
      <c r="R422" s="352"/>
      <c r="S422" s="34"/>
      <c r="T422" s="34"/>
      <c r="U422" s="35" t="s">
        <v>64</v>
      </c>
      <c r="V422" s="345">
        <v>0</v>
      </c>
      <c r="W422" s="346">
        <f t="shared" si="20"/>
        <v>0</v>
      </c>
      <c r="X422" s="36" t="str">
        <f>IFERROR(IF(W422=0,"",ROUNDUP(W422/H422,0)*0.00502),"")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572</v>
      </c>
      <c r="B423" s="54" t="s">
        <v>573</v>
      </c>
      <c r="C423" s="31">
        <v>4301031215</v>
      </c>
      <c r="D423" s="351">
        <v>4680115882911</v>
      </c>
      <c r="E423" s="352"/>
      <c r="F423" s="344">
        <v>0.4</v>
      </c>
      <c r="G423" s="32">
        <v>6</v>
      </c>
      <c r="H423" s="344">
        <v>2.4</v>
      </c>
      <c r="I423" s="344">
        <v>2.5299999999999998</v>
      </c>
      <c r="J423" s="32">
        <v>234</v>
      </c>
      <c r="K423" s="32" t="s">
        <v>159</v>
      </c>
      <c r="L423" s="33" t="s">
        <v>63</v>
      </c>
      <c r="M423" s="32">
        <v>40</v>
      </c>
      <c r="N423" s="60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3" s="357"/>
      <c r="P423" s="357"/>
      <c r="Q423" s="357"/>
      <c r="R423" s="352"/>
      <c r="S423" s="34"/>
      <c r="T423" s="34"/>
      <c r="U423" s="35" t="s">
        <v>64</v>
      </c>
      <c r="V423" s="345">
        <v>0</v>
      </c>
      <c r="W423" s="346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574</v>
      </c>
      <c r="B424" s="54" t="s">
        <v>575</v>
      </c>
      <c r="C424" s="31">
        <v>4301031167</v>
      </c>
      <c r="D424" s="351">
        <v>4680115880771</v>
      </c>
      <c r="E424" s="352"/>
      <c r="F424" s="344">
        <v>0.28000000000000003</v>
      </c>
      <c r="G424" s="32">
        <v>6</v>
      </c>
      <c r="H424" s="344">
        <v>1.68</v>
      </c>
      <c r="I424" s="344">
        <v>1.81</v>
      </c>
      <c r="J424" s="32">
        <v>234</v>
      </c>
      <c r="K424" s="32" t="s">
        <v>159</v>
      </c>
      <c r="L424" s="33" t="s">
        <v>63</v>
      </c>
      <c r="M424" s="32">
        <v>45</v>
      </c>
      <c r="N424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4" s="357"/>
      <c r="P424" s="357"/>
      <c r="Q424" s="357"/>
      <c r="R424" s="352"/>
      <c r="S424" s="34"/>
      <c r="T424" s="34"/>
      <c r="U424" s="35" t="s">
        <v>64</v>
      </c>
      <c r="V424" s="345">
        <v>0</v>
      </c>
      <c r="W424" s="346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576</v>
      </c>
      <c r="B425" s="54" t="s">
        <v>577</v>
      </c>
      <c r="C425" s="31">
        <v>4301031173</v>
      </c>
      <c r="D425" s="351">
        <v>4607091389500</v>
      </c>
      <c r="E425" s="352"/>
      <c r="F425" s="344">
        <v>0.35</v>
      </c>
      <c r="G425" s="32">
        <v>6</v>
      </c>
      <c r="H425" s="344">
        <v>2.1</v>
      </c>
      <c r="I425" s="344">
        <v>2.23</v>
      </c>
      <c r="J425" s="32">
        <v>234</v>
      </c>
      <c r="K425" s="32" t="s">
        <v>159</v>
      </c>
      <c r="L425" s="33" t="s">
        <v>63</v>
      </c>
      <c r="M425" s="32">
        <v>45</v>
      </c>
      <c r="N425" s="66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5" s="357"/>
      <c r="P425" s="357"/>
      <c r="Q425" s="357"/>
      <c r="R425" s="352"/>
      <c r="S425" s="34"/>
      <c r="T425" s="34"/>
      <c r="U425" s="35" t="s">
        <v>64</v>
      </c>
      <c r="V425" s="345">
        <v>0</v>
      </c>
      <c r="W425" s="346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578</v>
      </c>
      <c r="B426" s="54" t="s">
        <v>579</v>
      </c>
      <c r="C426" s="31">
        <v>4301031103</v>
      </c>
      <c r="D426" s="351">
        <v>4680115881983</v>
      </c>
      <c r="E426" s="352"/>
      <c r="F426" s="344">
        <v>0.28000000000000003</v>
      </c>
      <c r="G426" s="32">
        <v>4</v>
      </c>
      <c r="H426" s="344">
        <v>1.1200000000000001</v>
      </c>
      <c r="I426" s="344">
        <v>1.252</v>
      </c>
      <c r="J426" s="32">
        <v>234</v>
      </c>
      <c r="K426" s="32" t="s">
        <v>159</v>
      </c>
      <c r="L426" s="33" t="s">
        <v>63</v>
      </c>
      <c r="M426" s="32">
        <v>40</v>
      </c>
      <c r="N426" s="41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6" s="357"/>
      <c r="P426" s="357"/>
      <c r="Q426" s="357"/>
      <c r="R426" s="352"/>
      <c r="S426" s="34"/>
      <c r="T426" s="34"/>
      <c r="U426" s="35" t="s">
        <v>64</v>
      </c>
      <c r="V426" s="345">
        <v>0</v>
      </c>
      <c r="W426" s="346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x14ac:dyDescent="0.2">
      <c r="A427" s="367"/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68"/>
      <c r="N427" s="353" t="s">
        <v>65</v>
      </c>
      <c r="O427" s="354"/>
      <c r="P427" s="354"/>
      <c r="Q427" s="354"/>
      <c r="R427" s="354"/>
      <c r="S427" s="354"/>
      <c r="T427" s="355"/>
      <c r="U427" s="37" t="s">
        <v>66</v>
      </c>
      <c r="V427" s="347">
        <f>IFERROR(V420/H420,"0")+IFERROR(V421/H421,"0")+IFERROR(V422/H422,"0")+IFERROR(V423/H423,"0")+IFERROR(V424/H424,"0")+IFERROR(V425/H425,"0")+IFERROR(V426/H426,"0")</f>
        <v>46.19047619047619</v>
      </c>
      <c r="W427" s="347">
        <f>IFERROR(W420/H420,"0")+IFERROR(W421/H421,"0")+IFERROR(W422/H422,"0")+IFERROR(W423/H423,"0")+IFERROR(W424/H424,"0")+IFERROR(W425/H425,"0")+IFERROR(W426/H426,"0")</f>
        <v>47</v>
      </c>
      <c r="X427" s="347">
        <f>IFERROR(IF(X420="",0,X420),"0")+IFERROR(IF(X421="",0,X421),"0")+IFERROR(IF(X422="",0,X422),"0")+IFERROR(IF(X423="",0,X423),"0")+IFERROR(IF(X424="",0,X424),"0")+IFERROR(IF(X425="",0,X425),"0")+IFERROR(IF(X426="",0,X426),"0")</f>
        <v>0.35391</v>
      </c>
      <c r="Y427" s="348"/>
      <c r="Z427" s="348"/>
    </row>
    <row r="428" spans="1:53" x14ac:dyDescent="0.2">
      <c r="A428" s="350"/>
      <c r="B428" s="350"/>
      <c r="C428" s="350"/>
      <c r="D428" s="350"/>
      <c r="E428" s="350"/>
      <c r="F428" s="350"/>
      <c r="G428" s="350"/>
      <c r="H428" s="350"/>
      <c r="I428" s="350"/>
      <c r="J428" s="350"/>
      <c r="K428" s="350"/>
      <c r="L428" s="350"/>
      <c r="M428" s="368"/>
      <c r="N428" s="353" t="s">
        <v>65</v>
      </c>
      <c r="O428" s="354"/>
      <c r="P428" s="354"/>
      <c r="Q428" s="354"/>
      <c r="R428" s="354"/>
      <c r="S428" s="354"/>
      <c r="T428" s="355"/>
      <c r="U428" s="37" t="s">
        <v>64</v>
      </c>
      <c r="V428" s="347">
        <f>IFERROR(SUM(V420:V426),"0")</f>
        <v>194</v>
      </c>
      <c r="W428" s="347">
        <f>IFERROR(SUM(W420:W426),"0")</f>
        <v>197.4</v>
      </c>
      <c r="X428" s="37"/>
      <c r="Y428" s="348"/>
      <c r="Z428" s="348"/>
    </row>
    <row r="429" spans="1:53" ht="14.25" hidden="1" customHeight="1" x14ac:dyDescent="0.25">
      <c r="A429" s="349" t="s">
        <v>82</v>
      </c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0"/>
      <c r="N429" s="350"/>
      <c r="O429" s="350"/>
      <c r="P429" s="350"/>
      <c r="Q429" s="350"/>
      <c r="R429" s="350"/>
      <c r="S429" s="350"/>
      <c r="T429" s="350"/>
      <c r="U429" s="350"/>
      <c r="V429" s="350"/>
      <c r="W429" s="350"/>
      <c r="X429" s="350"/>
      <c r="Y429" s="341"/>
      <c r="Z429" s="341"/>
    </row>
    <row r="430" spans="1:53" ht="27" hidden="1" customHeight="1" x14ac:dyDescent="0.25">
      <c r="A430" s="54" t="s">
        <v>580</v>
      </c>
      <c r="B430" s="54" t="s">
        <v>581</v>
      </c>
      <c r="C430" s="31">
        <v>4301032046</v>
      </c>
      <c r="D430" s="351">
        <v>4680115884359</v>
      </c>
      <c r="E430" s="352"/>
      <c r="F430" s="344">
        <v>0.06</v>
      </c>
      <c r="G430" s="32">
        <v>20</v>
      </c>
      <c r="H430" s="344">
        <v>1.2</v>
      </c>
      <c r="I430" s="344">
        <v>1.8</v>
      </c>
      <c r="J430" s="32">
        <v>200</v>
      </c>
      <c r="K430" s="32" t="s">
        <v>555</v>
      </c>
      <c r="L430" s="33" t="s">
        <v>556</v>
      </c>
      <c r="M430" s="32">
        <v>60</v>
      </c>
      <c r="N430" s="63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0" s="357"/>
      <c r="P430" s="357"/>
      <c r="Q430" s="357"/>
      <c r="R430" s="352"/>
      <c r="S430" s="34"/>
      <c r="T430" s="34"/>
      <c r="U430" s="35" t="s">
        <v>64</v>
      </c>
      <c r="V430" s="345">
        <v>0</v>
      </c>
      <c r="W430" s="346">
        <f>IFERROR(IF(V430="",0,CEILING((V430/$H430),1)*$H430),"")</f>
        <v>0</v>
      </c>
      <c r="X430" s="36" t="str">
        <f>IFERROR(IF(W430=0,"",ROUNDUP(W430/H430,0)*0.00627),"")</f>
        <v/>
      </c>
      <c r="Y430" s="56"/>
      <c r="Z430" s="57"/>
      <c r="AD430" s="58"/>
      <c r="BA430" s="294" t="s">
        <v>1</v>
      </c>
    </row>
    <row r="431" spans="1:53" ht="27" hidden="1" customHeight="1" x14ac:dyDescent="0.25">
      <c r="A431" s="54" t="s">
        <v>582</v>
      </c>
      <c r="B431" s="54" t="s">
        <v>583</v>
      </c>
      <c r="C431" s="31">
        <v>4301040358</v>
      </c>
      <c r="D431" s="351">
        <v>4680115884571</v>
      </c>
      <c r="E431" s="352"/>
      <c r="F431" s="344">
        <v>0.1</v>
      </c>
      <c r="G431" s="32">
        <v>20</v>
      </c>
      <c r="H431" s="344">
        <v>2</v>
      </c>
      <c r="I431" s="344">
        <v>2.6</v>
      </c>
      <c r="J431" s="32">
        <v>200</v>
      </c>
      <c r="K431" s="32" t="s">
        <v>555</v>
      </c>
      <c r="L431" s="33" t="s">
        <v>556</v>
      </c>
      <c r="M431" s="32">
        <v>60</v>
      </c>
      <c r="N431" s="5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1" s="357"/>
      <c r="P431" s="357"/>
      <c r="Q431" s="357"/>
      <c r="R431" s="352"/>
      <c r="S431" s="34"/>
      <c r="T431" s="34"/>
      <c r="U431" s="35" t="s">
        <v>64</v>
      </c>
      <c r="V431" s="345">
        <v>0</v>
      </c>
      <c r="W431" s="346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7"/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68"/>
      <c r="N432" s="353" t="s">
        <v>65</v>
      </c>
      <c r="O432" s="354"/>
      <c r="P432" s="354"/>
      <c r="Q432" s="354"/>
      <c r="R432" s="354"/>
      <c r="S432" s="354"/>
      <c r="T432" s="355"/>
      <c r="U432" s="37" t="s">
        <v>66</v>
      </c>
      <c r="V432" s="347">
        <f>IFERROR(V430/H430,"0")+IFERROR(V431/H431,"0")</f>
        <v>0</v>
      </c>
      <c r="W432" s="347">
        <f>IFERROR(W430/H430,"0")+IFERROR(W431/H431,"0")</f>
        <v>0</v>
      </c>
      <c r="X432" s="347">
        <f>IFERROR(IF(X430="",0,X430),"0")+IFERROR(IF(X431="",0,X431),"0")</f>
        <v>0</v>
      </c>
      <c r="Y432" s="348"/>
      <c r="Z432" s="348"/>
    </row>
    <row r="433" spans="1:53" hidden="1" x14ac:dyDescent="0.2">
      <c r="A433" s="350"/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68"/>
      <c r="N433" s="353" t="s">
        <v>65</v>
      </c>
      <c r="O433" s="354"/>
      <c r="P433" s="354"/>
      <c r="Q433" s="354"/>
      <c r="R433" s="354"/>
      <c r="S433" s="354"/>
      <c r="T433" s="355"/>
      <c r="U433" s="37" t="s">
        <v>64</v>
      </c>
      <c r="V433" s="347">
        <f>IFERROR(SUM(V430:V431),"0")</f>
        <v>0</v>
      </c>
      <c r="W433" s="347">
        <f>IFERROR(SUM(W430:W431),"0")</f>
        <v>0</v>
      </c>
      <c r="X433" s="37"/>
      <c r="Y433" s="348"/>
      <c r="Z433" s="348"/>
    </row>
    <row r="434" spans="1:53" ht="14.25" hidden="1" customHeight="1" x14ac:dyDescent="0.25">
      <c r="A434" s="349" t="s">
        <v>91</v>
      </c>
      <c r="B434" s="350"/>
      <c r="C434" s="350"/>
      <c r="D434" s="350"/>
      <c r="E434" s="350"/>
      <c r="F434" s="350"/>
      <c r="G434" s="350"/>
      <c r="H434" s="350"/>
      <c r="I434" s="350"/>
      <c r="J434" s="350"/>
      <c r="K434" s="350"/>
      <c r="L434" s="350"/>
      <c r="M434" s="350"/>
      <c r="N434" s="350"/>
      <c r="O434" s="350"/>
      <c r="P434" s="350"/>
      <c r="Q434" s="350"/>
      <c r="R434" s="350"/>
      <c r="S434" s="350"/>
      <c r="T434" s="350"/>
      <c r="U434" s="350"/>
      <c r="V434" s="350"/>
      <c r="W434" s="350"/>
      <c r="X434" s="350"/>
      <c r="Y434" s="341"/>
      <c r="Z434" s="341"/>
    </row>
    <row r="435" spans="1:53" ht="27" hidden="1" customHeight="1" x14ac:dyDescent="0.25">
      <c r="A435" s="54" t="s">
        <v>584</v>
      </c>
      <c r="B435" s="54" t="s">
        <v>585</v>
      </c>
      <c r="C435" s="31">
        <v>4301170010</v>
      </c>
      <c r="D435" s="351">
        <v>4680115884090</v>
      </c>
      <c r="E435" s="352"/>
      <c r="F435" s="344">
        <v>0.11</v>
      </c>
      <c r="G435" s="32">
        <v>12</v>
      </c>
      <c r="H435" s="344">
        <v>1.32</v>
      </c>
      <c r="I435" s="344">
        <v>1.88</v>
      </c>
      <c r="J435" s="32">
        <v>200</v>
      </c>
      <c r="K435" s="32" t="s">
        <v>555</v>
      </c>
      <c r="L435" s="33" t="s">
        <v>556</v>
      </c>
      <c r="M435" s="32">
        <v>150</v>
      </c>
      <c r="N435" s="6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5" s="357"/>
      <c r="P435" s="357"/>
      <c r="Q435" s="357"/>
      <c r="R435" s="352"/>
      <c r="S435" s="34"/>
      <c r="T435" s="34"/>
      <c r="U435" s="35" t="s">
        <v>64</v>
      </c>
      <c r="V435" s="345">
        <v>0</v>
      </c>
      <c r="W435" s="346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7"/>
      <c r="B436" s="350"/>
      <c r="C436" s="350"/>
      <c r="D436" s="350"/>
      <c r="E436" s="350"/>
      <c r="F436" s="350"/>
      <c r="G436" s="350"/>
      <c r="H436" s="350"/>
      <c r="I436" s="350"/>
      <c r="J436" s="350"/>
      <c r="K436" s="350"/>
      <c r="L436" s="350"/>
      <c r="M436" s="368"/>
      <c r="N436" s="353" t="s">
        <v>65</v>
      </c>
      <c r="O436" s="354"/>
      <c r="P436" s="354"/>
      <c r="Q436" s="354"/>
      <c r="R436" s="354"/>
      <c r="S436" s="354"/>
      <c r="T436" s="355"/>
      <c r="U436" s="37" t="s">
        <v>66</v>
      </c>
      <c r="V436" s="347">
        <f>IFERROR(V435/H435,"0")</f>
        <v>0</v>
      </c>
      <c r="W436" s="347">
        <f>IFERROR(W435/H435,"0")</f>
        <v>0</v>
      </c>
      <c r="X436" s="347">
        <f>IFERROR(IF(X435="",0,X435),"0")</f>
        <v>0</v>
      </c>
      <c r="Y436" s="348"/>
      <c r="Z436" s="348"/>
    </row>
    <row r="437" spans="1:53" hidden="1" x14ac:dyDescent="0.2">
      <c r="A437" s="350"/>
      <c r="B437" s="350"/>
      <c r="C437" s="350"/>
      <c r="D437" s="350"/>
      <c r="E437" s="350"/>
      <c r="F437" s="350"/>
      <c r="G437" s="350"/>
      <c r="H437" s="350"/>
      <c r="I437" s="350"/>
      <c r="J437" s="350"/>
      <c r="K437" s="350"/>
      <c r="L437" s="350"/>
      <c r="M437" s="368"/>
      <c r="N437" s="353" t="s">
        <v>65</v>
      </c>
      <c r="O437" s="354"/>
      <c r="P437" s="354"/>
      <c r="Q437" s="354"/>
      <c r="R437" s="354"/>
      <c r="S437" s="354"/>
      <c r="T437" s="355"/>
      <c r="U437" s="37" t="s">
        <v>64</v>
      </c>
      <c r="V437" s="347">
        <f>IFERROR(SUM(V435:V435),"0")</f>
        <v>0</v>
      </c>
      <c r="W437" s="347">
        <f>IFERROR(SUM(W435:W435),"0")</f>
        <v>0</v>
      </c>
      <c r="X437" s="37"/>
      <c r="Y437" s="348"/>
      <c r="Z437" s="348"/>
    </row>
    <row r="438" spans="1:53" ht="14.25" hidden="1" customHeight="1" x14ac:dyDescent="0.25">
      <c r="A438" s="349" t="s">
        <v>586</v>
      </c>
      <c r="B438" s="350"/>
      <c r="C438" s="350"/>
      <c r="D438" s="350"/>
      <c r="E438" s="350"/>
      <c r="F438" s="350"/>
      <c r="G438" s="350"/>
      <c r="H438" s="350"/>
      <c r="I438" s="350"/>
      <c r="J438" s="350"/>
      <c r="K438" s="350"/>
      <c r="L438" s="350"/>
      <c r="M438" s="350"/>
      <c r="N438" s="350"/>
      <c r="O438" s="350"/>
      <c r="P438" s="350"/>
      <c r="Q438" s="350"/>
      <c r="R438" s="350"/>
      <c r="S438" s="350"/>
      <c r="T438" s="350"/>
      <c r="U438" s="350"/>
      <c r="V438" s="350"/>
      <c r="W438" s="350"/>
      <c r="X438" s="350"/>
      <c r="Y438" s="341"/>
      <c r="Z438" s="341"/>
    </row>
    <row r="439" spans="1:53" ht="27" hidden="1" customHeight="1" x14ac:dyDescent="0.25">
      <c r="A439" s="54" t="s">
        <v>587</v>
      </c>
      <c r="B439" s="54" t="s">
        <v>588</v>
      </c>
      <c r="C439" s="31">
        <v>4301040357</v>
      </c>
      <c r="D439" s="351">
        <v>4680115884564</v>
      </c>
      <c r="E439" s="352"/>
      <c r="F439" s="344">
        <v>0.15</v>
      </c>
      <c r="G439" s="32">
        <v>20</v>
      </c>
      <c r="H439" s="344">
        <v>3</v>
      </c>
      <c r="I439" s="344">
        <v>3.6</v>
      </c>
      <c r="J439" s="32">
        <v>200</v>
      </c>
      <c r="K439" s="32" t="s">
        <v>555</v>
      </c>
      <c r="L439" s="33" t="s">
        <v>556</v>
      </c>
      <c r="M439" s="32">
        <v>60</v>
      </c>
      <c r="N439" s="67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9" s="357"/>
      <c r="P439" s="357"/>
      <c r="Q439" s="357"/>
      <c r="R439" s="352"/>
      <c r="S439" s="34"/>
      <c r="T439" s="34"/>
      <c r="U439" s="35" t="s">
        <v>64</v>
      </c>
      <c r="V439" s="345">
        <v>0</v>
      </c>
      <c r="W439" s="346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297" t="s">
        <v>1</v>
      </c>
    </row>
    <row r="440" spans="1:53" hidden="1" x14ac:dyDescent="0.2">
      <c r="A440" s="367"/>
      <c r="B440" s="350"/>
      <c r="C440" s="350"/>
      <c r="D440" s="350"/>
      <c r="E440" s="350"/>
      <c r="F440" s="350"/>
      <c r="G440" s="350"/>
      <c r="H440" s="350"/>
      <c r="I440" s="350"/>
      <c r="J440" s="350"/>
      <c r="K440" s="350"/>
      <c r="L440" s="350"/>
      <c r="M440" s="368"/>
      <c r="N440" s="353" t="s">
        <v>65</v>
      </c>
      <c r="O440" s="354"/>
      <c r="P440" s="354"/>
      <c r="Q440" s="354"/>
      <c r="R440" s="354"/>
      <c r="S440" s="354"/>
      <c r="T440" s="355"/>
      <c r="U440" s="37" t="s">
        <v>66</v>
      </c>
      <c r="V440" s="347">
        <f>IFERROR(V439/H439,"0")</f>
        <v>0</v>
      </c>
      <c r="W440" s="347">
        <f>IFERROR(W439/H439,"0")</f>
        <v>0</v>
      </c>
      <c r="X440" s="347">
        <f>IFERROR(IF(X439="",0,X439),"0")</f>
        <v>0</v>
      </c>
      <c r="Y440" s="348"/>
      <c r="Z440" s="348"/>
    </row>
    <row r="441" spans="1:53" hidden="1" x14ac:dyDescent="0.2">
      <c r="A441" s="350"/>
      <c r="B441" s="350"/>
      <c r="C441" s="350"/>
      <c r="D441" s="350"/>
      <c r="E441" s="350"/>
      <c r="F441" s="350"/>
      <c r="G441" s="350"/>
      <c r="H441" s="350"/>
      <c r="I441" s="350"/>
      <c r="J441" s="350"/>
      <c r="K441" s="350"/>
      <c r="L441" s="350"/>
      <c r="M441" s="368"/>
      <c r="N441" s="353" t="s">
        <v>65</v>
      </c>
      <c r="O441" s="354"/>
      <c r="P441" s="354"/>
      <c r="Q441" s="354"/>
      <c r="R441" s="354"/>
      <c r="S441" s="354"/>
      <c r="T441" s="355"/>
      <c r="U441" s="37" t="s">
        <v>64</v>
      </c>
      <c r="V441" s="347">
        <f>IFERROR(SUM(V439:V439),"0")</f>
        <v>0</v>
      </c>
      <c r="W441" s="347">
        <f>IFERROR(SUM(W439:W439),"0")</f>
        <v>0</v>
      </c>
      <c r="X441" s="37"/>
      <c r="Y441" s="348"/>
      <c r="Z441" s="348"/>
    </row>
    <row r="442" spans="1:53" ht="27.75" hidden="1" customHeight="1" x14ac:dyDescent="0.2">
      <c r="A442" s="402" t="s">
        <v>589</v>
      </c>
      <c r="B442" s="403"/>
      <c r="C442" s="403"/>
      <c r="D442" s="403"/>
      <c r="E442" s="403"/>
      <c r="F442" s="403"/>
      <c r="G442" s="403"/>
      <c r="H442" s="403"/>
      <c r="I442" s="403"/>
      <c r="J442" s="403"/>
      <c r="K442" s="403"/>
      <c r="L442" s="403"/>
      <c r="M442" s="403"/>
      <c r="N442" s="403"/>
      <c r="O442" s="403"/>
      <c r="P442" s="403"/>
      <c r="Q442" s="403"/>
      <c r="R442" s="403"/>
      <c r="S442" s="403"/>
      <c r="T442" s="403"/>
      <c r="U442" s="403"/>
      <c r="V442" s="403"/>
      <c r="W442" s="403"/>
      <c r="X442" s="403"/>
      <c r="Y442" s="48"/>
      <c r="Z442" s="48"/>
    </row>
    <row r="443" spans="1:53" ht="16.5" hidden="1" customHeight="1" x14ac:dyDescent="0.25">
      <c r="A443" s="358" t="s">
        <v>589</v>
      </c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0"/>
      <c r="N443" s="350"/>
      <c r="O443" s="350"/>
      <c r="P443" s="350"/>
      <c r="Q443" s="350"/>
      <c r="R443" s="350"/>
      <c r="S443" s="350"/>
      <c r="T443" s="350"/>
      <c r="U443" s="350"/>
      <c r="V443" s="350"/>
      <c r="W443" s="350"/>
      <c r="X443" s="350"/>
      <c r="Y443" s="340"/>
      <c r="Z443" s="340"/>
    </row>
    <row r="444" spans="1:53" ht="14.25" hidden="1" customHeight="1" x14ac:dyDescent="0.25">
      <c r="A444" s="349" t="s">
        <v>104</v>
      </c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0"/>
      <c r="N444" s="350"/>
      <c r="O444" s="350"/>
      <c r="P444" s="350"/>
      <c r="Q444" s="350"/>
      <c r="R444" s="350"/>
      <c r="S444" s="350"/>
      <c r="T444" s="350"/>
      <c r="U444" s="350"/>
      <c r="V444" s="350"/>
      <c r="W444" s="350"/>
      <c r="X444" s="350"/>
      <c r="Y444" s="341"/>
      <c r="Z444" s="341"/>
    </row>
    <row r="445" spans="1:53" ht="27" hidden="1" customHeight="1" x14ac:dyDescent="0.25">
      <c r="A445" s="54" t="s">
        <v>590</v>
      </c>
      <c r="B445" s="54" t="s">
        <v>591</v>
      </c>
      <c r="C445" s="31">
        <v>4301011795</v>
      </c>
      <c r="D445" s="351">
        <v>4607091389067</v>
      </c>
      <c r="E445" s="352"/>
      <c r="F445" s="344">
        <v>0.88</v>
      </c>
      <c r="G445" s="32">
        <v>6</v>
      </c>
      <c r="H445" s="344">
        <v>5.28</v>
      </c>
      <c r="I445" s="344">
        <v>5.64</v>
      </c>
      <c r="J445" s="32">
        <v>104</v>
      </c>
      <c r="K445" s="32" t="s">
        <v>99</v>
      </c>
      <c r="L445" s="33" t="s">
        <v>100</v>
      </c>
      <c r="M445" s="32">
        <v>60</v>
      </c>
      <c r="N445" s="547" t="s">
        <v>592</v>
      </c>
      <c r="O445" s="357"/>
      <c r="P445" s="357"/>
      <c r="Q445" s="357"/>
      <c r="R445" s="352"/>
      <c r="S445" s="34"/>
      <c r="T445" s="34"/>
      <c r="U445" s="35" t="s">
        <v>64</v>
      </c>
      <c r="V445" s="345">
        <v>0</v>
      </c>
      <c r="W445" s="346">
        <f t="shared" ref="W445:W455" si="21">IFERROR(IF(V445="",0,CEILING((V445/$H445),1)*$H445),"")</f>
        <v>0</v>
      </c>
      <c r="X445" s="36" t="str">
        <f t="shared" ref="X445:X450" si="22">IFERROR(IF(W445=0,"",ROUNDUP(W445/H445,0)*0.01196),"")</f>
        <v/>
      </c>
      <c r="Y445" s="56"/>
      <c r="Z445" s="57"/>
      <c r="AD445" s="58"/>
      <c r="BA445" s="298" t="s">
        <v>1</v>
      </c>
    </row>
    <row r="446" spans="1:53" ht="27" customHeight="1" x14ac:dyDescent="0.25">
      <c r="A446" s="54" t="s">
        <v>593</v>
      </c>
      <c r="B446" s="54" t="s">
        <v>594</v>
      </c>
      <c r="C446" s="31">
        <v>4301011779</v>
      </c>
      <c r="D446" s="351">
        <v>4607091383522</v>
      </c>
      <c r="E446" s="352"/>
      <c r="F446" s="344">
        <v>0.88</v>
      </c>
      <c r="G446" s="32">
        <v>6</v>
      </c>
      <c r="H446" s="344">
        <v>5.28</v>
      </c>
      <c r="I446" s="344">
        <v>5.64</v>
      </c>
      <c r="J446" s="32">
        <v>104</v>
      </c>
      <c r="K446" s="32" t="s">
        <v>99</v>
      </c>
      <c r="L446" s="33" t="s">
        <v>100</v>
      </c>
      <c r="M446" s="32">
        <v>60</v>
      </c>
      <c r="N446" s="576" t="s">
        <v>595</v>
      </c>
      <c r="O446" s="357"/>
      <c r="P446" s="357"/>
      <c r="Q446" s="357"/>
      <c r="R446" s="352"/>
      <c r="S446" s="34"/>
      <c r="T446" s="34"/>
      <c r="U446" s="35" t="s">
        <v>64</v>
      </c>
      <c r="V446" s="345">
        <v>183</v>
      </c>
      <c r="W446" s="346">
        <f t="shared" si="21"/>
        <v>184.8</v>
      </c>
      <c r="X446" s="36">
        <f t="shared" si="22"/>
        <v>0.41860000000000003</v>
      </c>
      <c r="Y446" s="56"/>
      <c r="Z446" s="57"/>
      <c r="AD446" s="58"/>
      <c r="BA446" s="299" t="s">
        <v>1</v>
      </c>
    </row>
    <row r="447" spans="1:53" ht="27" customHeight="1" x14ac:dyDescent="0.25">
      <c r="A447" s="54" t="s">
        <v>596</v>
      </c>
      <c r="B447" s="54" t="s">
        <v>597</v>
      </c>
      <c r="C447" s="31">
        <v>4301011785</v>
      </c>
      <c r="D447" s="351">
        <v>4607091384437</v>
      </c>
      <c r="E447" s="352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99</v>
      </c>
      <c r="L447" s="33" t="s">
        <v>100</v>
      </c>
      <c r="M447" s="32">
        <v>60</v>
      </c>
      <c r="N447" s="499" t="s">
        <v>598</v>
      </c>
      <c r="O447" s="357"/>
      <c r="P447" s="357"/>
      <c r="Q447" s="357"/>
      <c r="R447" s="352"/>
      <c r="S447" s="34"/>
      <c r="T447" s="34"/>
      <c r="U447" s="35" t="s">
        <v>64</v>
      </c>
      <c r="V447" s="345">
        <v>122</v>
      </c>
      <c r="W447" s="346">
        <f t="shared" si="21"/>
        <v>126.72</v>
      </c>
      <c r="X447" s="36">
        <f t="shared" si="22"/>
        <v>0.28704000000000002</v>
      </c>
      <c r="Y447" s="56"/>
      <c r="Z447" s="57"/>
      <c r="AD447" s="58"/>
      <c r="BA447" s="300" t="s">
        <v>1</v>
      </c>
    </row>
    <row r="448" spans="1:53" ht="16.5" hidden="1" customHeight="1" x14ac:dyDescent="0.25">
      <c r="A448" s="54" t="s">
        <v>599</v>
      </c>
      <c r="B448" s="54" t="s">
        <v>600</v>
      </c>
      <c r="C448" s="31">
        <v>4301011774</v>
      </c>
      <c r="D448" s="351">
        <v>4680115884502</v>
      </c>
      <c r="E448" s="352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78" t="s">
        <v>601</v>
      </c>
      <c r="O448" s="357"/>
      <c r="P448" s="357"/>
      <c r="Q448" s="357"/>
      <c r="R448" s="352"/>
      <c r="S448" s="34"/>
      <c r="T448" s="34"/>
      <c r="U448" s="35" t="s">
        <v>64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602</v>
      </c>
      <c r="B449" s="54" t="s">
        <v>603</v>
      </c>
      <c r="C449" s="31">
        <v>4301011771</v>
      </c>
      <c r="D449" s="351">
        <v>4607091389104</v>
      </c>
      <c r="E449" s="352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33" t="s">
        <v>604</v>
      </c>
      <c r="O449" s="357"/>
      <c r="P449" s="357"/>
      <c r="Q449" s="357"/>
      <c r="R449" s="352"/>
      <c r="S449" s="34"/>
      <c r="T449" s="34"/>
      <c r="U449" s="35" t="s">
        <v>64</v>
      </c>
      <c r="V449" s="345">
        <v>120</v>
      </c>
      <c r="W449" s="346">
        <f t="shared" si="21"/>
        <v>121.44000000000001</v>
      </c>
      <c r="X449" s="36">
        <f t="shared" si="22"/>
        <v>0.27507999999999999</v>
      </c>
      <c r="Y449" s="56"/>
      <c r="Z449" s="57"/>
      <c r="AD449" s="58"/>
      <c r="BA449" s="302" t="s">
        <v>1</v>
      </c>
    </row>
    <row r="450" spans="1:53" ht="16.5" hidden="1" customHeight="1" x14ac:dyDescent="0.25">
      <c r="A450" s="54" t="s">
        <v>605</v>
      </c>
      <c r="B450" s="54" t="s">
        <v>606</v>
      </c>
      <c r="C450" s="31">
        <v>4301011799</v>
      </c>
      <c r="D450" s="351">
        <v>4680115884519</v>
      </c>
      <c r="E450" s="352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99</v>
      </c>
      <c r="L450" s="33" t="s">
        <v>119</v>
      </c>
      <c r="M450" s="32">
        <v>60</v>
      </c>
      <c r="N450" s="538" t="s">
        <v>607</v>
      </c>
      <c r="O450" s="357"/>
      <c r="P450" s="357"/>
      <c r="Q450" s="357"/>
      <c r="R450" s="352"/>
      <c r="S450" s="34"/>
      <c r="T450" s="34"/>
      <c r="U450" s="35" t="s">
        <v>64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27" hidden="1" customHeight="1" x14ac:dyDescent="0.25">
      <c r="A451" s="54" t="s">
        <v>608</v>
      </c>
      <c r="B451" s="54" t="s">
        <v>609</v>
      </c>
      <c r="C451" s="31">
        <v>4301011778</v>
      </c>
      <c r="D451" s="351">
        <v>4680115880603</v>
      </c>
      <c r="E451" s="352"/>
      <c r="F451" s="344">
        <v>0.6</v>
      </c>
      <c r="G451" s="32">
        <v>6</v>
      </c>
      <c r="H451" s="344">
        <v>3.6</v>
      </c>
      <c r="I451" s="344">
        <v>3.84</v>
      </c>
      <c r="J451" s="32">
        <v>120</v>
      </c>
      <c r="K451" s="32" t="s">
        <v>62</v>
      </c>
      <c r="L451" s="33" t="s">
        <v>100</v>
      </c>
      <c r="M451" s="32">
        <v>60</v>
      </c>
      <c r="N451" s="563" t="s">
        <v>610</v>
      </c>
      <c r="O451" s="357"/>
      <c r="P451" s="357"/>
      <c r="Q451" s="357"/>
      <c r="R451" s="352"/>
      <c r="S451" s="34"/>
      <c r="T451" s="34"/>
      <c r="U451" s="35" t="s">
        <v>64</v>
      </c>
      <c r="V451" s="345">
        <v>0</v>
      </c>
      <c r="W451" s="346">
        <f t="shared" si="21"/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4301011775</v>
      </c>
      <c r="D452" s="351">
        <v>4607091389999</v>
      </c>
      <c r="E452" s="352"/>
      <c r="F452" s="344">
        <v>0.6</v>
      </c>
      <c r="G452" s="32">
        <v>6</v>
      </c>
      <c r="H452" s="344">
        <v>3.6</v>
      </c>
      <c r="I452" s="344">
        <v>3.84</v>
      </c>
      <c r="J452" s="32">
        <v>120</v>
      </c>
      <c r="K452" s="32" t="s">
        <v>62</v>
      </c>
      <c r="L452" s="33" t="s">
        <v>100</v>
      </c>
      <c r="M452" s="32">
        <v>60</v>
      </c>
      <c r="N452" s="528" t="s">
        <v>613</v>
      </c>
      <c r="O452" s="357"/>
      <c r="P452" s="357"/>
      <c r="Q452" s="357"/>
      <c r="R452" s="352"/>
      <c r="S452" s="34"/>
      <c r="T452" s="34"/>
      <c r="U452" s="35" t="s">
        <v>64</v>
      </c>
      <c r="V452" s="345">
        <v>0</v>
      </c>
      <c r="W452" s="346">
        <f t="shared" si="21"/>
        <v>0</v>
      </c>
      <c r="X452" s="36" t="str">
        <f>IFERROR(IF(W452=0,"",ROUNDUP(W452/H452,0)*0.00937),"")</f>
        <v/>
      </c>
      <c r="Y452" s="56"/>
      <c r="Z452" s="57"/>
      <c r="AD452" s="58"/>
      <c r="BA452" s="305" t="s">
        <v>1</v>
      </c>
    </row>
    <row r="453" spans="1:53" ht="27" hidden="1" customHeight="1" x14ac:dyDescent="0.25">
      <c r="A453" s="54" t="s">
        <v>614</v>
      </c>
      <c r="B453" s="54" t="s">
        <v>615</v>
      </c>
      <c r="C453" s="31">
        <v>4301011770</v>
      </c>
      <c r="D453" s="351">
        <v>4680115882782</v>
      </c>
      <c r="E453" s="352"/>
      <c r="F453" s="344">
        <v>0.6</v>
      </c>
      <c r="G453" s="32">
        <v>6</v>
      </c>
      <c r="H453" s="344">
        <v>3.6</v>
      </c>
      <c r="I453" s="344">
        <v>3.84</v>
      </c>
      <c r="J453" s="32">
        <v>120</v>
      </c>
      <c r="K453" s="32" t="s">
        <v>62</v>
      </c>
      <c r="L453" s="33" t="s">
        <v>100</v>
      </c>
      <c r="M453" s="32">
        <v>60</v>
      </c>
      <c r="N453" s="447" t="s">
        <v>616</v>
      </c>
      <c r="O453" s="357"/>
      <c r="P453" s="357"/>
      <c r="Q453" s="357"/>
      <c r="R453" s="352"/>
      <c r="S453" s="34"/>
      <c r="T453" s="34"/>
      <c r="U453" s="35" t="s">
        <v>64</v>
      </c>
      <c r="V453" s="345">
        <v>0</v>
      </c>
      <c r="W453" s="346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6" t="s">
        <v>1</v>
      </c>
    </row>
    <row r="454" spans="1:53" ht="27" hidden="1" customHeight="1" x14ac:dyDescent="0.25">
      <c r="A454" s="54" t="s">
        <v>617</v>
      </c>
      <c r="B454" s="54" t="s">
        <v>618</v>
      </c>
      <c r="C454" s="31">
        <v>4301011190</v>
      </c>
      <c r="D454" s="351">
        <v>4607091389098</v>
      </c>
      <c r="E454" s="352"/>
      <c r="F454" s="344">
        <v>0.4</v>
      </c>
      <c r="G454" s="32">
        <v>6</v>
      </c>
      <c r="H454" s="344">
        <v>2.4</v>
      </c>
      <c r="I454" s="344">
        <v>2.6</v>
      </c>
      <c r="J454" s="32">
        <v>156</v>
      </c>
      <c r="K454" s="32" t="s">
        <v>62</v>
      </c>
      <c r="L454" s="33" t="s">
        <v>119</v>
      </c>
      <c r="M454" s="32">
        <v>50</v>
      </c>
      <c r="N454" s="69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4" s="357"/>
      <c r="P454" s="357"/>
      <c r="Q454" s="357"/>
      <c r="R454" s="352"/>
      <c r="S454" s="34"/>
      <c r="T454" s="34"/>
      <c r="U454" s="35" t="s">
        <v>64</v>
      </c>
      <c r="V454" s="345">
        <v>0</v>
      </c>
      <c r="W454" s="346">
        <f t="shared" si="21"/>
        <v>0</v>
      </c>
      <c r="X454" s="36" t="str">
        <f>IFERROR(IF(W454=0,"",ROUNDUP(W454/H454,0)*0.00753),"")</f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619</v>
      </c>
      <c r="B455" s="54" t="s">
        <v>620</v>
      </c>
      <c r="C455" s="31">
        <v>4301011784</v>
      </c>
      <c r="D455" s="351">
        <v>4607091389982</v>
      </c>
      <c r="E455" s="352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85" t="s">
        <v>621</v>
      </c>
      <c r="O455" s="357"/>
      <c r="P455" s="357"/>
      <c r="Q455" s="357"/>
      <c r="R455" s="352"/>
      <c r="S455" s="34"/>
      <c r="T455" s="34"/>
      <c r="U455" s="35" t="s">
        <v>64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x14ac:dyDescent="0.2">
      <c r="A456" s="367"/>
      <c r="B456" s="350"/>
      <c r="C456" s="350"/>
      <c r="D456" s="350"/>
      <c r="E456" s="350"/>
      <c r="F456" s="350"/>
      <c r="G456" s="350"/>
      <c r="H456" s="350"/>
      <c r="I456" s="350"/>
      <c r="J456" s="350"/>
      <c r="K456" s="350"/>
      <c r="L456" s="350"/>
      <c r="M456" s="368"/>
      <c r="N456" s="353" t="s">
        <v>65</v>
      </c>
      <c r="O456" s="354"/>
      <c r="P456" s="354"/>
      <c r="Q456" s="354"/>
      <c r="R456" s="354"/>
      <c r="S456" s="354"/>
      <c r="T456" s="355"/>
      <c r="U456" s="37" t="s">
        <v>66</v>
      </c>
      <c r="V456" s="347">
        <f>IFERROR(V445/H445,"0")+IFERROR(V446/H446,"0")+IFERROR(V447/H447,"0")+IFERROR(V448/H448,"0")+IFERROR(V449/H449,"0")+IFERROR(V450/H450,"0")+IFERROR(V451/H451,"0")+IFERROR(V452/H452,"0")+IFERROR(V453/H453,"0")+IFERROR(V454/H454,"0")+IFERROR(V455/H455,"0")</f>
        <v>80.492424242424249</v>
      </c>
      <c r="W456" s="347">
        <f>IFERROR(W445/H445,"0")+IFERROR(W446/H446,"0")+IFERROR(W447/H447,"0")+IFERROR(W448/H448,"0")+IFERROR(W449/H449,"0")+IFERROR(W450/H450,"0")+IFERROR(W451/H451,"0")+IFERROR(W452/H452,"0")+IFERROR(W453/H453,"0")+IFERROR(W454/H454,"0")+IFERROR(W455/H455,"0")</f>
        <v>82</v>
      </c>
      <c r="X456" s="347">
        <f>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</f>
        <v>0.98072000000000004</v>
      </c>
      <c r="Y456" s="348"/>
      <c r="Z456" s="348"/>
    </row>
    <row r="457" spans="1:53" x14ac:dyDescent="0.2">
      <c r="A457" s="350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68"/>
      <c r="N457" s="353" t="s">
        <v>65</v>
      </c>
      <c r="O457" s="354"/>
      <c r="P457" s="354"/>
      <c r="Q457" s="354"/>
      <c r="R457" s="354"/>
      <c r="S457" s="354"/>
      <c r="T457" s="355"/>
      <c r="U457" s="37" t="s">
        <v>64</v>
      </c>
      <c r="V457" s="347">
        <f>IFERROR(SUM(V445:V455),"0")</f>
        <v>425</v>
      </c>
      <c r="W457" s="347">
        <f>IFERROR(SUM(W445:W455),"0")</f>
        <v>432.96</v>
      </c>
      <c r="X457" s="37"/>
      <c r="Y457" s="348"/>
      <c r="Z457" s="348"/>
    </row>
    <row r="458" spans="1:53" ht="14.25" hidden="1" customHeight="1" x14ac:dyDescent="0.25">
      <c r="A458" s="349" t="s">
        <v>96</v>
      </c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0"/>
      <c r="N458" s="350"/>
      <c r="O458" s="350"/>
      <c r="P458" s="350"/>
      <c r="Q458" s="350"/>
      <c r="R458" s="350"/>
      <c r="S458" s="350"/>
      <c r="T458" s="350"/>
      <c r="U458" s="350"/>
      <c r="V458" s="350"/>
      <c r="W458" s="350"/>
      <c r="X458" s="350"/>
      <c r="Y458" s="341"/>
      <c r="Z458" s="341"/>
    </row>
    <row r="459" spans="1:53" ht="16.5" hidden="1" customHeight="1" x14ac:dyDescent="0.25">
      <c r="A459" s="54" t="s">
        <v>622</v>
      </c>
      <c r="B459" s="54" t="s">
        <v>623</v>
      </c>
      <c r="C459" s="31">
        <v>4301020222</v>
      </c>
      <c r="D459" s="351">
        <v>4607091388930</v>
      </c>
      <c r="E459" s="352"/>
      <c r="F459" s="344">
        <v>0.88</v>
      </c>
      <c r="G459" s="32">
        <v>6</v>
      </c>
      <c r="H459" s="344">
        <v>5.28</v>
      </c>
      <c r="I459" s="344">
        <v>5.64</v>
      </c>
      <c r="J459" s="32">
        <v>104</v>
      </c>
      <c r="K459" s="32" t="s">
        <v>99</v>
      </c>
      <c r="L459" s="33" t="s">
        <v>100</v>
      </c>
      <c r="M459" s="32">
        <v>55</v>
      </c>
      <c r="N459" s="5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9" s="357"/>
      <c r="P459" s="357"/>
      <c r="Q459" s="357"/>
      <c r="R459" s="352"/>
      <c r="S459" s="34"/>
      <c r="T459" s="34"/>
      <c r="U459" s="35" t="s">
        <v>64</v>
      </c>
      <c r="V459" s="345">
        <v>0</v>
      </c>
      <c r="W459" s="346">
        <f>IFERROR(IF(V459="",0,CEILING((V459/$H459),1)*$H459),"")</f>
        <v>0</v>
      </c>
      <c r="X459" s="36" t="str">
        <f>IFERROR(IF(W459=0,"",ROUNDUP(W459/H459,0)*0.01196),"")</f>
        <v/>
      </c>
      <c r="Y459" s="56"/>
      <c r="Z459" s="57"/>
      <c r="AD459" s="58"/>
      <c r="BA459" s="309" t="s">
        <v>1</v>
      </c>
    </row>
    <row r="460" spans="1:53" ht="16.5" hidden="1" customHeight="1" x14ac:dyDescent="0.25">
      <c r="A460" s="54" t="s">
        <v>624</v>
      </c>
      <c r="B460" s="54" t="s">
        <v>625</v>
      </c>
      <c r="C460" s="31">
        <v>4301020206</v>
      </c>
      <c r="D460" s="351">
        <v>4680115880054</v>
      </c>
      <c r="E460" s="352"/>
      <c r="F460" s="344">
        <v>0.6</v>
      </c>
      <c r="G460" s="32">
        <v>6</v>
      </c>
      <c r="H460" s="344">
        <v>3.6</v>
      </c>
      <c r="I460" s="344">
        <v>3.84</v>
      </c>
      <c r="J460" s="32">
        <v>120</v>
      </c>
      <c r="K460" s="32" t="s">
        <v>62</v>
      </c>
      <c r="L460" s="33" t="s">
        <v>100</v>
      </c>
      <c r="M460" s="32">
        <v>55</v>
      </c>
      <c r="N460" s="3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0" s="357"/>
      <c r="P460" s="357"/>
      <c r="Q460" s="357"/>
      <c r="R460" s="352"/>
      <c r="S460" s="34"/>
      <c r="T460" s="34"/>
      <c r="U460" s="35" t="s">
        <v>64</v>
      </c>
      <c r="V460" s="345">
        <v>0</v>
      </c>
      <c r="W460" s="346">
        <f>IFERROR(IF(V460="",0,CEILING((V460/$H460),1)*$H460),"")</f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hidden="1" x14ac:dyDescent="0.2">
      <c r="A461" s="367"/>
      <c r="B461" s="350"/>
      <c r="C461" s="350"/>
      <c r="D461" s="350"/>
      <c r="E461" s="350"/>
      <c r="F461" s="350"/>
      <c r="G461" s="350"/>
      <c r="H461" s="350"/>
      <c r="I461" s="350"/>
      <c r="J461" s="350"/>
      <c r="K461" s="350"/>
      <c r="L461" s="350"/>
      <c r="M461" s="368"/>
      <c r="N461" s="353" t="s">
        <v>65</v>
      </c>
      <c r="O461" s="354"/>
      <c r="P461" s="354"/>
      <c r="Q461" s="354"/>
      <c r="R461" s="354"/>
      <c r="S461" s="354"/>
      <c r="T461" s="355"/>
      <c r="U461" s="37" t="s">
        <v>66</v>
      </c>
      <c r="V461" s="347">
        <f>IFERROR(V459/H459,"0")+IFERROR(V460/H460,"0")</f>
        <v>0</v>
      </c>
      <c r="W461" s="347">
        <f>IFERROR(W459/H459,"0")+IFERROR(W460/H460,"0")</f>
        <v>0</v>
      </c>
      <c r="X461" s="347">
        <f>IFERROR(IF(X459="",0,X459),"0")+IFERROR(IF(X460="",0,X460),"0")</f>
        <v>0</v>
      </c>
      <c r="Y461" s="348"/>
      <c r="Z461" s="348"/>
    </row>
    <row r="462" spans="1:53" hidden="1" x14ac:dyDescent="0.2">
      <c r="A462" s="350"/>
      <c r="B462" s="350"/>
      <c r="C462" s="350"/>
      <c r="D462" s="350"/>
      <c r="E462" s="350"/>
      <c r="F462" s="350"/>
      <c r="G462" s="350"/>
      <c r="H462" s="350"/>
      <c r="I462" s="350"/>
      <c r="J462" s="350"/>
      <c r="K462" s="350"/>
      <c r="L462" s="350"/>
      <c r="M462" s="368"/>
      <c r="N462" s="353" t="s">
        <v>65</v>
      </c>
      <c r="O462" s="354"/>
      <c r="P462" s="354"/>
      <c r="Q462" s="354"/>
      <c r="R462" s="354"/>
      <c r="S462" s="354"/>
      <c r="T462" s="355"/>
      <c r="U462" s="37" t="s">
        <v>64</v>
      </c>
      <c r="V462" s="347">
        <f>IFERROR(SUM(V459:V460),"0")</f>
        <v>0</v>
      </c>
      <c r="W462" s="347">
        <f>IFERROR(SUM(W459:W460),"0")</f>
        <v>0</v>
      </c>
      <c r="X462" s="37"/>
      <c r="Y462" s="348"/>
      <c r="Z462" s="348"/>
    </row>
    <row r="463" spans="1:53" ht="14.25" hidden="1" customHeight="1" x14ac:dyDescent="0.25">
      <c r="A463" s="349" t="s">
        <v>59</v>
      </c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0"/>
      <c r="N463" s="350"/>
      <c r="O463" s="350"/>
      <c r="P463" s="350"/>
      <c r="Q463" s="350"/>
      <c r="R463" s="350"/>
      <c r="S463" s="350"/>
      <c r="T463" s="350"/>
      <c r="U463" s="350"/>
      <c r="V463" s="350"/>
      <c r="W463" s="350"/>
      <c r="X463" s="350"/>
      <c r="Y463" s="341"/>
      <c r="Z463" s="341"/>
    </row>
    <row r="464" spans="1:53" ht="27" customHeight="1" x14ac:dyDescent="0.25">
      <c r="A464" s="54" t="s">
        <v>626</v>
      </c>
      <c r="B464" s="54" t="s">
        <v>627</v>
      </c>
      <c r="C464" s="31">
        <v>4301031252</v>
      </c>
      <c r="D464" s="351">
        <v>4680115883116</v>
      </c>
      <c r="E464" s="352"/>
      <c r="F464" s="344">
        <v>0.88</v>
      </c>
      <c r="G464" s="32">
        <v>6</v>
      </c>
      <c r="H464" s="344">
        <v>5.28</v>
      </c>
      <c r="I464" s="344">
        <v>5.64</v>
      </c>
      <c r="J464" s="32">
        <v>104</v>
      </c>
      <c r="K464" s="32" t="s">
        <v>99</v>
      </c>
      <c r="L464" s="33" t="s">
        <v>100</v>
      </c>
      <c r="M464" s="32">
        <v>60</v>
      </c>
      <c r="N464" s="6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4" s="357"/>
      <c r="P464" s="357"/>
      <c r="Q464" s="357"/>
      <c r="R464" s="352"/>
      <c r="S464" s="34"/>
      <c r="T464" s="34"/>
      <c r="U464" s="35" t="s">
        <v>64</v>
      </c>
      <c r="V464" s="345">
        <v>145</v>
      </c>
      <c r="W464" s="346">
        <f t="shared" ref="W464:W469" si="23">IFERROR(IF(V464="",0,CEILING((V464/$H464),1)*$H464),"")</f>
        <v>147.84</v>
      </c>
      <c r="X464" s="36">
        <f>IFERROR(IF(W464=0,"",ROUNDUP(W464/H464,0)*0.01196),"")</f>
        <v>0.33488000000000001</v>
      </c>
      <c r="Y464" s="56"/>
      <c r="Z464" s="57"/>
      <c r="AD464" s="58"/>
      <c r="BA464" s="311" t="s">
        <v>1</v>
      </c>
    </row>
    <row r="465" spans="1:53" ht="27" hidden="1" customHeight="1" x14ac:dyDescent="0.25">
      <c r="A465" s="54" t="s">
        <v>628</v>
      </c>
      <c r="B465" s="54" t="s">
        <v>629</v>
      </c>
      <c r="C465" s="31">
        <v>4301031248</v>
      </c>
      <c r="D465" s="351">
        <v>4680115883093</v>
      </c>
      <c r="E465" s="352"/>
      <c r="F465" s="344">
        <v>0.88</v>
      </c>
      <c r="G465" s="32">
        <v>6</v>
      </c>
      <c r="H465" s="344">
        <v>5.28</v>
      </c>
      <c r="I465" s="344">
        <v>5.64</v>
      </c>
      <c r="J465" s="32">
        <v>104</v>
      </c>
      <c r="K465" s="32" t="s">
        <v>99</v>
      </c>
      <c r="L465" s="33" t="s">
        <v>63</v>
      </c>
      <c r="M465" s="32">
        <v>60</v>
      </c>
      <c r="N465" s="5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5" s="357"/>
      <c r="P465" s="357"/>
      <c r="Q465" s="357"/>
      <c r="R465" s="352"/>
      <c r="S465" s="34"/>
      <c r="T465" s="34"/>
      <c r="U465" s="35" t="s">
        <v>64</v>
      </c>
      <c r="V465" s="345">
        <v>0</v>
      </c>
      <c r="W465" s="346">
        <f t="shared" si="23"/>
        <v>0</v>
      </c>
      <c r="X465" s="36" t="str">
        <f>IFERROR(IF(W465=0,"",ROUNDUP(W465/H465,0)*0.01196),"")</f>
        <v/>
      </c>
      <c r="Y465" s="56"/>
      <c r="Z465" s="57"/>
      <c r="AD465" s="58"/>
      <c r="BA465" s="312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4301031250</v>
      </c>
      <c r="D466" s="351">
        <v>4680115883109</v>
      </c>
      <c r="E466" s="352"/>
      <c r="F466" s="344">
        <v>0.88</v>
      </c>
      <c r="G466" s="32">
        <v>6</v>
      </c>
      <c r="H466" s="344">
        <v>5.28</v>
      </c>
      <c r="I466" s="344">
        <v>5.64</v>
      </c>
      <c r="J466" s="32">
        <v>104</v>
      </c>
      <c r="K466" s="32" t="s">
        <v>99</v>
      </c>
      <c r="L466" s="33" t="s">
        <v>63</v>
      </c>
      <c r="M466" s="32">
        <v>60</v>
      </c>
      <c r="N466" s="4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6" s="357"/>
      <c r="P466" s="357"/>
      <c r="Q466" s="357"/>
      <c r="R466" s="352"/>
      <c r="S466" s="34"/>
      <c r="T466" s="34"/>
      <c r="U466" s="35" t="s">
        <v>64</v>
      </c>
      <c r="V466" s="345">
        <v>114</v>
      </c>
      <c r="W466" s="346">
        <f t="shared" si="23"/>
        <v>116.16000000000001</v>
      </c>
      <c r="X466" s="36">
        <f>IFERROR(IF(W466=0,"",ROUNDUP(W466/H466,0)*0.01196),"")</f>
        <v>0.26312000000000002</v>
      </c>
      <c r="Y466" s="56"/>
      <c r="Z466" s="57"/>
      <c r="AD466" s="58"/>
      <c r="BA466" s="313" t="s">
        <v>1</v>
      </c>
    </row>
    <row r="467" spans="1:53" ht="27" hidden="1" customHeight="1" x14ac:dyDescent="0.25">
      <c r="A467" s="54" t="s">
        <v>632</v>
      </c>
      <c r="B467" s="54" t="s">
        <v>633</v>
      </c>
      <c r="C467" s="31">
        <v>4301031249</v>
      </c>
      <c r="D467" s="351">
        <v>4680115882072</v>
      </c>
      <c r="E467" s="352"/>
      <c r="F467" s="344">
        <v>0.6</v>
      </c>
      <c r="G467" s="32">
        <v>6</v>
      </c>
      <c r="H467" s="344">
        <v>3.6</v>
      </c>
      <c r="I467" s="344">
        <v>3.84</v>
      </c>
      <c r="J467" s="32">
        <v>120</v>
      </c>
      <c r="K467" s="32" t="s">
        <v>62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7" s="357"/>
      <c r="P467" s="357"/>
      <c r="Q467" s="357"/>
      <c r="R467" s="352"/>
      <c r="S467" s="34"/>
      <c r="T467" s="34"/>
      <c r="U467" s="35" t="s">
        <v>64</v>
      </c>
      <c r="V467" s="345">
        <v>0</v>
      </c>
      <c r="W467" s="346">
        <f t="shared" si="23"/>
        <v>0</v>
      </c>
      <c r="X467" s="36" t="str">
        <f>IFERROR(IF(W467=0,"",ROUNDUP(W467/H467,0)*0.00937),"")</f>
        <v/>
      </c>
      <c r="Y467" s="56"/>
      <c r="Z467" s="57"/>
      <c r="AD467" s="58"/>
      <c r="BA467" s="314" t="s">
        <v>1</v>
      </c>
    </row>
    <row r="468" spans="1:53" ht="27" hidden="1" customHeight="1" x14ac:dyDescent="0.25">
      <c r="A468" s="54" t="s">
        <v>634</v>
      </c>
      <c r="B468" s="54" t="s">
        <v>635</v>
      </c>
      <c r="C468" s="31">
        <v>4301031251</v>
      </c>
      <c r="D468" s="351">
        <v>4680115882102</v>
      </c>
      <c r="E468" s="352"/>
      <c r="F468" s="344">
        <v>0.6</v>
      </c>
      <c r="G468" s="32">
        <v>6</v>
      </c>
      <c r="H468" s="344">
        <v>3.6</v>
      </c>
      <c r="I468" s="344">
        <v>3.81</v>
      </c>
      <c r="J468" s="32">
        <v>120</v>
      </c>
      <c r="K468" s="32" t="s">
        <v>62</v>
      </c>
      <c r="L468" s="33" t="s">
        <v>63</v>
      </c>
      <c r="M468" s="32">
        <v>60</v>
      </c>
      <c r="N468" s="5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8" s="357"/>
      <c r="P468" s="357"/>
      <c r="Q468" s="357"/>
      <c r="R468" s="352"/>
      <c r="S468" s="34"/>
      <c r="T468" s="34"/>
      <c r="U468" s="35" t="s">
        <v>64</v>
      </c>
      <c r="V468" s="345">
        <v>0</v>
      </c>
      <c r="W468" s="346">
        <f t="shared" si="23"/>
        <v>0</v>
      </c>
      <c r="X468" s="36" t="str">
        <f>IFERROR(IF(W468=0,"",ROUNDUP(W468/H468,0)*0.00937),"")</f>
        <v/>
      </c>
      <c r="Y468" s="56"/>
      <c r="Z468" s="57"/>
      <c r="AD468" s="58"/>
      <c r="BA468" s="315" t="s">
        <v>1</v>
      </c>
    </row>
    <row r="469" spans="1:53" ht="27" hidden="1" customHeight="1" x14ac:dyDescent="0.25">
      <c r="A469" s="54" t="s">
        <v>636</v>
      </c>
      <c r="B469" s="54" t="s">
        <v>637</v>
      </c>
      <c r="C469" s="31">
        <v>4301031253</v>
      </c>
      <c r="D469" s="351">
        <v>4680115882096</v>
      </c>
      <c r="E469" s="352"/>
      <c r="F469" s="344">
        <v>0.6</v>
      </c>
      <c r="G469" s="32">
        <v>6</v>
      </c>
      <c r="H469" s="344">
        <v>3.6</v>
      </c>
      <c r="I469" s="344">
        <v>3.81</v>
      </c>
      <c r="J469" s="32">
        <v>120</v>
      </c>
      <c r="K469" s="32" t="s">
        <v>62</v>
      </c>
      <c r="L469" s="33" t="s">
        <v>63</v>
      </c>
      <c r="M469" s="32">
        <v>60</v>
      </c>
      <c r="N469" s="68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9" s="357"/>
      <c r="P469" s="357"/>
      <c r="Q469" s="357"/>
      <c r="R469" s="352"/>
      <c r="S469" s="34"/>
      <c r="T469" s="34"/>
      <c r="U469" s="35" t="s">
        <v>64</v>
      </c>
      <c r="V469" s="345">
        <v>0</v>
      </c>
      <c r="W469" s="346">
        <f t="shared" si="23"/>
        <v>0</v>
      </c>
      <c r="X469" s="36" t="str">
        <f>IFERROR(IF(W469=0,"",ROUNDUP(W469/H469,0)*0.00937),"")</f>
        <v/>
      </c>
      <c r="Y469" s="56"/>
      <c r="Z469" s="57"/>
      <c r="AD469" s="58"/>
      <c r="BA469" s="316" t="s">
        <v>1</v>
      </c>
    </row>
    <row r="470" spans="1:53" x14ac:dyDescent="0.2">
      <c r="A470" s="367"/>
      <c r="B470" s="350"/>
      <c r="C470" s="350"/>
      <c r="D470" s="350"/>
      <c r="E470" s="350"/>
      <c r="F470" s="350"/>
      <c r="G470" s="350"/>
      <c r="H470" s="350"/>
      <c r="I470" s="350"/>
      <c r="J470" s="350"/>
      <c r="K470" s="350"/>
      <c r="L470" s="350"/>
      <c r="M470" s="368"/>
      <c r="N470" s="353" t="s">
        <v>65</v>
      </c>
      <c r="O470" s="354"/>
      <c r="P470" s="354"/>
      <c r="Q470" s="354"/>
      <c r="R470" s="354"/>
      <c r="S470" s="354"/>
      <c r="T470" s="355"/>
      <c r="U470" s="37" t="s">
        <v>66</v>
      </c>
      <c r="V470" s="347">
        <f>IFERROR(V464/H464,"0")+IFERROR(V465/H465,"0")+IFERROR(V466/H466,"0")+IFERROR(V467/H467,"0")+IFERROR(V468/H468,"0")+IFERROR(V469/H469,"0")</f>
        <v>49.053030303030297</v>
      </c>
      <c r="W470" s="347">
        <f>IFERROR(W464/H464,"0")+IFERROR(W465/H465,"0")+IFERROR(W466/H466,"0")+IFERROR(W467/H467,"0")+IFERROR(W468/H468,"0")+IFERROR(W469/H469,"0")</f>
        <v>50</v>
      </c>
      <c r="X470" s="347">
        <f>IFERROR(IF(X464="",0,X464),"0")+IFERROR(IF(X465="",0,X465),"0")+IFERROR(IF(X466="",0,X466),"0")+IFERROR(IF(X467="",0,X467),"0")+IFERROR(IF(X468="",0,X468),"0")+IFERROR(IF(X469="",0,X469),"0")</f>
        <v>0.59800000000000009</v>
      </c>
      <c r="Y470" s="348"/>
      <c r="Z470" s="348"/>
    </row>
    <row r="471" spans="1:53" x14ac:dyDescent="0.2">
      <c r="A471" s="350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68"/>
      <c r="N471" s="353" t="s">
        <v>65</v>
      </c>
      <c r="O471" s="354"/>
      <c r="P471" s="354"/>
      <c r="Q471" s="354"/>
      <c r="R471" s="354"/>
      <c r="S471" s="354"/>
      <c r="T471" s="355"/>
      <c r="U471" s="37" t="s">
        <v>64</v>
      </c>
      <c r="V471" s="347">
        <f>IFERROR(SUM(V464:V469),"0")</f>
        <v>259</v>
      </c>
      <c r="W471" s="347">
        <f>IFERROR(SUM(W464:W469),"0")</f>
        <v>264</v>
      </c>
      <c r="X471" s="37"/>
      <c r="Y471" s="348"/>
      <c r="Z471" s="348"/>
    </row>
    <row r="472" spans="1:53" ht="14.25" hidden="1" customHeight="1" x14ac:dyDescent="0.25">
      <c r="A472" s="349" t="s">
        <v>67</v>
      </c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0"/>
      <c r="N472" s="350"/>
      <c r="O472" s="350"/>
      <c r="P472" s="350"/>
      <c r="Q472" s="350"/>
      <c r="R472" s="350"/>
      <c r="S472" s="350"/>
      <c r="T472" s="350"/>
      <c r="U472" s="350"/>
      <c r="V472" s="350"/>
      <c r="W472" s="350"/>
      <c r="X472" s="350"/>
      <c r="Y472" s="341"/>
      <c r="Z472" s="341"/>
    </row>
    <row r="473" spans="1:53" ht="16.5" hidden="1" customHeight="1" x14ac:dyDescent="0.25">
      <c r="A473" s="54" t="s">
        <v>638</v>
      </c>
      <c r="B473" s="54" t="s">
        <v>639</v>
      </c>
      <c r="C473" s="31">
        <v>4301051230</v>
      </c>
      <c r="D473" s="351">
        <v>4607091383409</v>
      </c>
      <c r="E473" s="352"/>
      <c r="F473" s="344">
        <v>1.3</v>
      </c>
      <c r="G473" s="32">
        <v>6</v>
      </c>
      <c r="H473" s="344">
        <v>7.8</v>
      </c>
      <c r="I473" s="344">
        <v>8.3460000000000001</v>
      </c>
      <c r="J473" s="32">
        <v>56</v>
      </c>
      <c r="K473" s="32" t="s">
        <v>99</v>
      </c>
      <c r="L473" s="33" t="s">
        <v>63</v>
      </c>
      <c r="M473" s="32">
        <v>45</v>
      </c>
      <c r="N473" s="57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7"/>
      <c r="P473" s="357"/>
      <c r="Q473" s="357"/>
      <c r="R473" s="352"/>
      <c r="S473" s="34"/>
      <c r="T473" s="34"/>
      <c r="U473" s="35" t="s">
        <v>64</v>
      </c>
      <c r="V473" s="345">
        <v>0</v>
      </c>
      <c r="W473" s="34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7" t="s">
        <v>1</v>
      </c>
    </row>
    <row r="474" spans="1:53" ht="16.5" hidden="1" customHeight="1" x14ac:dyDescent="0.25">
      <c r="A474" s="54" t="s">
        <v>640</v>
      </c>
      <c r="B474" s="54" t="s">
        <v>641</v>
      </c>
      <c r="C474" s="31">
        <v>4301051231</v>
      </c>
      <c r="D474" s="351">
        <v>4607091383416</v>
      </c>
      <c r="E474" s="352"/>
      <c r="F474" s="344">
        <v>1.3</v>
      </c>
      <c r="G474" s="32">
        <v>6</v>
      </c>
      <c r="H474" s="344">
        <v>7.8</v>
      </c>
      <c r="I474" s="344">
        <v>8.3460000000000001</v>
      </c>
      <c r="J474" s="32">
        <v>56</v>
      </c>
      <c r="K474" s="32" t="s">
        <v>99</v>
      </c>
      <c r="L474" s="33" t="s">
        <v>63</v>
      </c>
      <c r="M474" s="32">
        <v>45</v>
      </c>
      <c r="N474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7"/>
      <c r="P474" s="357"/>
      <c r="Q474" s="357"/>
      <c r="R474" s="352"/>
      <c r="S474" s="34"/>
      <c r="T474" s="34"/>
      <c r="U474" s="35" t="s">
        <v>64</v>
      </c>
      <c r="V474" s="345">
        <v>0</v>
      </c>
      <c r="W474" s="346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8" t="s">
        <v>1</v>
      </c>
    </row>
    <row r="475" spans="1:53" ht="27" hidden="1" customHeight="1" x14ac:dyDescent="0.25">
      <c r="A475" s="54" t="s">
        <v>642</v>
      </c>
      <c r="B475" s="54" t="s">
        <v>643</v>
      </c>
      <c r="C475" s="31">
        <v>4301051058</v>
      </c>
      <c r="D475" s="351">
        <v>4680115883536</v>
      </c>
      <c r="E475" s="352"/>
      <c r="F475" s="344">
        <v>0.3</v>
      </c>
      <c r="G475" s="32">
        <v>6</v>
      </c>
      <c r="H475" s="344">
        <v>1.8</v>
      </c>
      <c r="I475" s="344">
        <v>2.0659999999999998</v>
      </c>
      <c r="J475" s="32">
        <v>156</v>
      </c>
      <c r="K475" s="32" t="s">
        <v>62</v>
      </c>
      <c r="L475" s="33" t="s">
        <v>63</v>
      </c>
      <c r="M475" s="32">
        <v>45</v>
      </c>
      <c r="N475" s="40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5" s="357"/>
      <c r="P475" s="357"/>
      <c r="Q475" s="357"/>
      <c r="R475" s="352"/>
      <c r="S475" s="34"/>
      <c r="T475" s="34"/>
      <c r="U475" s="35" t="s">
        <v>64</v>
      </c>
      <c r="V475" s="345">
        <v>0</v>
      </c>
      <c r="W475" s="346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9" t="s">
        <v>1</v>
      </c>
    </row>
    <row r="476" spans="1:53" hidden="1" x14ac:dyDescent="0.2">
      <c r="A476" s="367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68"/>
      <c r="N476" s="353" t="s">
        <v>65</v>
      </c>
      <c r="O476" s="354"/>
      <c r="P476" s="354"/>
      <c r="Q476" s="354"/>
      <c r="R476" s="354"/>
      <c r="S476" s="354"/>
      <c r="T476" s="355"/>
      <c r="U476" s="37" t="s">
        <v>66</v>
      </c>
      <c r="V476" s="347">
        <f>IFERROR(V473/H473,"0")+IFERROR(V474/H474,"0")+IFERROR(V475/H475,"0")</f>
        <v>0</v>
      </c>
      <c r="W476" s="347">
        <f>IFERROR(W473/H473,"0")+IFERROR(W474/H474,"0")+IFERROR(W475/H475,"0")</f>
        <v>0</v>
      </c>
      <c r="X476" s="347">
        <f>IFERROR(IF(X473="",0,X473),"0")+IFERROR(IF(X474="",0,X474),"0")+IFERROR(IF(X475="",0,X475),"0")</f>
        <v>0</v>
      </c>
      <c r="Y476" s="348"/>
      <c r="Z476" s="348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68"/>
      <c r="N477" s="353" t="s">
        <v>65</v>
      </c>
      <c r="O477" s="354"/>
      <c r="P477" s="354"/>
      <c r="Q477" s="354"/>
      <c r="R477" s="354"/>
      <c r="S477" s="354"/>
      <c r="T477" s="355"/>
      <c r="U477" s="37" t="s">
        <v>64</v>
      </c>
      <c r="V477" s="347">
        <f>IFERROR(SUM(V473:V475),"0")</f>
        <v>0</v>
      </c>
      <c r="W477" s="347">
        <f>IFERROR(SUM(W473:W475),"0")</f>
        <v>0</v>
      </c>
      <c r="X477" s="37"/>
      <c r="Y477" s="348"/>
      <c r="Z477" s="348"/>
    </row>
    <row r="478" spans="1:53" ht="14.25" hidden="1" customHeight="1" x14ac:dyDescent="0.25">
      <c r="A478" s="349" t="s">
        <v>195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41"/>
      <c r="Z478" s="341"/>
    </row>
    <row r="479" spans="1:53" ht="16.5" hidden="1" customHeight="1" x14ac:dyDescent="0.25">
      <c r="A479" s="54" t="s">
        <v>644</v>
      </c>
      <c r="B479" s="54" t="s">
        <v>645</v>
      </c>
      <c r="C479" s="31">
        <v>4301060363</v>
      </c>
      <c r="D479" s="351">
        <v>4680115885035</v>
      </c>
      <c r="E479" s="352"/>
      <c r="F479" s="344">
        <v>1</v>
      </c>
      <c r="G479" s="32">
        <v>4</v>
      </c>
      <c r="H479" s="344">
        <v>4</v>
      </c>
      <c r="I479" s="344">
        <v>4.4160000000000004</v>
      </c>
      <c r="J479" s="32">
        <v>104</v>
      </c>
      <c r="K479" s="32" t="s">
        <v>99</v>
      </c>
      <c r="L479" s="33" t="s">
        <v>63</v>
      </c>
      <c r="M479" s="32">
        <v>35</v>
      </c>
      <c r="N479" s="419" t="s">
        <v>646</v>
      </c>
      <c r="O479" s="357"/>
      <c r="P479" s="357"/>
      <c r="Q479" s="357"/>
      <c r="R479" s="352"/>
      <c r="S479" s="34"/>
      <c r="T479" s="34"/>
      <c r="U479" s="35" t="s">
        <v>64</v>
      </c>
      <c r="V479" s="345">
        <v>0</v>
      </c>
      <c r="W479" s="346">
        <f>IFERROR(IF(V479="",0,CEILING((V479/$H479),1)*$H479),"")</f>
        <v>0</v>
      </c>
      <c r="X479" s="36" t="str">
        <f>IFERROR(IF(W479=0,"",ROUNDUP(W479/H479,0)*0.01196),"")</f>
        <v/>
      </c>
      <c r="Y479" s="56"/>
      <c r="Z479" s="57" t="s">
        <v>387</v>
      </c>
      <c r="AD479" s="58"/>
      <c r="BA479" s="320" t="s">
        <v>1</v>
      </c>
    </row>
    <row r="480" spans="1:53" hidden="1" x14ac:dyDescent="0.2">
      <c r="A480" s="367"/>
      <c r="B480" s="350"/>
      <c r="C480" s="350"/>
      <c r="D480" s="350"/>
      <c r="E480" s="350"/>
      <c r="F480" s="350"/>
      <c r="G480" s="350"/>
      <c r="H480" s="350"/>
      <c r="I480" s="350"/>
      <c r="J480" s="350"/>
      <c r="K480" s="350"/>
      <c r="L480" s="350"/>
      <c r="M480" s="368"/>
      <c r="N480" s="353" t="s">
        <v>65</v>
      </c>
      <c r="O480" s="354"/>
      <c r="P480" s="354"/>
      <c r="Q480" s="354"/>
      <c r="R480" s="354"/>
      <c r="S480" s="354"/>
      <c r="T480" s="355"/>
      <c r="U480" s="37" t="s">
        <v>66</v>
      </c>
      <c r="V480" s="347">
        <f>IFERROR(V479/H479,"0")</f>
        <v>0</v>
      </c>
      <c r="W480" s="347">
        <f>IFERROR(W479/H479,"0")</f>
        <v>0</v>
      </c>
      <c r="X480" s="347">
        <f>IFERROR(IF(X479="",0,X479),"0")</f>
        <v>0</v>
      </c>
      <c r="Y480" s="348"/>
      <c r="Z480" s="348"/>
    </row>
    <row r="481" spans="1:53" hidden="1" x14ac:dyDescent="0.2">
      <c r="A481" s="350"/>
      <c r="B481" s="350"/>
      <c r="C481" s="350"/>
      <c r="D481" s="350"/>
      <c r="E481" s="350"/>
      <c r="F481" s="350"/>
      <c r="G481" s="350"/>
      <c r="H481" s="350"/>
      <c r="I481" s="350"/>
      <c r="J481" s="350"/>
      <c r="K481" s="350"/>
      <c r="L481" s="350"/>
      <c r="M481" s="368"/>
      <c r="N481" s="353" t="s">
        <v>65</v>
      </c>
      <c r="O481" s="354"/>
      <c r="P481" s="354"/>
      <c r="Q481" s="354"/>
      <c r="R481" s="354"/>
      <c r="S481" s="354"/>
      <c r="T481" s="355"/>
      <c r="U481" s="37" t="s">
        <v>64</v>
      </c>
      <c r="V481" s="347">
        <f>IFERROR(SUM(V479:V479),"0")</f>
        <v>0</v>
      </c>
      <c r="W481" s="347">
        <f>IFERROR(SUM(W479:W479),"0")</f>
        <v>0</v>
      </c>
      <c r="X481" s="37"/>
      <c r="Y481" s="348"/>
      <c r="Z481" s="348"/>
    </row>
    <row r="482" spans="1:53" ht="27.75" hidden="1" customHeight="1" x14ac:dyDescent="0.2">
      <c r="A482" s="402" t="s">
        <v>647</v>
      </c>
      <c r="B482" s="403"/>
      <c r="C482" s="403"/>
      <c r="D482" s="403"/>
      <c r="E482" s="403"/>
      <c r="F482" s="403"/>
      <c r="G482" s="403"/>
      <c r="H482" s="403"/>
      <c r="I482" s="403"/>
      <c r="J482" s="403"/>
      <c r="K482" s="403"/>
      <c r="L482" s="403"/>
      <c r="M482" s="403"/>
      <c r="N482" s="403"/>
      <c r="O482" s="403"/>
      <c r="P482" s="403"/>
      <c r="Q482" s="403"/>
      <c r="R482" s="403"/>
      <c r="S482" s="403"/>
      <c r="T482" s="403"/>
      <c r="U482" s="403"/>
      <c r="V482" s="403"/>
      <c r="W482" s="403"/>
      <c r="X482" s="403"/>
      <c r="Y482" s="48"/>
      <c r="Z482" s="48"/>
    </row>
    <row r="483" spans="1:53" ht="16.5" hidden="1" customHeight="1" x14ac:dyDescent="0.25">
      <c r="A483" s="358" t="s">
        <v>648</v>
      </c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0"/>
      <c r="N483" s="350"/>
      <c r="O483" s="350"/>
      <c r="P483" s="350"/>
      <c r="Q483" s="350"/>
      <c r="R483" s="350"/>
      <c r="S483" s="350"/>
      <c r="T483" s="350"/>
      <c r="U483" s="350"/>
      <c r="V483" s="350"/>
      <c r="W483" s="350"/>
      <c r="X483" s="350"/>
      <c r="Y483" s="340"/>
      <c r="Z483" s="340"/>
    </row>
    <row r="484" spans="1:53" ht="14.25" hidden="1" customHeight="1" x14ac:dyDescent="0.25">
      <c r="A484" s="349" t="s">
        <v>104</v>
      </c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0"/>
      <c r="N484" s="350"/>
      <c r="O484" s="350"/>
      <c r="P484" s="350"/>
      <c r="Q484" s="350"/>
      <c r="R484" s="350"/>
      <c r="S484" s="350"/>
      <c r="T484" s="350"/>
      <c r="U484" s="350"/>
      <c r="V484" s="350"/>
      <c r="W484" s="350"/>
      <c r="X484" s="350"/>
      <c r="Y484" s="341"/>
      <c r="Z484" s="341"/>
    </row>
    <row r="485" spans="1:53" ht="27" hidden="1" customHeight="1" x14ac:dyDescent="0.25">
      <c r="A485" s="54" t="s">
        <v>649</v>
      </c>
      <c r="B485" s="54" t="s">
        <v>650</v>
      </c>
      <c r="C485" s="31">
        <v>4301011763</v>
      </c>
      <c r="D485" s="351">
        <v>4640242181011</v>
      </c>
      <c r="E485" s="352"/>
      <c r="F485" s="344">
        <v>1.35</v>
      </c>
      <c r="G485" s="32">
        <v>8</v>
      </c>
      <c r="H485" s="344">
        <v>10.8</v>
      </c>
      <c r="I485" s="344">
        <v>11.28</v>
      </c>
      <c r="J485" s="32">
        <v>56</v>
      </c>
      <c r="K485" s="32" t="s">
        <v>99</v>
      </c>
      <c r="L485" s="33" t="s">
        <v>119</v>
      </c>
      <c r="M485" s="32">
        <v>55</v>
      </c>
      <c r="N485" s="600" t="s">
        <v>651</v>
      </c>
      <c r="O485" s="357"/>
      <c r="P485" s="357"/>
      <c r="Q485" s="357"/>
      <c r="R485" s="352"/>
      <c r="S485" s="34"/>
      <c r="T485" s="34"/>
      <c r="U485" s="35" t="s">
        <v>64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652</v>
      </c>
      <c r="B486" s="54" t="s">
        <v>653</v>
      </c>
      <c r="C486" s="31">
        <v>4301011585</v>
      </c>
      <c r="D486" s="351">
        <v>4640242180441</v>
      </c>
      <c r="E486" s="352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99</v>
      </c>
      <c r="L486" s="33" t="s">
        <v>100</v>
      </c>
      <c r="M486" s="32">
        <v>50</v>
      </c>
      <c r="N486" s="386" t="s">
        <v>654</v>
      </c>
      <c r="O486" s="357"/>
      <c r="P486" s="357"/>
      <c r="Q486" s="357"/>
      <c r="R486" s="352"/>
      <c r="S486" s="34"/>
      <c r="T486" s="34"/>
      <c r="U486" s="35" t="s">
        <v>64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2" t="s">
        <v>1</v>
      </c>
    </row>
    <row r="487" spans="1:53" ht="27" hidden="1" customHeight="1" x14ac:dyDescent="0.25">
      <c r="A487" s="54" t="s">
        <v>655</v>
      </c>
      <c r="B487" s="54" t="s">
        <v>656</v>
      </c>
      <c r="C487" s="31">
        <v>4301011584</v>
      </c>
      <c r="D487" s="351">
        <v>4640242180564</v>
      </c>
      <c r="E487" s="352"/>
      <c r="F487" s="344">
        <v>1.5</v>
      </c>
      <c r="G487" s="32">
        <v>8</v>
      </c>
      <c r="H487" s="344">
        <v>12</v>
      </c>
      <c r="I487" s="344">
        <v>12.48</v>
      </c>
      <c r="J487" s="32">
        <v>56</v>
      </c>
      <c r="K487" s="32" t="s">
        <v>99</v>
      </c>
      <c r="L487" s="33" t="s">
        <v>100</v>
      </c>
      <c r="M487" s="32">
        <v>50</v>
      </c>
      <c r="N487" s="605" t="s">
        <v>657</v>
      </c>
      <c r="O487" s="357"/>
      <c r="P487" s="357"/>
      <c r="Q487" s="357"/>
      <c r="R487" s="352"/>
      <c r="S487" s="34"/>
      <c r="T487" s="34"/>
      <c r="U487" s="35" t="s">
        <v>64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3" t="s">
        <v>1</v>
      </c>
    </row>
    <row r="488" spans="1:53" ht="27" hidden="1" customHeight="1" x14ac:dyDescent="0.25">
      <c r="A488" s="54" t="s">
        <v>658</v>
      </c>
      <c r="B488" s="54" t="s">
        <v>659</v>
      </c>
      <c r="C488" s="31">
        <v>4301011762</v>
      </c>
      <c r="D488" s="351">
        <v>4640242180922</v>
      </c>
      <c r="E488" s="352"/>
      <c r="F488" s="344">
        <v>1.35</v>
      </c>
      <c r="G488" s="32">
        <v>8</v>
      </c>
      <c r="H488" s="344">
        <v>10.8</v>
      </c>
      <c r="I488" s="344">
        <v>11.28</v>
      </c>
      <c r="J488" s="32">
        <v>56</v>
      </c>
      <c r="K488" s="32" t="s">
        <v>99</v>
      </c>
      <c r="L488" s="33" t="s">
        <v>100</v>
      </c>
      <c r="M488" s="32">
        <v>55</v>
      </c>
      <c r="N488" s="591" t="s">
        <v>660</v>
      </c>
      <c r="O488" s="357"/>
      <c r="P488" s="357"/>
      <c r="Q488" s="357"/>
      <c r="R488" s="352"/>
      <c r="S488" s="34"/>
      <c r="T488" s="34"/>
      <c r="U488" s="35" t="s">
        <v>64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hidden="1" customHeight="1" x14ac:dyDescent="0.25">
      <c r="A489" s="54" t="s">
        <v>661</v>
      </c>
      <c r="B489" s="54" t="s">
        <v>662</v>
      </c>
      <c r="C489" s="31">
        <v>4301011551</v>
      </c>
      <c r="D489" s="351">
        <v>4640242180038</v>
      </c>
      <c r="E489" s="352"/>
      <c r="F489" s="344">
        <v>0.4</v>
      </c>
      <c r="G489" s="32">
        <v>10</v>
      </c>
      <c r="H489" s="344">
        <v>4</v>
      </c>
      <c r="I489" s="344">
        <v>4.24</v>
      </c>
      <c r="J489" s="32">
        <v>120</v>
      </c>
      <c r="K489" s="32" t="s">
        <v>62</v>
      </c>
      <c r="L489" s="33" t="s">
        <v>100</v>
      </c>
      <c r="M489" s="32">
        <v>50</v>
      </c>
      <c r="N489" s="380" t="s">
        <v>663</v>
      </c>
      <c r="O489" s="357"/>
      <c r="P489" s="357"/>
      <c r="Q489" s="357"/>
      <c r="R489" s="352"/>
      <c r="S489" s="34"/>
      <c r="T489" s="34"/>
      <c r="U489" s="35" t="s">
        <v>64</v>
      </c>
      <c r="V489" s="345">
        <v>0</v>
      </c>
      <c r="W489" s="346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25" t="s">
        <v>1</v>
      </c>
    </row>
    <row r="490" spans="1:53" hidden="1" x14ac:dyDescent="0.2">
      <c r="A490" s="367"/>
      <c r="B490" s="350"/>
      <c r="C490" s="350"/>
      <c r="D490" s="350"/>
      <c r="E490" s="350"/>
      <c r="F490" s="350"/>
      <c r="G490" s="350"/>
      <c r="H490" s="350"/>
      <c r="I490" s="350"/>
      <c r="J490" s="350"/>
      <c r="K490" s="350"/>
      <c r="L490" s="350"/>
      <c r="M490" s="368"/>
      <c r="N490" s="353" t="s">
        <v>65</v>
      </c>
      <c r="O490" s="354"/>
      <c r="P490" s="354"/>
      <c r="Q490" s="354"/>
      <c r="R490" s="354"/>
      <c r="S490" s="354"/>
      <c r="T490" s="355"/>
      <c r="U490" s="37" t="s">
        <v>66</v>
      </c>
      <c r="V490" s="347">
        <f>IFERROR(V485/H485,"0")+IFERROR(V486/H486,"0")+IFERROR(V487/H487,"0")+IFERROR(V488/H488,"0")+IFERROR(V489/H489,"0")</f>
        <v>0</v>
      </c>
      <c r="W490" s="347">
        <f>IFERROR(W485/H485,"0")+IFERROR(W486/H486,"0")+IFERROR(W487/H487,"0")+IFERROR(W488/H488,"0")+IFERROR(W489/H489,"0")</f>
        <v>0</v>
      </c>
      <c r="X490" s="347">
        <f>IFERROR(IF(X485="",0,X485),"0")+IFERROR(IF(X486="",0,X486),"0")+IFERROR(IF(X487="",0,X487),"0")+IFERROR(IF(X488="",0,X488),"0")+IFERROR(IF(X489="",0,X489),"0")</f>
        <v>0</v>
      </c>
      <c r="Y490" s="348"/>
      <c r="Z490" s="348"/>
    </row>
    <row r="491" spans="1:53" hidden="1" x14ac:dyDescent="0.2">
      <c r="A491" s="350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68"/>
      <c r="N491" s="353" t="s">
        <v>65</v>
      </c>
      <c r="O491" s="354"/>
      <c r="P491" s="354"/>
      <c r="Q491" s="354"/>
      <c r="R491" s="354"/>
      <c r="S491" s="354"/>
      <c r="T491" s="355"/>
      <c r="U491" s="37" t="s">
        <v>64</v>
      </c>
      <c r="V491" s="347">
        <f>IFERROR(SUM(V485:V489),"0")</f>
        <v>0</v>
      </c>
      <c r="W491" s="347">
        <f>IFERROR(SUM(W485:W489),"0")</f>
        <v>0</v>
      </c>
      <c r="X491" s="37"/>
      <c r="Y491" s="348"/>
      <c r="Z491" s="348"/>
    </row>
    <row r="492" spans="1:53" ht="14.25" hidden="1" customHeight="1" x14ac:dyDescent="0.25">
      <c r="A492" s="349" t="s">
        <v>96</v>
      </c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0"/>
      <c r="N492" s="350"/>
      <c r="O492" s="350"/>
      <c r="P492" s="350"/>
      <c r="Q492" s="350"/>
      <c r="R492" s="350"/>
      <c r="S492" s="350"/>
      <c r="T492" s="350"/>
      <c r="U492" s="350"/>
      <c r="V492" s="350"/>
      <c r="W492" s="350"/>
      <c r="X492" s="350"/>
      <c r="Y492" s="341"/>
      <c r="Z492" s="341"/>
    </row>
    <row r="493" spans="1:53" ht="27" hidden="1" customHeight="1" x14ac:dyDescent="0.25">
      <c r="A493" s="54" t="s">
        <v>664</v>
      </c>
      <c r="B493" s="54" t="s">
        <v>665</v>
      </c>
      <c r="C493" s="31">
        <v>4301020260</v>
      </c>
      <c r="D493" s="351">
        <v>4640242180526</v>
      </c>
      <c r="E493" s="352"/>
      <c r="F493" s="344">
        <v>1.8</v>
      </c>
      <c r="G493" s="32">
        <v>6</v>
      </c>
      <c r="H493" s="344">
        <v>10.8</v>
      </c>
      <c r="I493" s="344">
        <v>11.28</v>
      </c>
      <c r="J493" s="32">
        <v>56</v>
      </c>
      <c r="K493" s="32" t="s">
        <v>99</v>
      </c>
      <c r="L493" s="33" t="s">
        <v>100</v>
      </c>
      <c r="M493" s="32">
        <v>50</v>
      </c>
      <c r="N493" s="590" t="s">
        <v>666</v>
      </c>
      <c r="O493" s="357"/>
      <c r="P493" s="357"/>
      <c r="Q493" s="357"/>
      <c r="R493" s="352"/>
      <c r="S493" s="34"/>
      <c r="T493" s="34"/>
      <c r="U493" s="35" t="s">
        <v>64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6" t="s">
        <v>1</v>
      </c>
    </row>
    <row r="494" spans="1:53" ht="16.5" hidden="1" customHeight="1" x14ac:dyDescent="0.25">
      <c r="A494" s="54" t="s">
        <v>667</v>
      </c>
      <c r="B494" s="54" t="s">
        <v>668</v>
      </c>
      <c r="C494" s="31">
        <v>4301020269</v>
      </c>
      <c r="D494" s="351">
        <v>4640242180519</v>
      </c>
      <c r="E494" s="352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99</v>
      </c>
      <c r="L494" s="33" t="s">
        <v>119</v>
      </c>
      <c r="M494" s="32">
        <v>50</v>
      </c>
      <c r="N494" s="565" t="s">
        <v>669</v>
      </c>
      <c r="O494" s="357"/>
      <c r="P494" s="357"/>
      <c r="Q494" s="357"/>
      <c r="R494" s="352"/>
      <c r="S494" s="34"/>
      <c r="T494" s="34"/>
      <c r="U494" s="35" t="s">
        <v>64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7" t="s">
        <v>1</v>
      </c>
    </row>
    <row r="495" spans="1:53" ht="27" hidden="1" customHeight="1" x14ac:dyDescent="0.25">
      <c r="A495" s="54" t="s">
        <v>670</v>
      </c>
      <c r="B495" s="54" t="s">
        <v>671</v>
      </c>
      <c r="C495" s="31">
        <v>4301020309</v>
      </c>
      <c r="D495" s="351">
        <v>4640242180090</v>
      </c>
      <c r="E495" s="352"/>
      <c r="F495" s="344">
        <v>1.35</v>
      </c>
      <c r="G495" s="32">
        <v>8</v>
      </c>
      <c r="H495" s="344">
        <v>10.8</v>
      </c>
      <c r="I495" s="344">
        <v>11.28</v>
      </c>
      <c r="J495" s="32">
        <v>56</v>
      </c>
      <c r="K495" s="32" t="s">
        <v>99</v>
      </c>
      <c r="L495" s="33" t="s">
        <v>100</v>
      </c>
      <c r="M495" s="32">
        <v>50</v>
      </c>
      <c r="N495" s="588" t="s">
        <v>672</v>
      </c>
      <c r="O495" s="357"/>
      <c r="P495" s="357"/>
      <c r="Q495" s="357"/>
      <c r="R495" s="352"/>
      <c r="S495" s="34"/>
      <c r="T495" s="34"/>
      <c r="U495" s="35" t="s">
        <v>64</v>
      </c>
      <c r="V495" s="345">
        <v>0</v>
      </c>
      <c r="W495" s="34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8" t="s">
        <v>1</v>
      </c>
    </row>
    <row r="496" spans="1:53" hidden="1" x14ac:dyDescent="0.2">
      <c r="A496" s="367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68"/>
      <c r="N496" s="353" t="s">
        <v>65</v>
      </c>
      <c r="O496" s="354"/>
      <c r="P496" s="354"/>
      <c r="Q496" s="354"/>
      <c r="R496" s="354"/>
      <c r="S496" s="354"/>
      <c r="T496" s="355"/>
      <c r="U496" s="37" t="s">
        <v>66</v>
      </c>
      <c r="V496" s="347">
        <f>IFERROR(V493/H493,"0")+IFERROR(V494/H494,"0")+IFERROR(V495/H495,"0")</f>
        <v>0</v>
      </c>
      <c r="W496" s="347">
        <f>IFERROR(W493/H493,"0")+IFERROR(W494/H494,"0")+IFERROR(W495/H495,"0")</f>
        <v>0</v>
      </c>
      <c r="X496" s="347">
        <f>IFERROR(IF(X493="",0,X493),"0")+IFERROR(IF(X494="",0,X494),"0")+IFERROR(IF(X495="",0,X495),"0")</f>
        <v>0</v>
      </c>
      <c r="Y496" s="348"/>
      <c r="Z496" s="348"/>
    </row>
    <row r="497" spans="1:53" hidden="1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68"/>
      <c r="N497" s="353" t="s">
        <v>65</v>
      </c>
      <c r="O497" s="354"/>
      <c r="P497" s="354"/>
      <c r="Q497" s="354"/>
      <c r="R497" s="354"/>
      <c r="S497" s="354"/>
      <c r="T497" s="355"/>
      <c r="U497" s="37" t="s">
        <v>64</v>
      </c>
      <c r="V497" s="347">
        <f>IFERROR(SUM(V493:V495),"0")</f>
        <v>0</v>
      </c>
      <c r="W497" s="347">
        <f>IFERROR(SUM(W493:W495),"0")</f>
        <v>0</v>
      </c>
      <c r="X497" s="37"/>
      <c r="Y497" s="348"/>
      <c r="Z497" s="348"/>
    </row>
    <row r="498" spans="1:53" ht="14.25" hidden="1" customHeight="1" x14ac:dyDescent="0.25">
      <c r="A498" s="349" t="s">
        <v>59</v>
      </c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50"/>
      <c r="N498" s="350"/>
      <c r="O498" s="350"/>
      <c r="P498" s="350"/>
      <c r="Q498" s="350"/>
      <c r="R498" s="350"/>
      <c r="S498" s="350"/>
      <c r="T498" s="350"/>
      <c r="U498" s="350"/>
      <c r="V498" s="350"/>
      <c r="W498" s="350"/>
      <c r="X498" s="350"/>
      <c r="Y498" s="341"/>
      <c r="Z498" s="341"/>
    </row>
    <row r="499" spans="1:53" ht="27" customHeight="1" x14ac:dyDescent="0.25">
      <c r="A499" s="54" t="s">
        <v>673</v>
      </c>
      <c r="B499" s="54" t="s">
        <v>674</v>
      </c>
      <c r="C499" s="31">
        <v>4301031280</v>
      </c>
      <c r="D499" s="351">
        <v>4640242180816</v>
      </c>
      <c r="E499" s="352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62</v>
      </c>
      <c r="L499" s="33" t="s">
        <v>63</v>
      </c>
      <c r="M499" s="32">
        <v>40</v>
      </c>
      <c r="N499" s="555" t="s">
        <v>675</v>
      </c>
      <c r="O499" s="357"/>
      <c r="P499" s="357"/>
      <c r="Q499" s="357"/>
      <c r="R499" s="352"/>
      <c r="S499" s="34"/>
      <c r="T499" s="34"/>
      <c r="U499" s="35" t="s">
        <v>64</v>
      </c>
      <c r="V499" s="345">
        <v>97</v>
      </c>
      <c r="W499" s="346">
        <f>IFERROR(IF(V499="",0,CEILING((V499/$H499),1)*$H499),"")</f>
        <v>100.80000000000001</v>
      </c>
      <c r="X499" s="36">
        <f>IFERROR(IF(W499=0,"",ROUNDUP(W499/H499,0)*0.00753),"")</f>
        <v>0.18071999999999999</v>
      </c>
      <c r="Y499" s="56"/>
      <c r="Z499" s="57"/>
      <c r="AD499" s="58"/>
      <c r="BA499" s="329" t="s">
        <v>1</v>
      </c>
    </row>
    <row r="500" spans="1:53" ht="27" customHeight="1" x14ac:dyDescent="0.25">
      <c r="A500" s="54" t="s">
        <v>676</v>
      </c>
      <c r="B500" s="54" t="s">
        <v>677</v>
      </c>
      <c r="C500" s="31">
        <v>4301031244</v>
      </c>
      <c r="D500" s="351">
        <v>4640242180595</v>
      </c>
      <c r="E500" s="352"/>
      <c r="F500" s="344">
        <v>0.7</v>
      </c>
      <c r="G500" s="32">
        <v>6</v>
      </c>
      <c r="H500" s="344">
        <v>4.2</v>
      </c>
      <c r="I500" s="344">
        <v>4.46</v>
      </c>
      <c r="J500" s="32">
        <v>156</v>
      </c>
      <c r="K500" s="32" t="s">
        <v>62</v>
      </c>
      <c r="L500" s="33" t="s">
        <v>63</v>
      </c>
      <c r="M500" s="32">
        <v>40</v>
      </c>
      <c r="N500" s="562" t="s">
        <v>678</v>
      </c>
      <c r="O500" s="357"/>
      <c r="P500" s="357"/>
      <c r="Q500" s="357"/>
      <c r="R500" s="352"/>
      <c r="S500" s="34"/>
      <c r="T500" s="34"/>
      <c r="U500" s="35" t="s">
        <v>64</v>
      </c>
      <c r="V500" s="345">
        <v>98</v>
      </c>
      <c r="W500" s="346">
        <f>IFERROR(IF(V500="",0,CEILING((V500/$H500),1)*$H500),"")</f>
        <v>100.80000000000001</v>
      </c>
      <c r="X500" s="36">
        <f>IFERROR(IF(W500=0,"",ROUNDUP(W500/H500,0)*0.00753),"")</f>
        <v>0.18071999999999999</v>
      </c>
      <c r="Y500" s="56"/>
      <c r="Z500" s="57"/>
      <c r="AD500" s="58"/>
      <c r="BA500" s="330" t="s">
        <v>1</v>
      </c>
    </row>
    <row r="501" spans="1:53" ht="27" hidden="1" customHeight="1" x14ac:dyDescent="0.25">
      <c r="A501" s="54" t="s">
        <v>679</v>
      </c>
      <c r="B501" s="54" t="s">
        <v>680</v>
      </c>
      <c r="C501" s="31">
        <v>4301031203</v>
      </c>
      <c r="D501" s="351">
        <v>4640242180908</v>
      </c>
      <c r="E501" s="352"/>
      <c r="F501" s="344">
        <v>0.28000000000000003</v>
      </c>
      <c r="G501" s="32">
        <v>6</v>
      </c>
      <c r="H501" s="344">
        <v>1.68</v>
      </c>
      <c r="I501" s="344">
        <v>1.81</v>
      </c>
      <c r="J501" s="32">
        <v>234</v>
      </c>
      <c r="K501" s="32" t="s">
        <v>159</v>
      </c>
      <c r="L501" s="33" t="s">
        <v>63</v>
      </c>
      <c r="M501" s="32">
        <v>40</v>
      </c>
      <c r="N501" s="583" t="s">
        <v>681</v>
      </c>
      <c r="O501" s="357"/>
      <c r="P501" s="357"/>
      <c r="Q501" s="357"/>
      <c r="R501" s="352"/>
      <c r="S501" s="34"/>
      <c r="T501" s="34"/>
      <c r="U501" s="35" t="s">
        <v>64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1" t="s">
        <v>1</v>
      </c>
    </row>
    <row r="502" spans="1:53" ht="27" hidden="1" customHeight="1" x14ac:dyDescent="0.25">
      <c r="A502" s="54" t="s">
        <v>682</v>
      </c>
      <c r="B502" s="54" t="s">
        <v>683</v>
      </c>
      <c r="C502" s="31">
        <v>4301031200</v>
      </c>
      <c r="D502" s="351">
        <v>4640242180489</v>
      </c>
      <c r="E502" s="352"/>
      <c r="F502" s="344">
        <v>0.28000000000000003</v>
      </c>
      <c r="G502" s="32">
        <v>6</v>
      </c>
      <c r="H502" s="344">
        <v>1.68</v>
      </c>
      <c r="I502" s="344">
        <v>1.84</v>
      </c>
      <c r="J502" s="32">
        <v>234</v>
      </c>
      <c r="K502" s="32" t="s">
        <v>159</v>
      </c>
      <c r="L502" s="33" t="s">
        <v>63</v>
      </c>
      <c r="M502" s="32">
        <v>40</v>
      </c>
      <c r="N502" s="566" t="s">
        <v>684</v>
      </c>
      <c r="O502" s="357"/>
      <c r="P502" s="357"/>
      <c r="Q502" s="357"/>
      <c r="R502" s="352"/>
      <c r="S502" s="34"/>
      <c r="T502" s="34"/>
      <c r="U502" s="35" t="s">
        <v>64</v>
      </c>
      <c r="V502" s="345">
        <v>0</v>
      </c>
      <c r="W502" s="346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2" t="s">
        <v>1</v>
      </c>
    </row>
    <row r="503" spans="1:53" x14ac:dyDescent="0.2">
      <c r="A503" s="367"/>
      <c r="B503" s="350"/>
      <c r="C503" s="350"/>
      <c r="D503" s="350"/>
      <c r="E503" s="350"/>
      <c r="F503" s="350"/>
      <c r="G503" s="350"/>
      <c r="H503" s="350"/>
      <c r="I503" s="350"/>
      <c r="J503" s="350"/>
      <c r="K503" s="350"/>
      <c r="L503" s="350"/>
      <c r="M503" s="368"/>
      <c r="N503" s="353" t="s">
        <v>65</v>
      </c>
      <c r="O503" s="354"/>
      <c r="P503" s="354"/>
      <c r="Q503" s="354"/>
      <c r="R503" s="354"/>
      <c r="S503" s="354"/>
      <c r="T503" s="355"/>
      <c r="U503" s="37" t="s">
        <v>66</v>
      </c>
      <c r="V503" s="347">
        <f>IFERROR(V499/H499,"0")+IFERROR(V500/H500,"0")+IFERROR(V501/H501,"0")+IFERROR(V502/H502,"0")</f>
        <v>46.428571428571431</v>
      </c>
      <c r="W503" s="347">
        <f>IFERROR(W499/H499,"0")+IFERROR(W500/H500,"0")+IFERROR(W501/H501,"0")+IFERROR(W502/H502,"0")</f>
        <v>48</v>
      </c>
      <c r="X503" s="347">
        <f>IFERROR(IF(X499="",0,X499),"0")+IFERROR(IF(X500="",0,X500),"0")+IFERROR(IF(X501="",0,X501),"0")+IFERROR(IF(X502="",0,X502),"0")</f>
        <v>0.36143999999999998</v>
      </c>
      <c r="Y503" s="348"/>
      <c r="Z503" s="348"/>
    </row>
    <row r="504" spans="1:53" x14ac:dyDescent="0.2">
      <c r="A504" s="350"/>
      <c r="B504" s="350"/>
      <c r="C504" s="350"/>
      <c r="D504" s="350"/>
      <c r="E504" s="350"/>
      <c r="F504" s="350"/>
      <c r="G504" s="350"/>
      <c r="H504" s="350"/>
      <c r="I504" s="350"/>
      <c r="J504" s="350"/>
      <c r="K504" s="350"/>
      <c r="L504" s="350"/>
      <c r="M504" s="368"/>
      <c r="N504" s="353" t="s">
        <v>65</v>
      </c>
      <c r="O504" s="354"/>
      <c r="P504" s="354"/>
      <c r="Q504" s="354"/>
      <c r="R504" s="354"/>
      <c r="S504" s="354"/>
      <c r="T504" s="355"/>
      <c r="U504" s="37" t="s">
        <v>64</v>
      </c>
      <c r="V504" s="347">
        <f>IFERROR(SUM(V499:V502),"0")</f>
        <v>195</v>
      </c>
      <c r="W504" s="347">
        <f>IFERROR(SUM(W499:W502),"0")</f>
        <v>201.60000000000002</v>
      </c>
      <c r="X504" s="37"/>
      <c r="Y504" s="348"/>
      <c r="Z504" s="348"/>
    </row>
    <row r="505" spans="1:53" ht="14.25" hidden="1" customHeight="1" x14ac:dyDescent="0.25">
      <c r="A505" s="349" t="s">
        <v>67</v>
      </c>
      <c r="B505" s="350"/>
      <c r="C505" s="350"/>
      <c r="D505" s="350"/>
      <c r="E505" s="350"/>
      <c r="F505" s="350"/>
      <c r="G505" s="350"/>
      <c r="H505" s="350"/>
      <c r="I505" s="350"/>
      <c r="J505" s="350"/>
      <c r="K505" s="350"/>
      <c r="L505" s="350"/>
      <c r="M505" s="350"/>
      <c r="N505" s="350"/>
      <c r="O505" s="350"/>
      <c r="P505" s="350"/>
      <c r="Q505" s="350"/>
      <c r="R505" s="350"/>
      <c r="S505" s="350"/>
      <c r="T505" s="350"/>
      <c r="U505" s="350"/>
      <c r="V505" s="350"/>
      <c r="W505" s="350"/>
      <c r="X505" s="350"/>
      <c r="Y505" s="341"/>
      <c r="Z505" s="341"/>
    </row>
    <row r="506" spans="1:53" ht="27" customHeight="1" x14ac:dyDescent="0.25">
      <c r="A506" s="54" t="s">
        <v>685</v>
      </c>
      <c r="B506" s="54" t="s">
        <v>686</v>
      </c>
      <c r="C506" s="31">
        <v>4301051310</v>
      </c>
      <c r="D506" s="351">
        <v>4680115880870</v>
      </c>
      <c r="E506" s="352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99</v>
      </c>
      <c r="L506" s="33" t="s">
        <v>119</v>
      </c>
      <c r="M506" s="32">
        <v>40</v>
      </c>
      <c r="N506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57"/>
      <c r="P506" s="357"/>
      <c r="Q506" s="357"/>
      <c r="R506" s="352"/>
      <c r="S506" s="34"/>
      <c r="T506" s="34"/>
      <c r="U506" s="35" t="s">
        <v>64</v>
      </c>
      <c r="V506" s="345">
        <v>456</v>
      </c>
      <c r="W506" s="346">
        <f>IFERROR(IF(V506="",0,CEILING((V506/$H506),1)*$H506),"")</f>
        <v>460.2</v>
      </c>
      <c r="X506" s="36">
        <f>IFERROR(IF(W506=0,"",ROUNDUP(W506/H506,0)*0.02175),"")</f>
        <v>1.28325</v>
      </c>
      <c r="Y506" s="56"/>
      <c r="Z506" s="57"/>
      <c r="AD506" s="58"/>
      <c r="BA506" s="333" t="s">
        <v>1</v>
      </c>
    </row>
    <row r="507" spans="1:53" ht="27" hidden="1" customHeight="1" x14ac:dyDescent="0.25">
      <c r="A507" s="54" t="s">
        <v>687</v>
      </c>
      <c r="B507" s="54" t="s">
        <v>688</v>
      </c>
      <c r="C507" s="31">
        <v>4301051510</v>
      </c>
      <c r="D507" s="351">
        <v>4640242180540</v>
      </c>
      <c r="E507" s="352"/>
      <c r="F507" s="344">
        <v>1.3</v>
      </c>
      <c r="G507" s="32">
        <v>6</v>
      </c>
      <c r="H507" s="344">
        <v>7.8</v>
      </c>
      <c r="I507" s="344">
        <v>8.3640000000000008</v>
      </c>
      <c r="J507" s="32">
        <v>56</v>
      </c>
      <c r="K507" s="32" t="s">
        <v>99</v>
      </c>
      <c r="L507" s="33" t="s">
        <v>63</v>
      </c>
      <c r="M507" s="32">
        <v>30</v>
      </c>
      <c r="N507" s="428" t="s">
        <v>689</v>
      </c>
      <c r="O507" s="357"/>
      <c r="P507" s="357"/>
      <c r="Q507" s="357"/>
      <c r="R507" s="352"/>
      <c r="S507" s="34"/>
      <c r="T507" s="34"/>
      <c r="U507" s="35" t="s">
        <v>64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34" t="s">
        <v>1</v>
      </c>
    </row>
    <row r="508" spans="1:53" ht="27" hidden="1" customHeight="1" x14ac:dyDescent="0.25">
      <c r="A508" s="54" t="s">
        <v>690</v>
      </c>
      <c r="B508" s="54" t="s">
        <v>691</v>
      </c>
      <c r="C508" s="31">
        <v>4301051390</v>
      </c>
      <c r="D508" s="351">
        <v>4640242181233</v>
      </c>
      <c r="E508" s="352"/>
      <c r="F508" s="344">
        <v>0.3</v>
      </c>
      <c r="G508" s="32">
        <v>6</v>
      </c>
      <c r="H508" s="344">
        <v>1.8</v>
      </c>
      <c r="I508" s="344">
        <v>1.984</v>
      </c>
      <c r="J508" s="32">
        <v>234</v>
      </c>
      <c r="K508" s="32" t="s">
        <v>159</v>
      </c>
      <c r="L508" s="33" t="s">
        <v>63</v>
      </c>
      <c r="M508" s="32">
        <v>40</v>
      </c>
      <c r="N508" s="458" t="s">
        <v>692</v>
      </c>
      <c r="O508" s="357"/>
      <c r="P508" s="357"/>
      <c r="Q508" s="357"/>
      <c r="R508" s="352"/>
      <c r="S508" s="34"/>
      <c r="T508" s="34"/>
      <c r="U508" s="35" t="s">
        <v>64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5" t="s">
        <v>1</v>
      </c>
    </row>
    <row r="509" spans="1:53" ht="27" hidden="1" customHeight="1" x14ac:dyDescent="0.25">
      <c r="A509" s="54" t="s">
        <v>693</v>
      </c>
      <c r="B509" s="54" t="s">
        <v>694</v>
      </c>
      <c r="C509" s="31">
        <v>4301051508</v>
      </c>
      <c r="D509" s="351">
        <v>4640242180557</v>
      </c>
      <c r="E509" s="352"/>
      <c r="F509" s="344">
        <v>0.5</v>
      </c>
      <c r="G509" s="32">
        <v>6</v>
      </c>
      <c r="H509" s="344">
        <v>3</v>
      </c>
      <c r="I509" s="344">
        <v>3.2839999999999998</v>
      </c>
      <c r="J509" s="32">
        <v>156</v>
      </c>
      <c r="K509" s="32" t="s">
        <v>62</v>
      </c>
      <c r="L509" s="33" t="s">
        <v>63</v>
      </c>
      <c r="M509" s="32">
        <v>30</v>
      </c>
      <c r="N509" s="616" t="s">
        <v>695</v>
      </c>
      <c r="O509" s="357"/>
      <c r="P509" s="357"/>
      <c r="Q509" s="357"/>
      <c r="R509" s="352"/>
      <c r="S509" s="34"/>
      <c r="T509" s="34"/>
      <c r="U509" s="35" t="s">
        <v>64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36" t="s">
        <v>1</v>
      </c>
    </row>
    <row r="510" spans="1:53" ht="27" hidden="1" customHeight="1" x14ac:dyDescent="0.25">
      <c r="A510" s="54" t="s">
        <v>696</v>
      </c>
      <c r="B510" s="54" t="s">
        <v>697</v>
      </c>
      <c r="C510" s="31">
        <v>4301051448</v>
      </c>
      <c r="D510" s="351">
        <v>4640242181226</v>
      </c>
      <c r="E510" s="352"/>
      <c r="F510" s="344">
        <v>0.3</v>
      </c>
      <c r="G510" s="32">
        <v>6</v>
      </c>
      <c r="H510" s="344">
        <v>1.8</v>
      </c>
      <c r="I510" s="344">
        <v>1.972</v>
      </c>
      <c r="J510" s="32">
        <v>234</v>
      </c>
      <c r="K510" s="32" t="s">
        <v>159</v>
      </c>
      <c r="L510" s="33" t="s">
        <v>63</v>
      </c>
      <c r="M510" s="32">
        <v>30</v>
      </c>
      <c r="N510" s="641" t="s">
        <v>698</v>
      </c>
      <c r="O510" s="357"/>
      <c r="P510" s="357"/>
      <c r="Q510" s="357"/>
      <c r="R510" s="352"/>
      <c r="S510" s="34"/>
      <c r="T510" s="34"/>
      <c r="U510" s="35" t="s">
        <v>64</v>
      </c>
      <c r="V510" s="345">
        <v>0</v>
      </c>
      <c r="W510" s="34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7" t="s">
        <v>1</v>
      </c>
    </row>
    <row r="511" spans="1:53" x14ac:dyDescent="0.2">
      <c r="A511" s="367"/>
      <c r="B511" s="350"/>
      <c r="C511" s="350"/>
      <c r="D511" s="350"/>
      <c r="E511" s="350"/>
      <c r="F511" s="350"/>
      <c r="G511" s="350"/>
      <c r="H511" s="350"/>
      <c r="I511" s="350"/>
      <c r="J511" s="350"/>
      <c r="K511" s="350"/>
      <c r="L511" s="350"/>
      <c r="M511" s="368"/>
      <c r="N511" s="353" t="s">
        <v>65</v>
      </c>
      <c r="O511" s="354"/>
      <c r="P511" s="354"/>
      <c r="Q511" s="354"/>
      <c r="R511" s="354"/>
      <c r="S511" s="354"/>
      <c r="T511" s="355"/>
      <c r="U511" s="37" t="s">
        <v>66</v>
      </c>
      <c r="V511" s="347">
        <f>IFERROR(V506/H506,"0")+IFERROR(V507/H507,"0")+IFERROR(V508/H508,"0")+IFERROR(V509/H509,"0")+IFERROR(V510/H510,"0")</f>
        <v>58.46153846153846</v>
      </c>
      <c r="W511" s="347">
        <f>IFERROR(W506/H506,"0")+IFERROR(W507/H507,"0")+IFERROR(W508/H508,"0")+IFERROR(W509/H509,"0")+IFERROR(W510/H510,"0")</f>
        <v>59</v>
      </c>
      <c r="X511" s="347">
        <f>IFERROR(IF(X506="",0,X506),"0")+IFERROR(IF(X507="",0,X507),"0")+IFERROR(IF(X508="",0,X508),"0")+IFERROR(IF(X509="",0,X509),"0")+IFERROR(IF(X510="",0,X510),"0")</f>
        <v>1.28325</v>
      </c>
      <c r="Y511" s="348"/>
      <c r="Z511" s="348"/>
    </row>
    <row r="512" spans="1:53" x14ac:dyDescent="0.2">
      <c r="A512" s="350"/>
      <c r="B512" s="350"/>
      <c r="C512" s="350"/>
      <c r="D512" s="350"/>
      <c r="E512" s="350"/>
      <c r="F512" s="350"/>
      <c r="G512" s="350"/>
      <c r="H512" s="350"/>
      <c r="I512" s="350"/>
      <c r="J512" s="350"/>
      <c r="K512" s="350"/>
      <c r="L512" s="350"/>
      <c r="M512" s="368"/>
      <c r="N512" s="353" t="s">
        <v>65</v>
      </c>
      <c r="O512" s="354"/>
      <c r="P512" s="354"/>
      <c r="Q512" s="354"/>
      <c r="R512" s="354"/>
      <c r="S512" s="354"/>
      <c r="T512" s="355"/>
      <c r="U512" s="37" t="s">
        <v>64</v>
      </c>
      <c r="V512" s="347">
        <f>IFERROR(SUM(V506:V510),"0")</f>
        <v>456</v>
      </c>
      <c r="W512" s="347">
        <f>IFERROR(SUM(W506:W510),"0")</f>
        <v>460.2</v>
      </c>
      <c r="X512" s="37"/>
      <c r="Y512" s="348"/>
      <c r="Z512" s="348"/>
    </row>
    <row r="513" spans="1:29" ht="15" customHeight="1" x14ac:dyDescent="0.2">
      <c r="A513" s="683"/>
      <c r="B513" s="350"/>
      <c r="C513" s="350"/>
      <c r="D513" s="350"/>
      <c r="E513" s="350"/>
      <c r="F513" s="350"/>
      <c r="G513" s="350"/>
      <c r="H513" s="350"/>
      <c r="I513" s="350"/>
      <c r="J513" s="350"/>
      <c r="K513" s="350"/>
      <c r="L513" s="350"/>
      <c r="M513" s="425"/>
      <c r="N513" s="430" t="s">
        <v>699</v>
      </c>
      <c r="O513" s="431"/>
      <c r="P513" s="431"/>
      <c r="Q513" s="431"/>
      <c r="R513" s="431"/>
      <c r="S513" s="431"/>
      <c r="T513" s="432"/>
      <c r="U513" s="37" t="s">
        <v>64</v>
      </c>
      <c r="V513" s="347">
        <f>IFERROR(V24+V33+V37+V41+V45+V52+V60+V84+V91+V102+V114+V124+V132+V140+V153+V159+V164+V171+V191+V198+V208+V212+V222+V242+V246+V253+V265+V271+V277+V283+V295+V300+V305+V311+V315+V319+V332+V338+V343+V347+V356+V361+V368+V372+V379+V395+V402+V406+V412+V418+V428+V433+V437+V441+V457+V462+V471+V477+V481+V491+V497+V504+V512,"0")</f>
        <v>8497</v>
      </c>
      <c r="W513" s="347">
        <f>IFERROR(W24+W33+W37+W41+W45+W52+W60+W84+W91+W102+W114+W124+W132+W140+W153+W159+W164+W171+W191+W198+W208+W212+W222+W242+W246+W253+W265+W271+W277+W283+W295+W300+W305+W311+W315+W319+W332+W338+W343+W347+W356+W361+W368+W372+W379+W395+W402+W406+W412+W418+W428+W433+W437+W441+W457+W462+W471+W477+W481+W491+W497+W504+W512,"0")</f>
        <v>8627.7100000000009</v>
      </c>
      <c r="X513" s="37"/>
      <c r="Y513" s="348"/>
      <c r="Z513" s="348"/>
    </row>
    <row r="514" spans="1:29" x14ac:dyDescent="0.2">
      <c r="A514" s="350"/>
      <c r="B514" s="350"/>
      <c r="C514" s="350"/>
      <c r="D514" s="350"/>
      <c r="E514" s="350"/>
      <c r="F514" s="350"/>
      <c r="G514" s="350"/>
      <c r="H514" s="350"/>
      <c r="I514" s="350"/>
      <c r="J514" s="350"/>
      <c r="K514" s="350"/>
      <c r="L514" s="350"/>
      <c r="M514" s="425"/>
      <c r="N514" s="430" t="s">
        <v>700</v>
      </c>
      <c r="O514" s="431"/>
      <c r="P514" s="431"/>
      <c r="Q514" s="431"/>
      <c r="R514" s="431"/>
      <c r="S514" s="431"/>
      <c r="T514" s="432"/>
      <c r="U514" s="37" t="s">
        <v>64</v>
      </c>
      <c r="V514" s="34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202*I202/H202,"0")+IFERROR(V203*I203/H203,"0")+IFERROR(V204*I204/H204,"0")+IFERROR(V205*I205/H205,"0")+IFERROR(V206*I206/H206,"0")+IFERROR(V210*I210/H210,"0")+IFERROR(V215*I215/H215,"0")+IFERROR(V216*I216/H216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244*I244/H244,"0")+IFERROR(V248*I248/H248,"0")+IFERROR(V249*I249/H249,"0")+IFERROR(V250*I250/H250,"0")+IFERROR(V251*I251/H251,"0")+IFERROR(V255*I255/H255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415*I415/H415,"0")+IFERROR(V416*I416/H416,"0")+IFERROR(V420*I420/H420,"0")+IFERROR(V421*I421/H421,"0")+IFERROR(V422*I422/H422,"0")+IFERROR(V423*I423/H423,"0")+IFERROR(V424*I424/H424,"0")+IFERROR(V425*I425/H425,"0")+IFERROR(V426*I426/H426,"0")+IFERROR(V430*I430/H430,"0")+IFERROR(V431*I431/H431,"0")+IFERROR(V435*I435/H435,"0")+IFERROR(V439*I439/H439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459*I459/H459,"0")+IFERROR(V460*I460/H460,"0")+IFERROR(V464*I464/H464,"0")+IFERROR(V465*I465/H465,"0")+IFERROR(V466*I466/H466,"0")+IFERROR(V467*I467/H467,"0")+IFERROR(V468*I468/H468,"0")+IFERROR(V469*I469/H469,"0")+IFERROR(V473*I473/H473,"0")+IFERROR(V474*I474/H474,"0")+IFERROR(V475*I475/H475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8915.1034728990489</v>
      </c>
      <c r="W514" s="34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104*I104/H104,"0")+IFERROR(W105*I105/H105,"0")+IFERROR(W106*I106/H106,"0")+IFERROR(W107*I107/H107,"0")+IFERROR(W108*I108/H108,"0")+IFERROR(W109*I109/H109,"0")+IFERROR(W110*I110/H110,"0")+IFERROR(W111*I111/H111,"0")+IFERROR(W112*I112/H112,"0")+IFERROR(W116*I116/H116,"0")+IFERROR(W117*I117/H117,"0")+IFERROR(W118*I118/H118,"0")+IFERROR(W119*I119/H119,"0")+IFERROR(W120*I120/H120,"0")+IFERROR(W121*I121/H121,"0")+IFERROR(W122*I122/H122,"0")+IFERROR(W127*I127/H127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202*I202/H202,"0")+IFERROR(W203*I203/H203,"0")+IFERROR(W204*I204/H204,"0")+IFERROR(W205*I205/H205,"0")+IFERROR(W206*I206/H206,"0")+IFERROR(W210*I210/H210,"0")+IFERROR(W215*I215/H215,"0")+IFERROR(W216*I216/H216,"0")+IFERROR(W217*I217/H217,"0")+IFERROR(W218*I218/H218,"0")+IFERROR(W219*I219/H219,"0")+IFERROR(W220*I220/H220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244*I244/H244,"0")+IFERROR(W248*I248/H248,"0")+IFERROR(W249*I249/H249,"0")+IFERROR(W250*I250/H250,"0")+IFERROR(W251*I251/H251,"0")+IFERROR(W255*I255/H255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415*I415/H415,"0")+IFERROR(W416*I416/H416,"0")+IFERROR(W420*I420/H420,"0")+IFERROR(W421*I421/H421,"0")+IFERROR(W422*I422/H422,"0")+IFERROR(W423*I423/H423,"0")+IFERROR(W424*I424/H424,"0")+IFERROR(W425*I425/H425,"0")+IFERROR(W426*I426/H426,"0")+IFERROR(W430*I430/H430,"0")+IFERROR(W431*I431/H431,"0")+IFERROR(W435*I435/H435,"0")+IFERROR(W439*I439/H439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459*I459/H459,"0")+IFERROR(W460*I460/H460,"0")+IFERROR(W464*I464/H464,"0")+IFERROR(W465*I465/H465,"0")+IFERROR(W466*I466/H466,"0")+IFERROR(W467*I467/H467,"0")+IFERROR(W468*I468/H468,"0")+IFERROR(W469*I469/H469,"0")+IFERROR(W473*I473/H473,"0")+IFERROR(W474*I474/H474,"0")+IFERROR(W475*I475/H475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9053.4400000000023</v>
      </c>
      <c r="X514" s="37"/>
      <c r="Y514" s="348"/>
      <c r="Z514" s="348"/>
    </row>
    <row r="515" spans="1:29" x14ac:dyDescent="0.2">
      <c r="A515" s="350"/>
      <c r="B515" s="350"/>
      <c r="C515" s="350"/>
      <c r="D515" s="350"/>
      <c r="E515" s="350"/>
      <c r="F515" s="350"/>
      <c r="G515" s="350"/>
      <c r="H515" s="350"/>
      <c r="I515" s="350"/>
      <c r="J515" s="350"/>
      <c r="K515" s="350"/>
      <c r="L515" s="350"/>
      <c r="M515" s="425"/>
      <c r="N515" s="430" t="s">
        <v>701</v>
      </c>
      <c r="O515" s="431"/>
      <c r="P515" s="431"/>
      <c r="Q515" s="431"/>
      <c r="R515" s="431"/>
      <c r="S515" s="431"/>
      <c r="T515" s="432"/>
      <c r="U515" s="37" t="s">
        <v>702</v>
      </c>
      <c r="V51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89*(V86:V89/H86:H89)),"0")+IFERROR(SUMPRODUCT(1/J93:J100*(V93:V100/H93:H100)),"0")+IFERROR(SUMPRODUCT(1/J104:J112*(V104:V112/H104:H112)),"0")+IFERROR(SUMPRODUCT(1/J116:J122*(V116:V122/H116:H122)),"0")+IFERROR(SUMPRODUCT(1/J127:J130*(V127:V130/H127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206*(V201:V206/H201:H206)),"0")+IFERROR(SUMPRODUCT(1/J210:J210*(V210:V210/H210:H210)),"0")+IFERROR(SUMPRODUCT(1/J215:J220*(V215:V220/H215:H220)),"0")+IFERROR(SUMPRODUCT(1/J225:J240*(V225:V240/H225:H240)),"0")+IFERROR(SUMPRODUCT(1/J244:J244*(V244:V244/H244:H244)),"0")+IFERROR(SUMPRODUCT(1/J248:J251*(V248:V251/H248:H251)),"0")+IFERROR(SUMPRODUCT(1/J255:J263*(V255:V263/H255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410*(V408:V410/H408:H410)),"0")+IFERROR(SUMPRODUCT(1/J415:J416*(V415:V416/H415:H416)),"0")+IFERROR(SUMPRODUCT(1/J420:J426*(V420:V426/H420:H426)),"0")+IFERROR(SUMPRODUCT(1/J430:J431*(V430:V431/H430:H431)),"0")+IFERROR(SUMPRODUCT(1/J435:J435*(V435:V435/H435:H435)),"0")+IFERROR(SUMPRODUCT(1/J439:J439*(V439:V439/H439:H439)),"0")+IFERROR(SUMPRODUCT(1/J445:J455*(V445:V455/H445:H455)),"0")+IFERROR(SUMPRODUCT(1/J459:J460*(V459:V460/H459:H460)),"0")+IFERROR(SUMPRODUCT(1/J464:J469*(V464:V469/H464:H469)),"0")+IFERROR(SUMPRODUCT(1/J473:J475*(V473:V475/H473:H475)),"0")+IFERROR(SUMPRODUCT(1/J479:J479*(V479:V479/H479:H479)),"0")+IFERROR(SUMPRODUCT(1/J485:J489*(V485:V489/H485:H489)),"0")+IFERROR(SUMPRODUCT(1/J493:J495*(V493:V495/H493:H495)),"0")+IFERROR(SUMPRODUCT(1/J499:J502*(V499:V502/H499:H502)),"0")+IFERROR(SUMPRODUCT(1/J506:J510*(V506:V510/H506:H510)),"0"),0)</f>
        <v>15</v>
      </c>
      <c r="W51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89*(W86:W89/H86:H89)),"0")+IFERROR(SUMPRODUCT(1/J93:J100*(W93:W100/H93:H100)),"0")+IFERROR(SUMPRODUCT(1/J104:J112*(W104:W112/H104:H112)),"0")+IFERROR(SUMPRODUCT(1/J116:J122*(W116:W122/H116:H122)),"0")+IFERROR(SUMPRODUCT(1/J127:J130*(W127:W130/H127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206*(W201:W206/H201:H206)),"0")+IFERROR(SUMPRODUCT(1/J210:J210*(W210:W210/H210:H210)),"0")+IFERROR(SUMPRODUCT(1/J215:J220*(W215:W220/H215:H220)),"0")+IFERROR(SUMPRODUCT(1/J225:J240*(W225:W240/H225:H240)),"0")+IFERROR(SUMPRODUCT(1/J244:J244*(W244:W244/H244:H244)),"0")+IFERROR(SUMPRODUCT(1/J248:J251*(W248:W251/H248:H251)),"0")+IFERROR(SUMPRODUCT(1/J255:J263*(W255:W263/H255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410*(W408:W410/H408:H410)),"0")+IFERROR(SUMPRODUCT(1/J415:J416*(W415:W416/H415:H416)),"0")+IFERROR(SUMPRODUCT(1/J420:J426*(W420:W426/H420:H426)),"0")+IFERROR(SUMPRODUCT(1/J430:J431*(W430:W431/H430:H431)),"0")+IFERROR(SUMPRODUCT(1/J435:J435*(W435:W435/H435:H435)),"0")+IFERROR(SUMPRODUCT(1/J439:J439*(W439:W439/H439:H439)),"0")+IFERROR(SUMPRODUCT(1/J445:J455*(W445:W455/H445:H455)),"0")+IFERROR(SUMPRODUCT(1/J459:J460*(W459:W460/H459:H460)),"0")+IFERROR(SUMPRODUCT(1/J464:J469*(W464:W469/H464:H469)),"0")+IFERROR(SUMPRODUCT(1/J473:J475*(W473:W475/H473:H475)),"0")+IFERROR(SUMPRODUCT(1/J479:J479*(W479:W479/H479:H479)),"0")+IFERROR(SUMPRODUCT(1/J485:J489*(W485:W489/H485:H489)),"0")+IFERROR(SUMPRODUCT(1/J493:J495*(W493:W495/H493:H495)),"0")+IFERROR(SUMPRODUCT(1/J499:J502*(W499:W502/H499:H502)),"0")+IFERROR(SUMPRODUCT(1/J506:J510*(W506:W510/H506:H510)),"0"),0)</f>
        <v>15</v>
      </c>
      <c r="X515" s="37"/>
      <c r="Y515" s="348"/>
      <c r="Z515" s="348"/>
    </row>
    <row r="516" spans="1:29" x14ac:dyDescent="0.2">
      <c r="A516" s="350"/>
      <c r="B516" s="350"/>
      <c r="C516" s="350"/>
      <c r="D516" s="350"/>
      <c r="E516" s="350"/>
      <c r="F516" s="350"/>
      <c r="G516" s="350"/>
      <c r="H516" s="350"/>
      <c r="I516" s="350"/>
      <c r="J516" s="350"/>
      <c r="K516" s="350"/>
      <c r="L516" s="350"/>
      <c r="M516" s="425"/>
      <c r="N516" s="430" t="s">
        <v>703</v>
      </c>
      <c r="O516" s="431"/>
      <c r="P516" s="431"/>
      <c r="Q516" s="431"/>
      <c r="R516" s="431"/>
      <c r="S516" s="431"/>
      <c r="T516" s="432"/>
      <c r="U516" s="37" t="s">
        <v>64</v>
      </c>
      <c r="V516" s="347">
        <f>GrossWeightTotal+PalletQtyTotal*25</f>
        <v>9290.1034728990489</v>
      </c>
      <c r="W516" s="347">
        <f>GrossWeightTotalR+PalletQtyTotalR*25</f>
        <v>9428.4400000000023</v>
      </c>
      <c r="X516" s="37"/>
      <c r="Y516" s="348"/>
      <c r="Z516" s="348"/>
    </row>
    <row r="517" spans="1:29" x14ac:dyDescent="0.2">
      <c r="A517" s="350"/>
      <c r="B517" s="350"/>
      <c r="C517" s="350"/>
      <c r="D517" s="350"/>
      <c r="E517" s="350"/>
      <c r="F517" s="350"/>
      <c r="G517" s="350"/>
      <c r="H517" s="350"/>
      <c r="I517" s="350"/>
      <c r="J517" s="350"/>
      <c r="K517" s="350"/>
      <c r="L517" s="350"/>
      <c r="M517" s="425"/>
      <c r="N517" s="430" t="s">
        <v>704</v>
      </c>
      <c r="O517" s="431"/>
      <c r="P517" s="431"/>
      <c r="Q517" s="431"/>
      <c r="R517" s="431"/>
      <c r="S517" s="431"/>
      <c r="T517" s="432"/>
      <c r="U517" s="37" t="s">
        <v>702</v>
      </c>
      <c r="V517" s="347">
        <f>IFERROR(V23+V32+V36+V40+V44+V51+V59+V83+V90+V101+V113+V123+V131+V139+V152+V158+V163+V170+V190+V197+V207+V211+V221+V241+V245+V252+V264+V270+V276+V282+V294+V299+V304+V310+V314+V318+V331+V337+V342+V346+V355+V360+V367+V371+V378+V394+V401+V405+V411+V417+V427+V432+V436+V440+V456+V461+V470+V476+V480+V490+V496+V503+V511,"0")</f>
        <v>1036.0149046656145</v>
      </c>
      <c r="W517" s="347">
        <f>IFERROR(W23+W32+W36+W40+W44+W51+W59+W83+W90+W101+W113+W123+W131+W139+W152+W158+W163+W170+W190+W197+W207+W211+W221+W241+W245+W252+W264+W270+W276+W282+W294+W299+W304+W310+W314+W318+W331+W337+W342+W346+W355+W360+W367+W371+W378+W394+W401+W405+W411+W417+W427+W432+W436+W440+W456+W461+W470+W476+W480+W490+W496+W503+W511,"0")</f>
        <v>1055</v>
      </c>
      <c r="X517" s="37"/>
      <c r="Y517" s="348"/>
      <c r="Z517" s="348"/>
    </row>
    <row r="518" spans="1:29" ht="14.25" hidden="1" customHeight="1" x14ac:dyDescent="0.2">
      <c r="A518" s="350"/>
      <c r="B518" s="350"/>
      <c r="C518" s="350"/>
      <c r="D518" s="350"/>
      <c r="E518" s="350"/>
      <c r="F518" s="350"/>
      <c r="G518" s="350"/>
      <c r="H518" s="350"/>
      <c r="I518" s="350"/>
      <c r="J518" s="350"/>
      <c r="K518" s="350"/>
      <c r="L518" s="350"/>
      <c r="M518" s="425"/>
      <c r="N518" s="430" t="s">
        <v>705</v>
      </c>
      <c r="O518" s="431"/>
      <c r="P518" s="431"/>
      <c r="Q518" s="431"/>
      <c r="R518" s="431"/>
      <c r="S518" s="431"/>
      <c r="T518" s="432"/>
      <c r="U518" s="39" t="s">
        <v>706</v>
      </c>
      <c r="V518" s="37"/>
      <c r="W518" s="37"/>
      <c r="X518" s="37">
        <f>IFERROR(X23+X32+X36+X40+X44+X51+X59+X83+X90+X101+X113+X123+X131+X139+X152+X158+X163+X170+X190+X197+X207+X211+X221+X241+X245+X252+X264+X270+X276+X282+X294+X299+X304+X310+X314+X318+X331+X337+X342+X346+X355+X360+X367+X371+X378+X394+X401+X405+X411+X417+X427+X432+X436+X440+X456+X461+X470+X476+X480+X490+X496+X503+X511,"0")</f>
        <v>16.332509999999999</v>
      </c>
      <c r="Y518" s="348"/>
      <c r="Z518" s="348"/>
    </row>
    <row r="519" spans="1:29" ht="13.5" customHeight="1" thickBot="1" x14ac:dyDescent="0.25"/>
    <row r="520" spans="1:29" ht="27" customHeight="1" thickTop="1" thickBot="1" x14ac:dyDescent="0.25">
      <c r="A520" s="40" t="s">
        <v>707</v>
      </c>
      <c r="B520" s="342" t="s">
        <v>58</v>
      </c>
      <c r="C520" s="374" t="s">
        <v>94</v>
      </c>
      <c r="D520" s="375"/>
      <c r="E520" s="375"/>
      <c r="F520" s="376"/>
      <c r="G520" s="374" t="s">
        <v>217</v>
      </c>
      <c r="H520" s="375"/>
      <c r="I520" s="375"/>
      <c r="J520" s="375"/>
      <c r="K520" s="375"/>
      <c r="L520" s="375"/>
      <c r="M520" s="375"/>
      <c r="N520" s="375"/>
      <c r="O520" s="376"/>
      <c r="P520" s="374" t="s">
        <v>458</v>
      </c>
      <c r="Q520" s="376"/>
      <c r="R520" s="374" t="s">
        <v>511</v>
      </c>
      <c r="S520" s="376"/>
      <c r="T520" s="342" t="s">
        <v>589</v>
      </c>
      <c r="U520" s="342" t="s">
        <v>647</v>
      </c>
      <c r="Z520" s="52"/>
      <c r="AC520" s="343"/>
    </row>
    <row r="521" spans="1:29" ht="14.25" customHeight="1" thickTop="1" x14ac:dyDescent="0.2">
      <c r="A521" s="420" t="s">
        <v>708</v>
      </c>
      <c r="B521" s="374" t="s">
        <v>58</v>
      </c>
      <c r="C521" s="374" t="s">
        <v>95</v>
      </c>
      <c r="D521" s="374" t="s">
        <v>103</v>
      </c>
      <c r="E521" s="374" t="s">
        <v>94</v>
      </c>
      <c r="F521" s="374" t="s">
        <v>209</v>
      </c>
      <c r="G521" s="374" t="s">
        <v>218</v>
      </c>
      <c r="H521" s="374" t="s">
        <v>225</v>
      </c>
      <c r="I521" s="374" t="s">
        <v>244</v>
      </c>
      <c r="J521" s="374" t="s">
        <v>303</v>
      </c>
      <c r="K521" s="343"/>
      <c r="L521" s="374" t="s">
        <v>324</v>
      </c>
      <c r="M521" s="374" t="s">
        <v>343</v>
      </c>
      <c r="N521" s="374" t="s">
        <v>427</v>
      </c>
      <c r="O521" s="374" t="s">
        <v>445</v>
      </c>
      <c r="P521" s="374" t="s">
        <v>459</v>
      </c>
      <c r="Q521" s="374" t="s">
        <v>486</v>
      </c>
      <c r="R521" s="374" t="s">
        <v>512</v>
      </c>
      <c r="S521" s="374" t="s">
        <v>561</v>
      </c>
      <c r="T521" s="374" t="s">
        <v>589</v>
      </c>
      <c r="U521" s="374" t="s">
        <v>648</v>
      </c>
      <c r="Z521" s="52"/>
      <c r="AC521" s="343"/>
    </row>
    <row r="522" spans="1:29" ht="13.5" customHeight="1" thickBot="1" x14ac:dyDescent="0.25">
      <c r="A522" s="421"/>
      <c r="B522" s="377"/>
      <c r="C522" s="377"/>
      <c r="D522" s="377"/>
      <c r="E522" s="377"/>
      <c r="F522" s="377"/>
      <c r="G522" s="377"/>
      <c r="H522" s="377"/>
      <c r="I522" s="377"/>
      <c r="J522" s="377"/>
      <c r="K522" s="343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Z522" s="52"/>
      <c r="AC522" s="343"/>
    </row>
    <row r="523" spans="1:29" ht="18" customHeight="1" thickTop="1" thickBot="1" x14ac:dyDescent="0.25">
      <c r="A523" s="40" t="s">
        <v>709</v>
      </c>
      <c r="B523" s="46">
        <f>IFERROR(W22*1,"0")+IFERROR(W26*1,"0")+IFERROR(W27*1,"0")+IFERROR(W28*1,"0")+IFERROR(W29*1,"0")+IFERROR(W30*1,"0")+IFERROR(W31*1,"0")+IFERROR(W35*1,"0")+IFERROR(W39*1,"0")+IFERROR(W43*1,"0")</f>
        <v>0</v>
      </c>
      <c r="C523" s="46">
        <f>IFERROR(W49*1,"0")+IFERROR(W50*1,"0")</f>
        <v>0</v>
      </c>
      <c r="D523" s="46">
        <f>IFERROR(W55*1,"0")+IFERROR(W56*1,"0")+IFERROR(W57*1,"0")+IFERROR(W58*1,"0")</f>
        <v>0</v>
      </c>
      <c r="E52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93*1,"0")+IFERROR(W94*1,"0")+IFERROR(W95*1,"0")+IFERROR(W96*1,"0")+IFERROR(W97*1,"0")+IFERROR(W98*1,"0")+IFERROR(W99*1,"0")+IFERROR(W100*1,"0")+IFERROR(W104*1,"0")+IFERROR(W105*1,"0")+IFERROR(W106*1,"0")+IFERROR(W107*1,"0")+IFERROR(W108*1,"0")+IFERROR(W109*1,"0")+IFERROR(W110*1,"0")+IFERROR(W111*1,"0")+IFERROR(W112*1,"0")+IFERROR(W116*1,"0")+IFERROR(W117*1,"0")+IFERROR(W118*1,"0")+IFERROR(W119*1,"0")+IFERROR(W120*1,"0")+IFERROR(W121*1,"0")+IFERROR(W122*1,"0")</f>
        <v>287.60000000000002</v>
      </c>
      <c r="F523" s="46">
        <f>IFERROR(W127*1,"0")+IFERROR(W128*1,"0")+IFERROR(W129*1,"0")+IFERROR(W130*1,"0")</f>
        <v>405.3</v>
      </c>
      <c r="G523" s="46">
        <f>IFERROR(W136*1,"0")+IFERROR(W137*1,"0")+IFERROR(W138*1,"0")</f>
        <v>0</v>
      </c>
      <c r="H523" s="46">
        <f>IFERROR(W143*1,"0")+IFERROR(W144*1,"0")+IFERROR(W145*1,"0")+IFERROR(W146*1,"0")+IFERROR(W147*1,"0")+IFERROR(W148*1,"0")+IFERROR(W149*1,"0")+IFERROR(W150*1,"0")+IFERROR(W151*1,"0")</f>
        <v>42</v>
      </c>
      <c r="I523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459.6</v>
      </c>
      <c r="J523" s="46">
        <f>IFERROR(W201*1,"0")+IFERROR(W202*1,"0")+IFERROR(W203*1,"0")+IFERROR(W204*1,"0")+IFERROR(W205*1,"0")+IFERROR(W206*1,"0")+IFERROR(W210*1,"0")</f>
        <v>82</v>
      </c>
      <c r="K523" s="343"/>
      <c r="L523" s="46">
        <f>IFERROR(W215*1,"0")+IFERROR(W216*1,"0")+IFERROR(W217*1,"0")+IFERROR(W218*1,"0")+IFERROR(W219*1,"0")+IFERROR(W220*1,"0")</f>
        <v>197.2</v>
      </c>
      <c r="M523" s="46">
        <f>IFERROR(W225*1,"0")+IFERROR(W226*1,"0")+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244*1,"0")+IFERROR(W248*1,"0")+IFERROR(W249*1,"0")+IFERROR(W250*1,"0")+IFERROR(W251*1,"0")+IFERROR(W255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212.85000000000002</v>
      </c>
      <c r="N523" s="46">
        <f>IFERROR(W286*1,"0")+IFERROR(W287*1,"0")+IFERROR(W288*1,"0")+IFERROR(W289*1,"0")+IFERROR(W290*1,"0")+IFERROR(W291*1,"0")+IFERROR(W292*1,"0")+IFERROR(W293*1,"0")+IFERROR(W297*1,"0")+IFERROR(W298*1,"0")</f>
        <v>0</v>
      </c>
      <c r="O523" s="46">
        <f>IFERROR(W303*1,"0")+IFERROR(W307*1,"0")+IFERROR(W308*1,"0")+IFERROR(W309*1,"0")+IFERROR(W313*1,"0")+IFERROR(W317*1,"0")</f>
        <v>29.400000000000002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5166.6000000000004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</f>
        <v>189.00000000000003</v>
      </c>
      <c r="S523" s="46">
        <f>IFERROR(W415*1,"0")+IFERROR(W416*1,"0")+IFERROR(W420*1,"0")+IFERROR(W421*1,"0")+IFERROR(W422*1,"0")+IFERROR(W423*1,"0")+IFERROR(W424*1,"0")+IFERROR(W425*1,"0")+IFERROR(W426*1,"0")+IFERROR(W430*1,"0")+IFERROR(W431*1,"0")+IFERROR(W435*1,"0")+IFERROR(W439*1,"0")</f>
        <v>197.4</v>
      </c>
      <c r="T523" s="46">
        <f>IFERROR(W445*1,"0")+IFERROR(W446*1,"0")+IFERROR(W447*1,"0")+IFERROR(W448*1,"0")+IFERROR(W449*1,"0")+IFERROR(W450*1,"0")+IFERROR(W451*1,"0")+IFERROR(W452*1,"0")+IFERROR(W453*1,"0")+IFERROR(W454*1,"0")+IFERROR(W455*1,"0")+IFERROR(W459*1,"0")+IFERROR(W460*1,"0")+IFERROR(W464*1,"0")+IFERROR(W465*1,"0")+IFERROR(W466*1,"0")+IFERROR(W467*1,"0")+IFERROR(W468*1,"0")+IFERROR(W469*1,"0")+IFERROR(W473*1,"0")+IFERROR(W474*1,"0")+IFERROR(W475*1,"0")+IFERROR(W479*1,"0")</f>
        <v>696.95999999999992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661.8</v>
      </c>
      <c r="Z523" s="52"/>
      <c r="AC523" s="343"/>
    </row>
  </sheetData>
  <sheetProtection algorithmName="SHA-512" hashValue="eXbYcquM5xfe/cngIi4vtBFukvre1PNJ5Suv1glqTTUH3A91dy2PL6ez9MVxCiWKLZcVdRFMRuWNKXgTMX4p1g==" saltValue="5D0Bp177Mew/0PepybECEw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36,01"/>
        <filter val="1 730,00"/>
        <filter val="1 872,00"/>
        <filter val="10,07"/>
        <filter val="10,59"/>
        <filter val="106,00"/>
        <filter val="11,92"/>
        <filter val="114,00"/>
        <filter val="117,00"/>
        <filter val="118,00"/>
        <filter val="120,00"/>
        <filter val="122,00"/>
        <filter val="124,80"/>
        <filter val="127,00"/>
        <filter val="13,81"/>
        <filter val="145,00"/>
        <filter val="15"/>
        <filter val="151,00"/>
        <filter val="159,00"/>
        <filter val="16,64"/>
        <filter val="166,57"/>
        <filter val="170,00"/>
        <filter val="18,00"/>
        <filter val="18,93"/>
        <filter val="183,00"/>
        <filter val="185,00"/>
        <filter val="193,00"/>
        <filter val="193,60"/>
        <filter val="194,00"/>
        <filter val="195,00"/>
        <filter val="2 904,00"/>
        <filter val="20,24"/>
        <filter val="22,00"/>
        <filter val="259,00"/>
        <filter val="269,00"/>
        <filter val="27,00"/>
        <filter val="29,00"/>
        <filter val="303,00"/>
        <filter val="34,00"/>
        <filter val="34,49"/>
        <filter val="38,00"/>
        <filter val="397,00"/>
        <filter val="41,00"/>
        <filter val="425,00"/>
        <filter val="43,00"/>
        <filter val="44,00"/>
        <filter val="44,05"/>
        <filter val="451,00"/>
        <filter val="456,00"/>
        <filter val="46,19"/>
        <filter val="46,43"/>
        <filter val="49,05"/>
        <filter val="53,00"/>
        <filter val="551,00"/>
        <filter val="58,46"/>
        <filter val="61,00"/>
        <filter val="623,00"/>
        <filter val="70,89"/>
        <filter val="74,00"/>
        <filter val="75,00"/>
        <filter val="8 497,00"/>
        <filter val="8 915,10"/>
        <filter val="80,49"/>
        <filter val="81,00"/>
        <filter val="88,00"/>
        <filter val="9 290,10"/>
        <filter val="9,05"/>
        <filter val="9,76"/>
        <filter val="93,00"/>
        <filter val="94,00"/>
        <filter val="97,00"/>
        <filter val="98,00"/>
      </filters>
    </filterColumn>
  </autoFilter>
  <mergeCells count="932">
    <mergeCell ref="P1:R1"/>
    <mergeCell ref="D173:E173"/>
    <mergeCell ref="D17:E18"/>
    <mergeCell ref="N313:R313"/>
    <mergeCell ref="V17:V18"/>
    <mergeCell ref="X17:X18"/>
    <mergeCell ref="D250:E250"/>
    <mergeCell ref="D50:E50"/>
    <mergeCell ref="A59:M60"/>
    <mergeCell ref="N265:T265"/>
    <mergeCell ref="D286:E286"/>
    <mergeCell ref="N79:R79"/>
    <mergeCell ref="A8:C8"/>
    <mergeCell ref="N101:T101"/>
    <mergeCell ref="D293:E293"/>
    <mergeCell ref="A247:X247"/>
    <mergeCell ref="J9:L9"/>
    <mergeCell ref="R5:S5"/>
    <mergeCell ref="D95:E95"/>
    <mergeCell ref="S17:T17"/>
    <mergeCell ref="A15:L15"/>
    <mergeCell ref="A48:X48"/>
    <mergeCell ref="N23:T23"/>
    <mergeCell ref="A142:X142"/>
    <mergeCell ref="A483:X483"/>
    <mergeCell ref="N151:R151"/>
    <mergeCell ref="D268:E268"/>
    <mergeCell ref="N113:T113"/>
    <mergeCell ref="N180:R180"/>
    <mergeCell ref="D97:E97"/>
    <mergeCell ref="N361:T361"/>
    <mergeCell ref="A10:C10"/>
    <mergeCell ref="A440:M441"/>
    <mergeCell ref="N311:T311"/>
    <mergeCell ref="N140:T140"/>
    <mergeCell ref="N182:R182"/>
    <mergeCell ref="D184:E184"/>
    <mergeCell ref="N274:R274"/>
    <mergeCell ref="N249:R249"/>
    <mergeCell ref="D121:E121"/>
    <mergeCell ref="A270:M271"/>
    <mergeCell ref="N340:R340"/>
    <mergeCell ref="N27:R27"/>
    <mergeCell ref="N325:R325"/>
    <mergeCell ref="N390:R390"/>
    <mergeCell ref="D262:E262"/>
    <mergeCell ref="A442:X442"/>
    <mergeCell ref="N456:T456"/>
    <mergeCell ref="N156:R156"/>
    <mergeCell ref="N454:R454"/>
    <mergeCell ref="D291:E291"/>
    <mergeCell ref="A252:M253"/>
    <mergeCell ref="D239:E239"/>
    <mergeCell ref="N372:T372"/>
    <mergeCell ref="N385:R385"/>
    <mergeCell ref="A346:M347"/>
    <mergeCell ref="N310:T310"/>
    <mergeCell ref="A272:X272"/>
    <mergeCell ref="N261:R261"/>
    <mergeCell ref="N388:R388"/>
    <mergeCell ref="N217:R217"/>
    <mergeCell ref="N317:R317"/>
    <mergeCell ref="D257:E257"/>
    <mergeCell ref="N221:T221"/>
    <mergeCell ref="D215:E215"/>
    <mergeCell ref="D279:E279"/>
    <mergeCell ref="A333:X333"/>
    <mergeCell ref="D156:E156"/>
    <mergeCell ref="N514:T514"/>
    <mergeCell ref="O5:P5"/>
    <mergeCell ref="N143:R143"/>
    <mergeCell ref="N370:R370"/>
    <mergeCell ref="N248:R248"/>
    <mergeCell ref="D49:E49"/>
    <mergeCell ref="D120:E120"/>
    <mergeCell ref="A394:M395"/>
    <mergeCell ref="N435:R435"/>
    <mergeCell ref="N297:R297"/>
    <mergeCell ref="A322:X322"/>
    <mergeCell ref="N235:R235"/>
    <mergeCell ref="D107:E107"/>
    <mergeCell ref="F17:F18"/>
    <mergeCell ref="D234:E234"/>
    <mergeCell ref="A414:X414"/>
    <mergeCell ref="N185:R185"/>
    <mergeCell ref="N136:R136"/>
    <mergeCell ref="A126:X126"/>
    <mergeCell ref="D244:E244"/>
    <mergeCell ref="A429:X429"/>
    <mergeCell ref="D237:E237"/>
    <mergeCell ref="N389:R389"/>
    <mergeCell ref="N327:R327"/>
    <mergeCell ref="A19:X19"/>
    <mergeCell ref="U521:U522"/>
    <mergeCell ref="M521:M522"/>
    <mergeCell ref="A40:M41"/>
    <mergeCell ref="N87:R87"/>
    <mergeCell ref="D218:E218"/>
    <mergeCell ref="N204:R204"/>
    <mergeCell ref="N464:R464"/>
    <mergeCell ref="A51:M52"/>
    <mergeCell ref="N439:R439"/>
    <mergeCell ref="N377:R377"/>
    <mergeCell ref="A367:M368"/>
    <mergeCell ref="N233:R233"/>
    <mergeCell ref="D249:E249"/>
    <mergeCell ref="D105:E105"/>
    <mergeCell ref="N469:R469"/>
    <mergeCell ref="D341:E341"/>
    <mergeCell ref="D468:E468"/>
    <mergeCell ref="N72:R72"/>
    <mergeCell ref="A482:X482"/>
    <mergeCell ref="A513:M518"/>
    <mergeCell ref="N427:T427"/>
    <mergeCell ref="D57:E57"/>
    <mergeCell ref="N163:T163"/>
    <mergeCell ref="N513:T513"/>
    <mergeCell ref="A318:M319"/>
    <mergeCell ref="N259:R259"/>
    <mergeCell ref="N152:T152"/>
    <mergeCell ref="N88:R88"/>
    <mergeCell ref="F5:G5"/>
    <mergeCell ref="A278:X278"/>
    <mergeCell ref="A14:L14"/>
    <mergeCell ref="N251:R251"/>
    <mergeCell ref="N411:T411"/>
    <mergeCell ref="N189:R189"/>
    <mergeCell ref="A47:X47"/>
    <mergeCell ref="N309:R309"/>
    <mergeCell ref="D455:E455"/>
    <mergeCell ref="D430:E430"/>
    <mergeCell ref="D175:E175"/>
    <mergeCell ref="N82:R82"/>
    <mergeCell ref="T11:U11"/>
    <mergeCell ref="D392:E392"/>
    <mergeCell ref="A134:X134"/>
    <mergeCell ref="N436:T436"/>
    <mergeCell ref="N57:R57"/>
    <mergeCell ref="N293:R293"/>
    <mergeCell ref="A357:X357"/>
    <mergeCell ref="O8:P8"/>
    <mergeCell ref="A470:M471"/>
    <mergeCell ref="A299:M300"/>
    <mergeCell ref="N69:R69"/>
    <mergeCell ref="N196:R196"/>
    <mergeCell ref="D177:E177"/>
    <mergeCell ref="N354:R354"/>
    <mergeCell ref="N288:R288"/>
    <mergeCell ref="N425:R425"/>
    <mergeCell ref="D226:E226"/>
    <mergeCell ref="N368:T368"/>
    <mergeCell ref="N225:R225"/>
    <mergeCell ref="N318:T318"/>
    <mergeCell ref="D35:E35"/>
    <mergeCell ref="D228:E228"/>
    <mergeCell ref="D404:E404"/>
    <mergeCell ref="D10:E10"/>
    <mergeCell ref="F10:G10"/>
    <mergeCell ref="N84:T84"/>
    <mergeCell ref="N227:R227"/>
    <mergeCell ref="A53:X53"/>
    <mergeCell ref="D336:E336"/>
    <mergeCell ref="N242:T242"/>
    <mergeCell ref="A13:L13"/>
    <mergeCell ref="D6:L6"/>
    <mergeCell ref="O13:P13"/>
    <mergeCell ref="A304:M305"/>
    <mergeCell ref="A480:M481"/>
    <mergeCell ref="N250:R250"/>
    <mergeCell ref="N201:R201"/>
    <mergeCell ref="D389:E389"/>
    <mergeCell ref="N237:R237"/>
    <mergeCell ref="A417:M418"/>
    <mergeCell ref="D22:E22"/>
    <mergeCell ref="N203:R203"/>
    <mergeCell ref="D149:E149"/>
    <mergeCell ref="D447:E447"/>
    <mergeCell ref="D385:E385"/>
    <mergeCell ref="N239:R239"/>
    <mergeCell ref="N122:R122"/>
    <mergeCell ref="N105:R105"/>
    <mergeCell ref="N43:R43"/>
    <mergeCell ref="A301:X301"/>
    <mergeCell ref="N341:R341"/>
    <mergeCell ref="N146:R146"/>
    <mergeCell ref="A314:M315"/>
    <mergeCell ref="D323:E323"/>
    <mergeCell ref="D450:E450"/>
    <mergeCell ref="A9:C9"/>
    <mergeCell ref="D202:E202"/>
    <mergeCell ref="A115:X115"/>
    <mergeCell ref="D58:E58"/>
    <mergeCell ref="D500:E500"/>
    <mergeCell ref="N515:T515"/>
    <mergeCell ref="O12:P12"/>
    <mergeCell ref="N52:T52"/>
    <mergeCell ref="D231:E231"/>
    <mergeCell ref="N337:T337"/>
    <mergeCell ref="D358:E358"/>
    <mergeCell ref="D408:E408"/>
    <mergeCell ref="N183:R183"/>
    <mergeCell ref="N510:R510"/>
    <mergeCell ref="N497:T497"/>
    <mergeCell ref="N428:T428"/>
    <mergeCell ref="D449:E449"/>
    <mergeCell ref="N107:R107"/>
    <mergeCell ref="D150:E150"/>
    <mergeCell ref="N305:T305"/>
    <mergeCell ref="D386:E386"/>
    <mergeCell ref="N110:R110"/>
    <mergeCell ref="N420:R420"/>
    <mergeCell ref="D99:E99"/>
    <mergeCell ref="M17:M18"/>
    <mergeCell ref="C520:F520"/>
    <mergeCell ref="C521:C522"/>
    <mergeCell ref="A380:X380"/>
    <mergeCell ref="N290:R290"/>
    <mergeCell ref="D292:E292"/>
    <mergeCell ref="N246:T246"/>
    <mergeCell ref="D227:E227"/>
    <mergeCell ref="A165:X165"/>
    <mergeCell ref="A407:X407"/>
    <mergeCell ref="E521:E522"/>
    <mergeCell ref="N303:R303"/>
    <mergeCell ref="N430:R430"/>
    <mergeCell ref="N230:R230"/>
    <mergeCell ref="D508:E508"/>
    <mergeCell ref="A492:X492"/>
    <mergeCell ref="A472:X472"/>
    <mergeCell ref="N314:T314"/>
    <mergeCell ref="N241:T241"/>
    <mergeCell ref="A214:X214"/>
    <mergeCell ref="N291:R291"/>
    <mergeCell ref="N378:T378"/>
    <mergeCell ref="D475:E475"/>
    <mergeCell ref="A403:X403"/>
    <mergeCell ref="H10:L10"/>
    <mergeCell ref="N287:R287"/>
    <mergeCell ref="A46:X46"/>
    <mergeCell ref="D80:E80"/>
    <mergeCell ref="N188:R188"/>
    <mergeCell ref="N66:R66"/>
    <mergeCell ref="N222:T222"/>
    <mergeCell ref="N351:R351"/>
    <mergeCell ref="N416:R416"/>
    <mergeCell ref="D288:E288"/>
    <mergeCell ref="N130:R130"/>
    <mergeCell ref="N68:R68"/>
    <mergeCell ref="D136:E136"/>
    <mergeCell ref="N117:R117"/>
    <mergeCell ref="N353:R353"/>
    <mergeCell ref="D225:E225"/>
    <mergeCell ref="N131:T131"/>
    <mergeCell ref="N67:R67"/>
    <mergeCell ref="A12:L12"/>
    <mergeCell ref="D76:E76"/>
    <mergeCell ref="N33:T33"/>
    <mergeCell ref="N294:T294"/>
    <mergeCell ref="D29:E29"/>
    <mergeCell ref="D216:E216"/>
    <mergeCell ref="L521:L522"/>
    <mergeCell ref="D510:E510"/>
    <mergeCell ref="A401:M402"/>
    <mergeCell ref="N521:N522"/>
    <mergeCell ref="D317:E317"/>
    <mergeCell ref="D146:E146"/>
    <mergeCell ref="N119:R119"/>
    <mergeCell ref="N162:R162"/>
    <mergeCell ref="N509:R509"/>
    <mergeCell ref="N398:R398"/>
    <mergeCell ref="D143:E143"/>
    <mergeCell ref="N347:T347"/>
    <mergeCell ref="D506:E506"/>
    <mergeCell ref="N177:R177"/>
    <mergeCell ref="N412:T412"/>
    <mergeCell ref="N335:R335"/>
    <mergeCell ref="N269:R269"/>
    <mergeCell ref="D256:E256"/>
    <mergeCell ref="N191:T191"/>
    <mergeCell ref="D383:E383"/>
    <mergeCell ref="A458:X458"/>
    <mergeCell ref="D370:E370"/>
    <mergeCell ref="N476:T476"/>
    <mergeCell ref="N206:R206"/>
    <mergeCell ref="Z17:Z18"/>
    <mergeCell ref="A374:X374"/>
    <mergeCell ref="N271:T271"/>
    <mergeCell ref="N167:R167"/>
    <mergeCell ref="D446:E446"/>
    <mergeCell ref="N111:R111"/>
    <mergeCell ref="A32:M33"/>
    <mergeCell ref="N467:R467"/>
    <mergeCell ref="D439:E439"/>
    <mergeCell ref="A92:X92"/>
    <mergeCell ref="N35:R35"/>
    <mergeCell ref="G17:G18"/>
    <mergeCell ref="A316:X316"/>
    <mergeCell ref="D459:E459"/>
    <mergeCell ref="A456:M457"/>
    <mergeCell ref="N440:T440"/>
    <mergeCell ref="N437:T437"/>
    <mergeCell ref="A396:X396"/>
    <mergeCell ref="D452:E452"/>
    <mergeCell ref="N324:R324"/>
    <mergeCell ref="D196:E196"/>
    <mergeCell ref="Y17:Y18"/>
    <mergeCell ref="D454:E454"/>
    <mergeCell ref="D327:E327"/>
    <mergeCell ref="D65:E65"/>
    <mergeCell ref="A443:X443"/>
    <mergeCell ref="P520:Q520"/>
    <mergeCell ref="N252:T252"/>
    <mergeCell ref="D273:E273"/>
    <mergeCell ref="N421:R421"/>
    <mergeCell ref="N408:R408"/>
    <mergeCell ref="D39:E39"/>
    <mergeCell ref="D521:D522"/>
    <mergeCell ref="N187:R187"/>
    <mergeCell ref="N485:R485"/>
    <mergeCell ref="A211:M212"/>
    <mergeCell ref="N423:R423"/>
    <mergeCell ref="N279:R279"/>
    <mergeCell ref="N410:R410"/>
    <mergeCell ref="D393:E393"/>
    <mergeCell ref="D89:E89"/>
    <mergeCell ref="N216:R216"/>
    <mergeCell ref="N487:R487"/>
    <mergeCell ref="A511:M512"/>
    <mergeCell ref="N281:R281"/>
    <mergeCell ref="D420:E420"/>
    <mergeCell ref="N59:T59"/>
    <mergeCell ref="N256:R256"/>
    <mergeCell ref="H17:H18"/>
    <mergeCell ref="N161:R161"/>
    <mergeCell ref="N459:R459"/>
    <mergeCell ref="D204:E204"/>
    <mergeCell ref="A331:M332"/>
    <mergeCell ref="A213:X213"/>
    <mergeCell ref="D465:E465"/>
    <mergeCell ref="D269:E269"/>
    <mergeCell ref="N495:R495"/>
    <mergeCell ref="A42:X42"/>
    <mergeCell ref="N22:R22"/>
    <mergeCell ref="N207:T207"/>
    <mergeCell ref="N36:T36"/>
    <mergeCell ref="N394:T394"/>
    <mergeCell ref="D415:E415"/>
    <mergeCell ref="D194:E194"/>
    <mergeCell ref="N493:R493"/>
    <mergeCell ref="N488:R488"/>
    <mergeCell ref="D489:E489"/>
    <mergeCell ref="N346:T346"/>
    <mergeCell ref="N98:R98"/>
    <mergeCell ref="D75:E75"/>
    <mergeCell ref="D206:E206"/>
    <mergeCell ref="N41:T41"/>
    <mergeCell ref="N518:T518"/>
    <mergeCell ref="D64:E64"/>
    <mergeCell ref="N170:T170"/>
    <mergeCell ref="A266:X266"/>
    <mergeCell ref="N504:T504"/>
    <mergeCell ref="N491:T491"/>
    <mergeCell ref="N108:R108"/>
    <mergeCell ref="A496:M497"/>
    <mergeCell ref="N95:R95"/>
    <mergeCell ref="N70:R70"/>
    <mergeCell ref="N457:T457"/>
    <mergeCell ref="N393:R393"/>
    <mergeCell ref="D138:E138"/>
    <mergeCell ref="D203:E203"/>
    <mergeCell ref="N501:R501"/>
    <mergeCell ref="N330:R330"/>
    <mergeCell ref="D509:E509"/>
    <mergeCell ref="D425:E425"/>
    <mergeCell ref="D359:E359"/>
    <mergeCell ref="A434:X434"/>
    <mergeCell ref="A264:M265"/>
    <mergeCell ref="N96:R96"/>
    <mergeCell ref="N517:T517"/>
    <mergeCell ref="N283:T283"/>
    <mergeCell ref="B521:B522"/>
    <mergeCell ref="N502:R502"/>
    <mergeCell ref="N260:R260"/>
    <mergeCell ref="D399:E399"/>
    <mergeCell ref="N89:R89"/>
    <mergeCell ref="N480:T480"/>
    <mergeCell ref="D178:E178"/>
    <mergeCell ref="A427:M428"/>
    <mergeCell ref="N338:T338"/>
    <mergeCell ref="N234:R234"/>
    <mergeCell ref="N184:R184"/>
    <mergeCell ref="A158:M159"/>
    <mergeCell ref="N315:T315"/>
    <mergeCell ref="N121:R121"/>
    <mergeCell ref="N382:R382"/>
    <mergeCell ref="N238:R238"/>
    <mergeCell ref="A139:M140"/>
    <mergeCell ref="A503:M504"/>
    <mergeCell ref="A282:M283"/>
    <mergeCell ref="N148:R148"/>
    <mergeCell ref="N179:R179"/>
    <mergeCell ref="N446:R446"/>
    <mergeCell ref="N473:R473"/>
    <mergeCell ref="N448:R448"/>
    <mergeCell ref="O521:O522"/>
    <mergeCell ref="D43:E43"/>
    <mergeCell ref="D485:E485"/>
    <mergeCell ref="N29:R29"/>
    <mergeCell ref="N387:R387"/>
    <mergeCell ref="D137:E137"/>
    <mergeCell ref="N401:T401"/>
    <mergeCell ref="D422:E422"/>
    <mergeCell ref="A190:M191"/>
    <mergeCell ref="N31:R31"/>
    <mergeCell ref="A432:M433"/>
    <mergeCell ref="N258:R258"/>
    <mergeCell ref="N202:R202"/>
    <mergeCell ref="N500:R500"/>
    <mergeCell ref="A34:X34"/>
    <mergeCell ref="N451:R451"/>
    <mergeCell ref="N329:R329"/>
    <mergeCell ref="N494:R494"/>
    <mergeCell ref="D335:E335"/>
    <mergeCell ref="D201:E201"/>
    <mergeCell ref="D130:E130"/>
    <mergeCell ref="D74:E74"/>
    <mergeCell ref="R521:R522"/>
    <mergeCell ref="A490:M491"/>
    <mergeCell ref="A21:X21"/>
    <mergeCell ref="N232:R232"/>
    <mergeCell ref="D248:E248"/>
    <mergeCell ref="N474:R474"/>
    <mergeCell ref="D275:E275"/>
    <mergeCell ref="D219:E219"/>
    <mergeCell ref="D104:E104"/>
    <mergeCell ref="N83:T83"/>
    <mergeCell ref="A355:M356"/>
    <mergeCell ref="D340:E340"/>
    <mergeCell ref="N77:R77"/>
    <mergeCell ref="N169:R169"/>
    <mergeCell ref="D185:E185"/>
    <mergeCell ref="N91:T91"/>
    <mergeCell ref="N263:R263"/>
    <mergeCell ref="D188:E188"/>
    <mergeCell ref="D68:E68"/>
    <mergeCell ref="N168:R168"/>
    <mergeCell ref="D424:E424"/>
    <mergeCell ref="N26:R26"/>
    <mergeCell ref="N229:R229"/>
    <mergeCell ref="D56:E56"/>
    <mergeCell ref="D193:E193"/>
    <mergeCell ref="D127:E127"/>
    <mergeCell ref="G521:G522"/>
    <mergeCell ref="N468:R468"/>
    <mergeCell ref="N397:R397"/>
    <mergeCell ref="A103:X103"/>
    <mergeCell ref="N145:R145"/>
    <mergeCell ref="A339:X339"/>
    <mergeCell ref="D182:E182"/>
    <mergeCell ref="D280:E280"/>
    <mergeCell ref="D109:E109"/>
    <mergeCell ref="D467:E467"/>
    <mergeCell ref="D345:E345"/>
    <mergeCell ref="N138:R138"/>
    <mergeCell ref="D119:E119"/>
    <mergeCell ref="N174:R174"/>
    <mergeCell ref="N445:R445"/>
    <mergeCell ref="D488:E488"/>
    <mergeCell ref="D233:E233"/>
    <mergeCell ref="D111:E111"/>
    <mergeCell ref="A413:X413"/>
    <mergeCell ref="A484:X484"/>
    <mergeCell ref="D469:E469"/>
    <mergeCell ref="D183:E183"/>
    <mergeCell ref="A192:X192"/>
    <mergeCell ref="N499:R499"/>
    <mergeCell ref="N40:T40"/>
    <mergeCell ref="A200:X200"/>
    <mergeCell ref="A411:M412"/>
    <mergeCell ref="A348:X348"/>
    <mergeCell ref="D187:E187"/>
    <mergeCell ref="D423:E423"/>
    <mergeCell ref="N470:T470"/>
    <mergeCell ref="N299:T299"/>
    <mergeCell ref="D251:E251"/>
    <mergeCell ref="N99:R99"/>
    <mergeCell ref="D176:E176"/>
    <mergeCell ref="N264:T264"/>
    <mergeCell ref="N462:T462"/>
    <mergeCell ref="N277:T277"/>
    <mergeCell ref="D298:E298"/>
    <mergeCell ref="A373:X373"/>
    <mergeCell ref="D181:E181"/>
    <mergeCell ref="N280:R280"/>
    <mergeCell ref="N109:R109"/>
    <mergeCell ref="D364:E364"/>
    <mergeCell ref="D435:E435"/>
    <mergeCell ref="N345:R345"/>
    <mergeCell ref="N270:T270"/>
    <mergeCell ref="A243:X243"/>
    <mergeCell ref="W17:W18"/>
    <mergeCell ref="D55:E55"/>
    <mergeCell ref="P521:P522"/>
    <mergeCell ref="N253:T253"/>
    <mergeCell ref="D169:E169"/>
    <mergeCell ref="A349:X349"/>
    <mergeCell ref="D507:E507"/>
    <mergeCell ref="A123:M124"/>
    <mergeCell ref="N86:R86"/>
    <mergeCell ref="N384:R384"/>
    <mergeCell ref="D63:E63"/>
    <mergeCell ref="D330:E330"/>
    <mergeCell ref="A478:X478"/>
    <mergeCell ref="N304:T304"/>
    <mergeCell ref="N449:R449"/>
    <mergeCell ref="N150:R150"/>
    <mergeCell ref="N319:T319"/>
    <mergeCell ref="N255:R255"/>
    <mergeCell ref="N326:R326"/>
    <mergeCell ref="D96:E96"/>
    <mergeCell ref="N386:R386"/>
    <mergeCell ref="A438:X438"/>
    <mergeCell ref="D350:E350"/>
    <mergeCell ref="A360:M361"/>
    <mergeCell ref="N15:R16"/>
    <mergeCell ref="D116:E116"/>
    <mergeCell ref="D352:E352"/>
    <mergeCell ref="N219:R219"/>
    <mergeCell ref="N194:R194"/>
    <mergeCell ref="D162:E162"/>
    <mergeCell ref="D460:E460"/>
    <mergeCell ref="N452:R452"/>
    <mergeCell ref="D398:E398"/>
    <mergeCell ref="N450:R450"/>
    <mergeCell ref="D325:E325"/>
    <mergeCell ref="A62:X62"/>
    <mergeCell ref="N37:T37"/>
    <mergeCell ref="D106:E106"/>
    <mergeCell ref="D416:E416"/>
    <mergeCell ref="D93:E93"/>
    <mergeCell ref="D391:E391"/>
    <mergeCell ref="N441:T441"/>
    <mergeCell ref="A344:X344"/>
    <mergeCell ref="D220:E220"/>
    <mergeCell ref="A436:M437"/>
    <mergeCell ref="A362:X362"/>
    <mergeCell ref="D328:E328"/>
    <mergeCell ref="D157:E157"/>
    <mergeCell ref="H521:H522"/>
    <mergeCell ref="J521:J522"/>
    <mergeCell ref="A223:X223"/>
    <mergeCell ref="D390:E390"/>
    <mergeCell ref="N198:T198"/>
    <mergeCell ref="N418:T418"/>
    <mergeCell ref="N356:T356"/>
    <mergeCell ref="A5:C5"/>
    <mergeCell ref="N71:R71"/>
    <mergeCell ref="N433:T433"/>
    <mergeCell ref="N307:R307"/>
    <mergeCell ref="N58:R58"/>
    <mergeCell ref="D179:E179"/>
    <mergeCell ref="A254:X254"/>
    <mergeCell ref="N465:R465"/>
    <mergeCell ref="D166:E166"/>
    <mergeCell ref="D464:E464"/>
    <mergeCell ref="N244:R244"/>
    <mergeCell ref="N73:R73"/>
    <mergeCell ref="N164:T164"/>
    <mergeCell ref="A17:A18"/>
    <mergeCell ref="A20:X20"/>
    <mergeCell ref="N431:R431"/>
    <mergeCell ref="N231:R231"/>
    <mergeCell ref="AD17:AD18"/>
    <mergeCell ref="A310:M311"/>
    <mergeCell ref="D88:E88"/>
    <mergeCell ref="A337:M338"/>
    <mergeCell ref="D148:E148"/>
    <mergeCell ref="N132:T132"/>
    <mergeCell ref="D324:E324"/>
    <mergeCell ref="D26:E26"/>
    <mergeCell ref="N80:R80"/>
    <mergeCell ref="N55:R55"/>
    <mergeCell ref="N218:R218"/>
    <mergeCell ref="A172:X172"/>
    <mergeCell ref="D261:E261"/>
    <mergeCell ref="A25:X25"/>
    <mergeCell ref="N158:T158"/>
    <mergeCell ref="A125:X125"/>
    <mergeCell ref="C17:C18"/>
    <mergeCell ref="K17:K18"/>
    <mergeCell ref="D230:E230"/>
    <mergeCell ref="D168:E168"/>
    <mergeCell ref="U17:U18"/>
    <mergeCell ref="N240:R240"/>
    <mergeCell ref="N215:R215"/>
    <mergeCell ref="D112:E112"/>
    <mergeCell ref="N512:T512"/>
    <mergeCell ref="D421:E421"/>
    <mergeCell ref="A371:M372"/>
    <mergeCell ref="A342:M343"/>
    <mergeCell ref="N383:R383"/>
    <mergeCell ref="D451:E451"/>
    <mergeCell ref="D255:E255"/>
    <mergeCell ref="A23:M24"/>
    <mergeCell ref="N78:R78"/>
    <mergeCell ref="D466:E466"/>
    <mergeCell ref="N308:R308"/>
    <mergeCell ref="N137:R137"/>
    <mergeCell ref="D180:E180"/>
    <mergeCell ref="D118:E118"/>
    <mergeCell ref="A320:X320"/>
    <mergeCell ref="N289:R289"/>
    <mergeCell ref="D167:E167"/>
    <mergeCell ref="D161:E161"/>
    <mergeCell ref="D232:E232"/>
    <mergeCell ref="D27:E27"/>
    <mergeCell ref="A44:M45"/>
    <mergeCell ref="N74:R74"/>
    <mergeCell ref="N76:R76"/>
    <mergeCell ref="N90:T90"/>
    <mergeCell ref="O6:P6"/>
    <mergeCell ref="N365:R365"/>
    <mergeCell ref="N50:R50"/>
    <mergeCell ref="N292:R292"/>
    <mergeCell ref="N286:R28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N300:T300"/>
    <mergeCell ref="T12:U12"/>
    <mergeCell ref="N149:R149"/>
    <mergeCell ref="N376:R376"/>
    <mergeCell ref="N205:R205"/>
    <mergeCell ref="O11:P11"/>
    <mergeCell ref="D260:E260"/>
    <mergeCell ref="D108:E108"/>
    <mergeCell ref="N350:R350"/>
    <mergeCell ref="N139:T139"/>
    <mergeCell ref="I17:I18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26:R226"/>
    <mergeCell ref="N65:R65"/>
    <mergeCell ref="N228:R228"/>
    <mergeCell ref="D100:E100"/>
    <mergeCell ref="N17:R18"/>
    <mergeCell ref="A6:C6"/>
    <mergeCell ref="N118:R118"/>
    <mergeCell ref="A245:M246"/>
    <mergeCell ref="T5:U5"/>
    <mergeCell ref="T6:U9"/>
    <mergeCell ref="D7:L7"/>
    <mergeCell ref="N268:R268"/>
    <mergeCell ref="N97:R97"/>
    <mergeCell ref="D267:E267"/>
    <mergeCell ref="H1:O1"/>
    <mergeCell ref="O9:P9"/>
    <mergeCell ref="Q521:Q522"/>
    <mergeCell ref="D381:E381"/>
    <mergeCell ref="D210:E210"/>
    <mergeCell ref="D308:E308"/>
    <mergeCell ref="A113:M114"/>
    <mergeCell ref="N508:R508"/>
    <mergeCell ref="N166:R166"/>
    <mergeCell ref="D147:E147"/>
    <mergeCell ref="D445:E445"/>
    <mergeCell ref="D274:E274"/>
    <mergeCell ref="N116:R116"/>
    <mergeCell ref="D122:E122"/>
    <mergeCell ref="N352:R352"/>
    <mergeCell ref="A155:X155"/>
    <mergeCell ref="N466:R466"/>
    <mergeCell ref="N432:T432"/>
    <mergeCell ref="R520:S520"/>
    <mergeCell ref="N129:R129"/>
    <mergeCell ref="N447:R447"/>
    <mergeCell ref="F521:F522"/>
    <mergeCell ref="N406:T406"/>
    <mergeCell ref="A321:X321"/>
    <mergeCell ref="D377:E377"/>
    <mergeCell ref="N212:T212"/>
    <mergeCell ref="D8:L8"/>
    <mergeCell ref="N39:R39"/>
    <mergeCell ref="D87:E87"/>
    <mergeCell ref="D382:E382"/>
    <mergeCell ref="N295:T295"/>
    <mergeCell ref="N417:T417"/>
    <mergeCell ref="D334:E334"/>
    <mergeCell ref="N511:T511"/>
    <mergeCell ref="N114:T114"/>
    <mergeCell ref="N298:R298"/>
    <mergeCell ref="A302:X302"/>
    <mergeCell ref="N273:R273"/>
    <mergeCell ref="N400:R400"/>
    <mergeCell ref="D145:E145"/>
    <mergeCell ref="D387:E387"/>
    <mergeCell ref="N63:R63"/>
    <mergeCell ref="A312:X312"/>
    <mergeCell ref="N51:T51"/>
    <mergeCell ref="A405:M406"/>
    <mergeCell ref="D72:E72"/>
    <mergeCell ref="N276:T276"/>
    <mergeCell ref="D235:E235"/>
    <mergeCell ref="D9:E9"/>
    <mergeCell ref="F9:G9"/>
    <mergeCell ref="A505:X505"/>
    <mergeCell ref="D290:E290"/>
    <mergeCell ref="D94:E94"/>
    <mergeCell ref="N371:T371"/>
    <mergeCell ref="A296:X296"/>
    <mergeCell ref="D69:E69"/>
    <mergeCell ref="N211:T211"/>
    <mergeCell ref="D354:E354"/>
    <mergeCell ref="A241:M242"/>
    <mergeCell ref="N496:T496"/>
    <mergeCell ref="A444:X444"/>
    <mergeCell ref="A476:M477"/>
    <mergeCell ref="N75:R75"/>
    <mergeCell ref="D409:E409"/>
    <mergeCell ref="D487:E487"/>
    <mergeCell ref="D217:E217"/>
    <mergeCell ref="N193:R193"/>
    <mergeCell ref="D186:E186"/>
    <mergeCell ref="A461:M462"/>
    <mergeCell ref="D128:E128"/>
    <mergeCell ref="D86:E86"/>
    <mergeCell ref="D384:E384"/>
    <mergeCell ref="D151:E151"/>
    <mergeCell ref="D397:E397"/>
    <mergeCell ref="BA17:BA18"/>
    <mergeCell ref="N123:T123"/>
    <mergeCell ref="D144:E144"/>
    <mergeCell ref="D502:E502"/>
    <mergeCell ref="N173:R173"/>
    <mergeCell ref="A197:M198"/>
    <mergeCell ref="N100:R100"/>
    <mergeCell ref="A54:X54"/>
    <mergeCell ref="N94:R94"/>
    <mergeCell ref="N336:R336"/>
    <mergeCell ref="D81:E81"/>
    <mergeCell ref="N60:T60"/>
    <mergeCell ref="AA17:AC18"/>
    <mergeCell ref="D366:E366"/>
    <mergeCell ref="A375:X375"/>
    <mergeCell ref="N124:T124"/>
    <mergeCell ref="A154:X154"/>
    <mergeCell ref="N360:T360"/>
    <mergeCell ref="A285:X285"/>
    <mergeCell ref="N45:T45"/>
    <mergeCell ref="N343:T343"/>
    <mergeCell ref="A306:X306"/>
    <mergeCell ref="A85:X85"/>
    <mergeCell ref="N127:R127"/>
    <mergeCell ref="A521:A522"/>
    <mergeCell ref="N359:R359"/>
    <mergeCell ref="N49:R49"/>
    <mergeCell ref="R6:S9"/>
    <mergeCell ref="D365:E365"/>
    <mergeCell ref="A170:M171"/>
    <mergeCell ref="N2:U3"/>
    <mergeCell ref="N334:R334"/>
    <mergeCell ref="D79:E79"/>
    <mergeCell ref="A61:X61"/>
    <mergeCell ref="S521:S522"/>
    <mergeCell ref="N507:R507"/>
    <mergeCell ref="N176:R176"/>
    <mergeCell ref="N516:T516"/>
    <mergeCell ref="A163:M164"/>
    <mergeCell ref="A101:M102"/>
    <mergeCell ref="A294:M295"/>
    <mergeCell ref="N120:R120"/>
    <mergeCell ref="N64:R64"/>
    <mergeCell ref="I521:I522"/>
    <mergeCell ref="D259:E259"/>
    <mergeCell ref="D501:E501"/>
    <mergeCell ref="D495:E495"/>
    <mergeCell ref="D28:E28"/>
    <mergeCell ref="N503:T503"/>
    <mergeCell ref="N332:T332"/>
    <mergeCell ref="N399:R399"/>
    <mergeCell ref="N178:R178"/>
    <mergeCell ref="D110:E110"/>
    <mergeCell ref="N461:T461"/>
    <mergeCell ref="N506:R506"/>
    <mergeCell ref="D129:E129"/>
    <mergeCell ref="D326:E326"/>
    <mergeCell ref="N128:R128"/>
    <mergeCell ref="D313:E313"/>
    <mergeCell ref="N426:R426"/>
    <mergeCell ref="A152:M153"/>
    <mergeCell ref="N364:R364"/>
    <mergeCell ref="N220:R220"/>
    <mergeCell ref="D236:E236"/>
    <mergeCell ref="D117:E117"/>
    <mergeCell ref="D493:E493"/>
    <mergeCell ref="A378:M379"/>
    <mergeCell ref="D431:E431"/>
    <mergeCell ref="D474:E474"/>
    <mergeCell ref="N381:R381"/>
    <mergeCell ref="N479:R479"/>
    <mergeCell ref="N395:T395"/>
    <mergeCell ref="D479:E479"/>
    <mergeCell ref="N477:T477"/>
    <mergeCell ref="D258:E258"/>
    <mergeCell ref="N112:R112"/>
    <mergeCell ref="N106:R106"/>
    <mergeCell ref="N404:R404"/>
    <mergeCell ref="N475:R475"/>
    <mergeCell ref="A221:M222"/>
    <mergeCell ref="N81:R81"/>
    <mergeCell ref="A133:X133"/>
    <mergeCell ref="D353:E353"/>
    <mergeCell ref="N195:R195"/>
    <mergeCell ref="N363:R363"/>
    <mergeCell ref="N323:R323"/>
    <mergeCell ref="D195:E195"/>
    <mergeCell ref="D189:E189"/>
    <mergeCell ref="D287:E287"/>
    <mergeCell ref="N331:T331"/>
    <mergeCell ref="A160:X160"/>
    <mergeCell ref="N355:T355"/>
    <mergeCell ref="A141:X141"/>
    <mergeCell ref="N181:R181"/>
    <mergeCell ref="A135:X135"/>
    <mergeCell ref="N159:T159"/>
    <mergeCell ref="H5:L5"/>
    <mergeCell ref="N402:T402"/>
    <mergeCell ref="N409:R409"/>
    <mergeCell ref="N190:T190"/>
    <mergeCell ref="N257:R257"/>
    <mergeCell ref="A207:M208"/>
    <mergeCell ref="N275:R275"/>
    <mergeCell ref="N104:R104"/>
    <mergeCell ref="N175:R175"/>
    <mergeCell ref="B17:B18"/>
    <mergeCell ref="A36:M37"/>
    <mergeCell ref="D30:E30"/>
    <mergeCell ref="D67:E67"/>
    <mergeCell ref="N56:R56"/>
    <mergeCell ref="T10:U10"/>
    <mergeCell ref="D66:E66"/>
    <mergeCell ref="N32:T32"/>
    <mergeCell ref="D351:E351"/>
    <mergeCell ref="D289:E289"/>
    <mergeCell ref="D73:E73"/>
    <mergeCell ref="A83:M84"/>
    <mergeCell ref="D5:E5"/>
    <mergeCell ref="D303:E303"/>
    <mergeCell ref="O10:P10"/>
    <mergeCell ref="G520:O520"/>
    <mergeCell ref="D297:E297"/>
    <mergeCell ref="N197:T197"/>
    <mergeCell ref="T521:T522"/>
    <mergeCell ref="N153:T153"/>
    <mergeCell ref="N93:R93"/>
    <mergeCell ref="N391:R391"/>
    <mergeCell ref="D70:E70"/>
    <mergeCell ref="D263:E263"/>
    <mergeCell ref="N489:R489"/>
    <mergeCell ref="D499:E499"/>
    <mergeCell ref="N366:R366"/>
    <mergeCell ref="N405:T405"/>
    <mergeCell ref="D426:E426"/>
    <mergeCell ref="D238:E238"/>
    <mergeCell ref="D486:E486"/>
    <mergeCell ref="N328:R328"/>
    <mergeCell ref="N262:R262"/>
    <mergeCell ref="N157:R157"/>
    <mergeCell ref="N455:R455"/>
    <mergeCell ref="D78:E78"/>
    <mergeCell ref="A209:X209"/>
    <mergeCell ref="D376:E376"/>
    <mergeCell ref="D205:E205"/>
    <mergeCell ref="N24:T24"/>
    <mergeCell ref="H9:I9"/>
    <mergeCell ref="A369:X369"/>
    <mergeCell ref="D281:E281"/>
    <mergeCell ref="N267:R267"/>
    <mergeCell ref="N460:R460"/>
    <mergeCell ref="A90:M91"/>
    <mergeCell ref="A38:X38"/>
    <mergeCell ref="N342:T342"/>
    <mergeCell ref="D363:E363"/>
    <mergeCell ref="N171:T171"/>
    <mergeCell ref="A131:M132"/>
    <mergeCell ref="N28:R28"/>
    <mergeCell ref="N392:R392"/>
    <mergeCell ref="D71:E71"/>
    <mergeCell ref="N186:R186"/>
    <mergeCell ref="D307:E307"/>
    <mergeCell ref="N102:T102"/>
    <mergeCell ref="N30:R30"/>
    <mergeCell ref="D98:E98"/>
    <mergeCell ref="N144:R144"/>
    <mergeCell ref="A276:M277"/>
    <mergeCell ref="N44:T44"/>
    <mergeCell ref="N453:R453"/>
    <mergeCell ref="A498:X498"/>
    <mergeCell ref="D174:E174"/>
    <mergeCell ref="D410:E410"/>
    <mergeCell ref="N245:T245"/>
    <mergeCell ref="A419:X419"/>
    <mergeCell ref="N490:T490"/>
    <mergeCell ref="D494:E494"/>
    <mergeCell ref="A224:X224"/>
    <mergeCell ref="N147:R147"/>
    <mergeCell ref="A199:X199"/>
    <mergeCell ref="N415:R415"/>
    <mergeCell ref="D453:E453"/>
    <mergeCell ref="D309:E309"/>
    <mergeCell ref="N422:R422"/>
    <mergeCell ref="N424:R424"/>
    <mergeCell ref="N367:T367"/>
    <mergeCell ref="D388:E388"/>
    <mergeCell ref="A463:X463"/>
    <mergeCell ref="D448:E448"/>
    <mergeCell ref="N358:R358"/>
    <mergeCell ref="N481:T481"/>
    <mergeCell ref="N471:T471"/>
    <mergeCell ref="D473:E473"/>
    <mergeCell ref="N486:R4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itIS+qhsSTrOSPG14gvcr3Hk70Guk28G9c7r8hlMAlXF+/65khY4Smn80r2UOqYbEfYouvdQWpQgbi96D/WfmA==" saltValue="AFrxX4cIS9Q+M8c2wHH4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2024-04-04T10:04:15Z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