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2692C0-B473-40D0-A7DB-04CBAB5017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H9" i="1"/>
  <c r="A9" i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F10" i="1"/>
  <c r="J9" i="1"/>
  <c r="F9" i="1"/>
  <c r="A10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23" i="1"/>
  <c r="W278" i="1"/>
  <c r="W277" i="1"/>
  <c r="W56" i="1"/>
  <c r="W73" i="1"/>
  <c r="W98" i="1"/>
  <c r="W117" i="1"/>
  <c r="W152" i="1"/>
  <c r="W187" i="1"/>
  <c r="W205" i="1"/>
  <c r="W212" i="1"/>
  <c r="W231" i="1"/>
  <c r="W237" i="1"/>
  <c r="W242" i="1"/>
  <c r="W252" i="1"/>
  <c r="W275" i="1"/>
  <c r="W276" i="1" l="1"/>
  <c r="X281" i="1"/>
  <c r="W279" i="1"/>
  <c r="W280" i="1"/>
  <c r="B289" i="1" s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<sst xmlns="http://schemas.openxmlformats.org/spreadsheetml/2006/main" count="1015" uniqueCount="384">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</sst>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45390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0.33333333333333331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8</v>
      </c>
      <c r="W28" s="171">
        <f>IFERROR(IF(V28="","",V28),"")</f>
        <v>8</v>
      </c>
      <c r="X28" s="37">
        <f>IFERROR(IF(V28="","",V28*0.00936),"")</f>
        <v>7.4880000000000002E-2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8</v>
      </c>
      <c r="W32" s="172">
        <f>IFERROR(SUM(W28:W31),"0")</f>
        <v>8</v>
      </c>
      <c r="X32" s="172">
        <f>IFERROR(IF(X28="",0,X28),"0")+IFERROR(IF(X29="",0,X29),"0")+IFERROR(IF(X30="",0,X30),"0")+IFERROR(IF(X31="",0,X31),"0")</f>
        <v>7.4880000000000002E-2</v>
      </c>
      <c r="Y32" s="173"/>
      <c r="Z32" s="173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12</v>
      </c>
      <c r="W33" s="172">
        <f>IFERROR(SUMPRODUCT(W28:W31*H28:H31),"0")</f>
        <v>12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hidden="1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9</v>
      </c>
      <c r="W55" s="171">
        <f t="shared" si="0"/>
        <v>9</v>
      </c>
      <c r="X55" s="37">
        <f t="shared" si="1"/>
        <v>0.13950000000000001</v>
      </c>
      <c r="Y55" s="57"/>
      <c r="Z55" s="58"/>
      <c r="AD55" s="62"/>
      <c r="BA55" s="79" t="s">
        <v>1</v>
      </c>
    </row>
    <row r="56" spans="1:53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9</v>
      </c>
      <c r="W56" s="172">
        <f>IFERROR(SUM(W50:W55),"0")</f>
        <v>9</v>
      </c>
      <c r="X56" s="172">
        <f>IFERROR(IF(X50="",0,X50),"0")+IFERROR(IF(X51="",0,X51),"0")+IFERROR(IF(X52="",0,X52),"0")+IFERROR(IF(X53="",0,X53),"0")+IFERROR(IF(X54="",0,X54),"0")+IFERROR(IF(X55="",0,X55),"0")</f>
        <v>0.13950000000000001</v>
      </c>
      <c r="Y56" s="173"/>
      <c r="Z56" s="173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64.8</v>
      </c>
      <c r="W57" s="172">
        <f>IFERROR(SUMPRODUCT(W50:W55*H50:H55),"0")</f>
        <v>64.8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192</v>
      </c>
      <c r="W61" s="171">
        <f>IFERROR(IF(V61="","",V61),"")</f>
        <v>192</v>
      </c>
      <c r="X61" s="37">
        <f>IFERROR(IF(V61="","",V61*0.00866),"")</f>
        <v>1.6627199999999998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192</v>
      </c>
      <c r="W62" s="172">
        <f>IFERROR(SUM(W60:W61),"0")</f>
        <v>192</v>
      </c>
      <c r="X62" s="172">
        <f>IFERROR(IF(X60="",0,X60),"0")+IFERROR(IF(X61="",0,X61),"0")</f>
        <v>1.6627199999999998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960</v>
      </c>
      <c r="W63" s="172">
        <f>IFERROR(SUMPRODUCT(W60:W61*H60:H61),"0")</f>
        <v>960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2</v>
      </c>
      <c r="W80" s="171">
        <f t="shared" si="2"/>
        <v>2</v>
      </c>
      <c r="X80" s="37">
        <f t="shared" si="3"/>
        <v>3.576E-2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hidden="1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0</v>
      </c>
      <c r="W82" s="171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2</v>
      </c>
      <c r="W83" s="172">
        <f>IFERROR(SUM(W77:W82),"0")</f>
        <v>2</v>
      </c>
      <c r="X83" s="172">
        <f>IFERROR(IF(X77="",0,X77),"0")+IFERROR(IF(X78="",0,X78),"0")+IFERROR(IF(X79="",0,X79),"0")+IFERROR(IF(X80="",0,X80),"0")+IFERROR(IF(X81="",0,X81),"0")+IFERROR(IF(X82="",0,X82),"0")</f>
        <v>3.576E-2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7.2</v>
      </c>
      <c r="W84" s="172">
        <f>IFERROR(SUMPRODUCT(W77:W82*H77:H82),"0")</f>
        <v>7.2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hidden="1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16</v>
      </c>
      <c r="W97" s="171">
        <f>IFERROR(IF(V97="","",V97),"")</f>
        <v>16</v>
      </c>
      <c r="X97" s="37">
        <f>IFERROR(IF(V97="","",V97*0.0155),"")</f>
        <v>0.248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16</v>
      </c>
      <c r="W98" s="172">
        <f>IFERROR(SUM(W94:W97),"0")</f>
        <v>16</v>
      </c>
      <c r="X98" s="172">
        <f>IFERROR(IF(X94="",0,X94),"0")+IFERROR(IF(X95="",0,X95),"0")+IFERROR(IF(X96="",0,X96),"0")+IFERROR(IF(X97="",0,X97),"0")</f>
        <v>0.248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115.2</v>
      </c>
      <c r="W99" s="172">
        <f>IFERROR(SUMPRODUCT(W94:W97*H94:H97),"0")</f>
        <v>115.2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hidden="1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hidden="1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hidden="1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hidden="1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hidden="1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hidden="1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hidden="1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120</v>
      </c>
      <c r="W150" s="171">
        <f>IFERROR(IF(V150="","",V150),"")</f>
        <v>120</v>
      </c>
      <c r="X150" s="37">
        <f>IFERROR(IF(V150="","",V150*0.00866),"")</f>
        <v>1.0391999999999999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120</v>
      </c>
      <c r="W152" s="172">
        <f>IFERROR(SUM(W148:W151),"0")</f>
        <v>120</v>
      </c>
      <c r="X152" s="172">
        <f>IFERROR(IF(X148="",0,X148),"0")+IFERROR(IF(X149="",0,X149),"0")+IFERROR(IF(X150="",0,X150),"0")+IFERROR(IF(X151="",0,X151),"0")</f>
        <v>1.0391999999999999</v>
      </c>
      <c r="Y152" s="173"/>
      <c r="Z152" s="173"/>
    </row>
    <row r="153" spans="1:53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600</v>
      </c>
      <c r="W153" s="172">
        <f>IFERROR(SUMPRODUCT(W148:W151*H148:H151),"0")</f>
        <v>600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hidden="1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4</v>
      </c>
      <c r="W163" s="171">
        <f>IFERROR(IF(V163="","",V163),"")</f>
        <v>4</v>
      </c>
      <c r="X163" s="37">
        <f>IFERROR(IF(V163="","",V163*0.01788),"")</f>
        <v>7.152E-2</v>
      </c>
      <c r="Y163" s="57"/>
      <c r="Z163" s="58"/>
      <c r="AD163" s="62"/>
      <c r="BA163" s="118" t="s">
        <v>75</v>
      </c>
    </row>
    <row r="164" spans="1:53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4</v>
      </c>
      <c r="W164" s="172">
        <f>IFERROR(SUM(W162:W163),"0")</f>
        <v>4</v>
      </c>
      <c r="X164" s="172">
        <f>IFERROR(IF(X162="",0,X162),"0")+IFERROR(IF(X163="",0,X163),"0")</f>
        <v>7.152E-2</v>
      </c>
      <c r="Y164" s="173"/>
      <c r="Z164" s="173"/>
    </row>
    <row r="165" spans="1:53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12</v>
      </c>
      <c r="W165" s="172">
        <f>IFERROR(SUMPRODUCT(W162:W163*H162:H163),"0")</f>
        <v>12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hidden="1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idden="1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hidden="1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hidden="1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hidden="1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hidden="1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hidden="1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hidden="1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hidden="1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idden="1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0</v>
      </c>
      <c r="W212" s="172">
        <f>IFERROR(SUM(W208:W211),"0")</f>
        <v>0</v>
      </c>
      <c r="X212" s="172">
        <f>IFERROR(IF(X208="",0,X208),"0")+IFERROR(IF(X209="",0,X209),"0")+IFERROR(IF(X210="",0,X210),"0")+IFERROR(IF(X211="",0,X211),"0")</f>
        <v>0</v>
      </c>
      <c r="Y212" s="173"/>
      <c r="Z212" s="173"/>
    </row>
    <row r="213" spans="1:53" hidden="1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0</v>
      </c>
      <c r="W213" s="172">
        <f>IFERROR(SUMPRODUCT(W208:W211*H208:H211),"0")</f>
        <v>0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idden="1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hidden="1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hidden="1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hidden="1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hidden="1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10</v>
      </c>
      <c r="W250" s="171">
        <f>IFERROR(IF(V250="","",V250),"")</f>
        <v>10</v>
      </c>
      <c r="X250" s="37">
        <f>IFERROR(IF(V250="","",V250*0.0155),"")</f>
        <v>0.155</v>
      </c>
      <c r="Y250" s="57"/>
      <c r="Z250" s="58"/>
      <c r="AD250" s="62"/>
      <c r="BA250" s="146" t="s">
        <v>75</v>
      </c>
    </row>
    <row r="251" spans="1:53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10</v>
      </c>
      <c r="W251" s="172">
        <f>IFERROR(SUM(W250:W250),"0")</f>
        <v>10</v>
      </c>
      <c r="X251" s="172">
        <f>IFERROR(IF(X250="",0,X250),"0")</f>
        <v>0.155</v>
      </c>
      <c r="Y251" s="173"/>
      <c r="Z251" s="173"/>
    </row>
    <row r="252" spans="1:53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60</v>
      </c>
      <c r="W252" s="172">
        <f>IFERROR(SUMPRODUCT(W250:W250*H250:H250),"0")</f>
        <v>60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hidden="1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hidden="1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hidden="1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0</v>
      </c>
      <c r="W258" s="172">
        <f>IFERROR(SUM(W254:W257),"0")</f>
        <v>0</v>
      </c>
      <c r="X258" s="172">
        <f>IFERROR(IF(X254="",0,X254),"0")+IFERROR(IF(X255="",0,X255),"0")+IFERROR(IF(X256="",0,X256),"0")+IFERROR(IF(X257="",0,X257),"0")</f>
        <v>0</v>
      </c>
      <c r="Y258" s="173"/>
      <c r="Z258" s="173"/>
    </row>
    <row r="259" spans="1:53" hidden="1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0</v>
      </c>
      <c r="W259" s="172">
        <f>IFERROR(SUMPRODUCT(W254:W257*H254:H257),"0")</f>
        <v>0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hidden="1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9</v>
      </c>
      <c r="W270" s="171">
        <f t="shared" si="6"/>
        <v>9</v>
      </c>
      <c r="X270" s="37">
        <f>IFERROR(IF(V270="","",V270*0.00936),"")</f>
        <v>8.4240000000000009E-2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9</v>
      </c>
      <c r="W274" s="172">
        <f>IFERROR(SUM(W261:W273),"0")</f>
        <v>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8.4240000000000009E-2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27</v>
      </c>
      <c r="W275" s="172">
        <f>IFERROR(SUMPRODUCT(W261:W273*H261:H273),"0")</f>
        <v>27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1858.2</v>
      </c>
      <c r="W276" s="172">
        <f>IFERROR(W24+W33+W41+W47+W57+W63+W68+W74+W84+W91+W99+W105+W110+W118+W123+W129+W134+W140+W145+W153+W158+W165+W170+W175+W181+W188+W195+W205+W213+W218+W225+W231+W237+W242+W248+W252+W259+W275,"0")</f>
        <v>1858.2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1948.8659999999998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1948.8659999999998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3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3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2023.8659999999998</v>
      </c>
      <c r="W279" s="172">
        <f>GrossWeightTotalR+PalletQtyTotalR*25</f>
        <v>2023.8659999999998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370</v>
      </c>
      <c r="W280" s="172">
        <f>IFERROR(W23+W32+W40+W46+W56+W62+W67+W73+W83+W90+W98+W104+W109+W117+W122+W128+W133+W139+W144+W152+W157+W164+W169+W174+W180+W187+W194+W204+W212+W217+W224+W230+W236+W241+W247+W251+W258+W274,"0")</f>
        <v>370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3.5108199999999994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12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64.8</v>
      </c>
      <c r="G286" s="47">
        <f>IFERROR(V60*H60,"0")+IFERROR(V61*H61,"0")</f>
        <v>960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7.2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115.2</v>
      </c>
      <c r="M286" s="47">
        <f>IFERROR(V102*H102,"0")+IFERROR(V103*H103,"0")</f>
        <v>0</v>
      </c>
      <c r="N286" s="47">
        <f>IFERROR(V108*H108,"0")</f>
        <v>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600</v>
      </c>
      <c r="V286" s="47">
        <f>IFERROR(V162*H162,"0")+IFERROR(V163*H163,"0")</f>
        <v>12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0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87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1740</v>
      </c>
      <c r="B289" s="61">
        <f>SUMPRODUCT(--(BA:BA="ПГП"),--(U:U="кор"),H:H,W:W)+SUMPRODUCT(--(BA:BA="ПГП"),--(U:U="кг"),W:W)</f>
        <v>118.2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58,20"/>
        <filter val="1 948,87"/>
        <filter val="10,00"/>
        <filter val="115,20"/>
        <filter val="12,00"/>
        <filter val="120,00"/>
        <filter val="16,00"/>
        <filter val="192,00"/>
        <filter val="2 023,87"/>
        <filter val="2,00"/>
        <filter val="27,00"/>
        <filter val="3"/>
        <filter val="370,00"/>
        <filter val="4,00"/>
        <filter val="60,00"/>
        <filter val="600,00"/>
        <filter val="64,80"/>
        <filter val="7,20"/>
        <filter val="8,00"/>
        <filter val="9,00"/>
        <filter val="960,0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