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395490B-DD1B-417E-B6F8-1BE2F9FD29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X337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W164" i="1"/>
  <c r="X164" i="1" s="1"/>
  <c r="X166" i="1" s="1"/>
  <c r="N164" i="1"/>
  <c r="V162" i="1"/>
  <c r="V161" i="1"/>
  <c r="W160" i="1"/>
  <c r="X160" i="1" s="1"/>
  <c r="N160" i="1"/>
  <c r="W159" i="1"/>
  <c r="W161" i="1" s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X130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W105" i="1"/>
  <c r="W116" i="1" s="1"/>
  <c r="N105" i="1"/>
  <c r="V103" i="1"/>
  <c r="V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X89" i="1"/>
  <c r="W89" i="1"/>
  <c r="N89" i="1"/>
  <c r="W88" i="1"/>
  <c r="X88" i="1" s="1"/>
  <c r="N88" i="1"/>
  <c r="W87" i="1"/>
  <c r="X87" i="1" s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X63" i="1"/>
  <c r="W63" i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N55" i="1"/>
  <c r="V52" i="1"/>
  <c r="V51" i="1"/>
  <c r="X50" i="1"/>
  <c r="W50" i="1"/>
  <c r="N50" i="1"/>
  <c r="W49" i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N27" i="1"/>
  <c r="W26" i="1"/>
  <c r="V24" i="1"/>
  <c r="V23" i="1"/>
  <c r="W22" i="1"/>
  <c r="W23" i="1" s="1"/>
  <c r="N22" i="1"/>
  <c r="H10" i="1"/>
  <c r="J9" i="1"/>
  <c r="A9" i="1"/>
  <c r="A10" i="1" s="1"/>
  <c r="D7" i="1"/>
  <c r="O6" i="1"/>
  <c r="N2" i="1"/>
  <c r="X134" i="1" l="1"/>
  <c r="X91" i="1"/>
  <c r="W200" i="1"/>
  <c r="X358" i="1"/>
  <c r="X407" i="1"/>
  <c r="X408" i="1" s="1"/>
  <c r="W408" i="1"/>
  <c r="X84" i="1"/>
  <c r="W59" i="1"/>
  <c r="X340" i="1"/>
  <c r="W479" i="1"/>
  <c r="F10" i="1"/>
  <c r="X22" i="1"/>
  <c r="X23" i="1" s="1"/>
  <c r="X105" i="1"/>
  <c r="X116" i="1" s="1"/>
  <c r="X196" i="1"/>
  <c r="W302" i="1"/>
  <c r="X348" i="1"/>
  <c r="X349" i="1" s="1"/>
  <c r="W349" i="1"/>
  <c r="X373" i="1"/>
  <c r="X374" i="1" s="1"/>
  <c r="W374" i="1"/>
  <c r="S526" i="1"/>
  <c r="X438" i="1"/>
  <c r="X439" i="1" s="1"/>
  <c r="W439" i="1"/>
  <c r="X442" i="1"/>
  <c r="X443" i="1" s="1"/>
  <c r="W443" i="1"/>
  <c r="X476" i="1"/>
  <c r="F9" i="1"/>
  <c r="W32" i="1"/>
  <c r="X26" i="1"/>
  <c r="X32" i="1" s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84" i="1"/>
  <c r="W135" i="1"/>
  <c r="W142" i="1"/>
  <c r="X139" i="1"/>
  <c r="X142" i="1" s="1"/>
  <c r="G526" i="1"/>
  <c r="W167" i="1"/>
  <c r="W174" i="1"/>
  <c r="X169" i="1"/>
  <c r="X173" i="1" s="1"/>
  <c r="W173" i="1"/>
  <c r="X177" i="1"/>
  <c r="X193" i="1" s="1"/>
  <c r="W193" i="1"/>
  <c r="V516" i="1"/>
  <c r="V520" i="1"/>
  <c r="W51" i="1"/>
  <c r="X59" i="1"/>
  <c r="W91" i="1"/>
  <c r="W92" i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I526" i="1"/>
  <c r="W162" i="1"/>
  <c r="X159" i="1"/>
  <c r="X161" i="1" s="1"/>
  <c r="W166" i="1"/>
  <c r="W194" i="1"/>
  <c r="X200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P526" i="1"/>
  <c r="H9" i="1"/>
  <c r="B526" i="1"/>
  <c r="W518" i="1"/>
  <c r="W517" i="1"/>
  <c r="W24" i="1"/>
  <c r="D526" i="1"/>
  <c r="W60" i="1"/>
  <c r="E526" i="1"/>
  <c r="W85" i="1"/>
  <c r="F526" i="1"/>
  <c r="W134" i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20" i="1" l="1"/>
  <c r="X521" i="1"/>
  <c r="W516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<sst xmlns="http://schemas.openxmlformats.org/spreadsheetml/2006/main" count="2229" uniqueCount="752">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</sst>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45390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717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Понедельник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1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0.375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172.5</v>
      </c>
      <c r="W49" s="349">
        <f>IFERROR(IF(V49="",0,CEILING((V49/$H49),1)*$H49),"")</f>
        <v>172.8</v>
      </c>
      <c r="X49" s="36">
        <f>IFERROR(IF(W49=0,"",ROUNDUP(W49/H49,0)*0.02175),"")</f>
        <v>0.34799999999999998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63.989999999999988</v>
      </c>
      <c r="W50" s="349">
        <f>IFERROR(IF(V50="",0,CEILING((V50/$H50),1)*$H50),"")</f>
        <v>64.800000000000011</v>
      </c>
      <c r="X50" s="36">
        <f>IFERROR(IF(W50=0,"",ROUNDUP(W50/H50,0)*0.00753),"")</f>
        <v>0.18071999999999999</v>
      </c>
      <c r="Y50" s="56"/>
      <c r="Z50" s="57"/>
      <c r="AD50" s="58"/>
      <c r="BA50" s="70" t="s">
        <v>1</v>
      </c>
    </row>
    <row r="51" spans="1:53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39.672222222222217</v>
      </c>
      <c r="W51" s="350">
        <f>IFERROR(W49/H49,"0")+IFERROR(W50/H50,"0")</f>
        <v>40</v>
      </c>
      <c r="X51" s="350">
        <f>IFERROR(IF(X49="",0,X49),"0")+IFERROR(IF(X50="",0,X50),"0")</f>
        <v>0.52871999999999997</v>
      </c>
      <c r="Y51" s="351"/>
      <c r="Z51" s="351"/>
    </row>
    <row r="52" spans="1:53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236.48999999999998</v>
      </c>
      <c r="W52" s="350">
        <f>IFERROR(SUM(W49:W50),"0")</f>
        <v>237.60000000000002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147.75</v>
      </c>
      <c r="W55" s="349">
        <f>IFERROR(IF(V55="",0,CEILING((V55/$H55),1)*$H55),"")</f>
        <v>151.20000000000002</v>
      </c>
      <c r="X55" s="36">
        <f>IFERROR(IF(W55=0,"",ROUNDUP(W55/H55,0)*0.02175),"")</f>
        <v>0.30449999999999999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349.2</v>
      </c>
      <c r="W57" s="349">
        <f>IFERROR(IF(V57="",0,CEILING((V57/$H57),1)*$H57),"")</f>
        <v>351</v>
      </c>
      <c r="X57" s="36">
        <f>IFERROR(IF(W57=0,"",ROUNDUP(W57/H57,0)*0.00937),"")</f>
        <v>0.73085999999999995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91.280555555555551</v>
      </c>
      <c r="W59" s="350">
        <f>IFERROR(W55/H55,"0")+IFERROR(W56/H56,"0")+IFERROR(W57/H57,"0")+IFERROR(W58/H58,"0")</f>
        <v>92</v>
      </c>
      <c r="X59" s="350">
        <f>IFERROR(IF(X55="",0,X55),"0")+IFERROR(IF(X56="",0,X56),"0")+IFERROR(IF(X57="",0,X57),"0")+IFERROR(IF(X58="",0,X58),"0")</f>
        <v>1.0353599999999998</v>
      </c>
      <c r="Y59" s="351"/>
      <c r="Z59" s="351"/>
    </row>
    <row r="60" spans="1:53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496.95</v>
      </c>
      <c r="W60" s="350">
        <f>IFERROR(SUM(W55:W58),"0")</f>
        <v>502.20000000000005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90.9</v>
      </c>
      <c r="W65" s="349">
        <f t="shared" si="2"/>
        <v>100.8</v>
      </c>
      <c r="X65" s="36">
        <f t="shared" si="3"/>
        <v>0.19574999999999998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202.5</v>
      </c>
      <c r="W67" s="349">
        <f t="shared" si="2"/>
        <v>205.20000000000002</v>
      </c>
      <c r="X67" s="36">
        <f t="shared" si="3"/>
        <v>0.41324999999999995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55.8</v>
      </c>
      <c r="W68" s="349">
        <f t="shared" si="2"/>
        <v>56</v>
      </c>
      <c r="X68" s="36">
        <f t="shared" si="3"/>
        <v>0.10874999999999999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45.6</v>
      </c>
      <c r="W70" s="349">
        <f t="shared" si="2"/>
        <v>48</v>
      </c>
      <c r="X70" s="36">
        <f>IFERROR(IF(W70=0,"",ROUNDUP(W70/H70,0)*0.00753),"")</f>
        <v>0.12048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197.2</v>
      </c>
      <c r="W71" s="349">
        <f t="shared" si="2"/>
        <v>200</v>
      </c>
      <c r="X71" s="36">
        <f t="shared" ref="X71:X77" si="4">IFERROR(IF(W71=0,"",ROUNDUP(W71/H71,0)*0.00937),"")</f>
        <v>0.46849999999999997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288.45</v>
      </c>
      <c r="W77" s="349">
        <f t="shared" si="2"/>
        <v>292.5</v>
      </c>
      <c r="X77" s="36">
        <f t="shared" si="4"/>
        <v>0.60904999999999998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41.16</v>
      </c>
      <c r="W78" s="349">
        <f t="shared" si="2"/>
        <v>41.6</v>
      </c>
      <c r="X78" s="36">
        <f>IFERROR(IF(W78=0,"",ROUNDUP(W78/H78,0)*0.00753),"")</f>
        <v>9.7890000000000005E-2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221.625</v>
      </c>
      <c r="W82" s="349">
        <f t="shared" si="2"/>
        <v>225</v>
      </c>
      <c r="X82" s="36">
        <f>IFERROR(IF(W82=0,"",ROUNDUP(W82/H82,0)*0.00937),"")</f>
        <v>0.46849999999999997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222.56071428571428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227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2.48217</v>
      </c>
      <c r="Y84" s="351"/>
      <c r="Z84" s="351"/>
    </row>
    <row r="85" spans="1:53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1143.2350000000001</v>
      </c>
      <c r="W85" s="350">
        <f>IFERROR(SUM(W63:W83),"0")</f>
        <v>1169.0999999999999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13.125</v>
      </c>
      <c r="W101" s="349">
        <f t="shared" si="5"/>
        <v>14</v>
      </c>
      <c r="X101" s="36">
        <f>IFERROR(IF(W101=0,"",ROUNDUP(W101/H101,0)*0.00753),"")</f>
        <v>3.7650000000000003E-2</v>
      </c>
      <c r="Y101" s="56"/>
      <c r="Z101" s="57"/>
      <c r="AD101" s="58"/>
      <c r="BA101" s="107" t="s">
        <v>1</v>
      </c>
    </row>
    <row r="102" spans="1:53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4.6875</v>
      </c>
      <c r="W102" s="350">
        <f>IFERROR(W94/H94,"0")+IFERROR(W95/H95,"0")+IFERROR(W96/H96,"0")+IFERROR(W97/H97,"0")+IFERROR(W98/H98,"0")+IFERROR(W99/H99,"0")+IFERROR(W100/H100,"0")+IFERROR(W101/H101,"0")</f>
        <v>5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3.7650000000000003E-2</v>
      </c>
      <c r="Y102" s="351"/>
      <c r="Z102" s="351"/>
    </row>
    <row r="103" spans="1:53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13.125</v>
      </c>
      <c r="W103" s="350">
        <f>IFERROR(SUM(W94:W101),"0")</f>
        <v>14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252</v>
      </c>
      <c r="W105" s="349">
        <f t="shared" ref="W105:W115" si="6">IFERROR(IF(V105="",0,CEILING((V105/$H105),1)*$H105),"")</f>
        <v>252</v>
      </c>
      <c r="X105" s="36">
        <f>IFERROR(IF(W105=0,"",ROUNDUP(W105/H105,0)*0.02175),"")</f>
        <v>0.65249999999999997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59.25</v>
      </c>
      <c r="W107" s="349">
        <f t="shared" si="6"/>
        <v>67.2</v>
      </c>
      <c r="X107" s="36">
        <f>IFERROR(IF(W107=0,"",ROUNDUP(W107/H107,0)*0.02175),"")</f>
        <v>0.17399999999999999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16.829999999999998</v>
      </c>
      <c r="W110" s="349">
        <f t="shared" si="6"/>
        <v>18.48</v>
      </c>
      <c r="X110" s="36">
        <f>IFERROR(IF(W110=0,"",ROUNDUP(W110/H110,0)*0.00753),"")</f>
        <v>5.271E-2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111.375</v>
      </c>
      <c r="W111" s="349">
        <f t="shared" si="6"/>
        <v>113.4</v>
      </c>
      <c r="X111" s="36">
        <f>IFERROR(IF(W111=0,"",ROUNDUP(W111/H111,0)*0.00753),"")</f>
        <v>0.31625999999999999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55.725000000000001</v>
      </c>
      <c r="W114" s="349">
        <f t="shared" si="6"/>
        <v>57</v>
      </c>
      <c r="X114" s="36">
        <f>IFERROR(IF(W114=0,"",ROUNDUP(W114/H114,0)*0.00753),"")</f>
        <v>0.14307</v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103.25357142857143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106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1.3385400000000001</v>
      </c>
      <c r="Y116" s="351"/>
      <c r="Z116" s="351"/>
    </row>
    <row r="117" spans="1:53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495.18</v>
      </c>
      <c r="W117" s="350">
        <f>IFERROR(SUM(W105:W115),"0")</f>
        <v>508.08000000000004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102.75</v>
      </c>
      <c r="W122" s="349">
        <f t="shared" si="7"/>
        <v>109.2</v>
      </c>
      <c r="X122" s="36">
        <f>IFERROR(IF(W122=0,"",ROUNDUP(W122/H122,0)*0.02175),"")</f>
        <v>0.28275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9.9</v>
      </c>
      <c r="W124" s="349">
        <f t="shared" si="7"/>
        <v>9.9</v>
      </c>
      <c r="X124" s="36">
        <f>IFERROR(IF(W124=0,"",ROUNDUP(W124/H124,0)*0.00753),"")</f>
        <v>3.7650000000000003E-2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17.232142857142854</v>
      </c>
      <c r="W126" s="350">
        <f>IFERROR(W119/H119,"0")+IFERROR(W120/H120,"0")+IFERROR(W121/H121,"0")+IFERROR(W122/H122,"0")+IFERROR(W123/H123,"0")+IFERROR(W124/H124,"0")+IFERROR(W125/H125,"0")</f>
        <v>18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0.32040000000000002</v>
      </c>
      <c r="Y126" s="351"/>
      <c r="Z126" s="351"/>
    </row>
    <row r="127" spans="1:53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112.65</v>
      </c>
      <c r="W127" s="350">
        <f>IFERROR(SUM(W119:W125),"0")</f>
        <v>119.10000000000001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471</v>
      </c>
      <c r="W131" s="349">
        <f>IFERROR(IF(V131="",0,CEILING((V131/$H131),1)*$H131),"")</f>
        <v>478.8</v>
      </c>
      <c r="X131" s="36">
        <f>IFERROR(IF(W131=0,"",ROUNDUP(W131/H131,0)*0.02175),"")</f>
        <v>1.2397499999999999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115.2</v>
      </c>
      <c r="W133" s="349">
        <f>IFERROR(IF(V133="",0,CEILING((V133/$H133),1)*$H133),"")</f>
        <v>116.10000000000001</v>
      </c>
      <c r="X133" s="36">
        <f>IFERROR(IF(W133=0,"",ROUNDUP(W133/H133,0)*0.00753),"")</f>
        <v>0.32379000000000002</v>
      </c>
      <c r="Y133" s="56"/>
      <c r="Z133" s="57"/>
      <c r="AD133" s="58"/>
      <c r="BA133" s="129" t="s">
        <v>1</v>
      </c>
    </row>
    <row r="134" spans="1:53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98.738095238095241</v>
      </c>
      <c r="W134" s="350">
        <f>IFERROR(W130/H130,"0")+IFERROR(W131/H131,"0")+IFERROR(W132/H132,"0")+IFERROR(W133/H133,"0")</f>
        <v>100</v>
      </c>
      <c r="X134" s="350">
        <f>IFERROR(IF(X130="",0,X130),"0")+IFERROR(IF(X131="",0,X131),"0")+IFERROR(IF(X132="",0,X132),"0")+IFERROR(IF(X133="",0,X133),"0")</f>
        <v>1.5635399999999999</v>
      </c>
      <c r="Y134" s="351"/>
      <c r="Z134" s="351"/>
    </row>
    <row r="135" spans="1:53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586.20000000000005</v>
      </c>
      <c r="W135" s="350">
        <f>IFERROR(SUM(W130:W133),"0")</f>
        <v>594.9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76.649999999999991</v>
      </c>
      <c r="W149" s="349">
        <f t="shared" si="8"/>
        <v>77.7</v>
      </c>
      <c r="X149" s="36">
        <f>IFERROR(IF(W149=0,"",ROUNDUP(W149/H149,0)*0.00502),"")</f>
        <v>0.18574000000000002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106.75</v>
      </c>
      <c r="W151" s="349">
        <f t="shared" si="8"/>
        <v>107.10000000000001</v>
      </c>
      <c r="X151" s="36">
        <f>IFERROR(IF(W151=0,"",ROUNDUP(W151/H151,0)*0.00502),"")</f>
        <v>0.25602000000000003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106.75</v>
      </c>
      <c r="W152" s="349">
        <f t="shared" si="8"/>
        <v>107.10000000000001</v>
      </c>
      <c r="X152" s="36">
        <f>IFERROR(IF(W152=0,"",ROUNDUP(W152/H152,0)*0.00502),"")</f>
        <v>0.25602000000000003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138.16666666666663</v>
      </c>
      <c r="W155" s="350">
        <f>IFERROR(W146/H146,"0")+IFERROR(W147/H147,"0")+IFERROR(W148/H148,"0")+IFERROR(W149/H149,"0")+IFERROR(W150/H150,"0")+IFERROR(W151/H151,"0")+IFERROR(W152/H152,"0")+IFERROR(W153/H153,"0")+IFERROR(W154/H154,"0")</f>
        <v>139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0.69778000000000007</v>
      </c>
      <c r="Y155" s="351"/>
      <c r="Z155" s="351"/>
    </row>
    <row r="156" spans="1:53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290.14999999999998</v>
      </c>
      <c r="W156" s="350">
        <f>IFERROR(SUM(W146:W154),"0")</f>
        <v>291.90000000000003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218</v>
      </c>
      <c r="W169" s="349">
        <f>IFERROR(IF(V169="",0,CEILING((V169/$H169),1)*$H169),"")</f>
        <v>221.4</v>
      </c>
      <c r="X169" s="36">
        <f>IFERROR(IF(W169=0,"",ROUNDUP(W169/H169,0)*0.00937),"")</f>
        <v>0.38417000000000001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143</v>
      </c>
      <c r="W170" s="349">
        <f>IFERROR(IF(V170="",0,CEILING((V170/$H170),1)*$H170),"")</f>
        <v>145.80000000000001</v>
      </c>
      <c r="X170" s="36">
        <f>IFERROR(IF(W170=0,"",ROUNDUP(W170/H170,0)*0.00937),"")</f>
        <v>0.25298999999999999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280.5</v>
      </c>
      <c r="W171" s="349">
        <f>IFERROR(IF(V171="",0,CEILING((V171/$H171),1)*$H171),"")</f>
        <v>280.8</v>
      </c>
      <c r="X171" s="36">
        <f>IFERROR(IF(W171=0,"",ROUNDUP(W171/H171,0)*0.00937),"")</f>
        <v>0.48724000000000001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158</v>
      </c>
      <c r="W172" s="349">
        <f>IFERROR(IF(V172="",0,CEILING((V172/$H172),1)*$H172),"")</f>
        <v>162</v>
      </c>
      <c r="X172" s="36">
        <f>IFERROR(IF(W172=0,"",ROUNDUP(W172/H172,0)*0.00937),"")</f>
        <v>0.28110000000000002</v>
      </c>
      <c r="Y172" s="56"/>
      <c r="Z172" s="57"/>
      <c r="AD172" s="58"/>
      <c r="BA172" s="149" t="s">
        <v>1</v>
      </c>
    </row>
    <row r="173" spans="1:53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148.05555555555554</v>
      </c>
      <c r="W173" s="350">
        <f>IFERROR(W169/H169,"0")+IFERROR(W170/H170,"0")+IFERROR(W171/H171,"0")+IFERROR(W172/H172,"0")</f>
        <v>150</v>
      </c>
      <c r="X173" s="350">
        <f>IFERROR(IF(X169="",0,X169),"0")+IFERROR(IF(X170="",0,X170),"0")+IFERROR(IF(X171="",0,X171),"0")+IFERROR(IF(X172="",0,X172),"0")</f>
        <v>1.4055</v>
      </c>
      <c r="Y173" s="351"/>
      <c r="Z173" s="351"/>
    </row>
    <row r="174" spans="1:53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799.5</v>
      </c>
      <c r="W174" s="350">
        <f>IFERROR(SUM(W169:W172),"0")</f>
        <v>810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97.5</v>
      </c>
      <c r="W177" s="349">
        <f t="shared" si="9"/>
        <v>104.39999999999999</v>
      </c>
      <c r="X177" s="36">
        <f>IFERROR(IF(W177=0,"",ROUNDUP(W177/H177,0)*0.02175),"")</f>
        <v>0.26100000000000001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97.2</v>
      </c>
      <c r="W182" s="349">
        <f t="shared" si="9"/>
        <v>98.399999999999991</v>
      </c>
      <c r="X182" s="36">
        <f>IFERROR(IF(W182=0,"",ROUNDUP(W182/H182,0)*0.00753),"")</f>
        <v>0.30873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128</v>
      </c>
      <c r="W184" s="349">
        <f t="shared" si="9"/>
        <v>129.6</v>
      </c>
      <c r="X184" s="36">
        <f>IFERROR(IF(W184=0,"",ROUNDUP(W184/H184,0)*0.00753),"")</f>
        <v>0.40662000000000004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242.4</v>
      </c>
      <c r="W186" s="349">
        <f t="shared" si="9"/>
        <v>242.39999999999998</v>
      </c>
      <c r="X186" s="36">
        <f t="shared" ref="X186:X192" si="10">IFERROR(IF(W186=0,"",ROUNDUP(W186/H186,0)*0.00753),"")</f>
        <v>0.76053000000000004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214.4</v>
      </c>
      <c r="W188" s="349">
        <f t="shared" si="9"/>
        <v>216</v>
      </c>
      <c r="X188" s="36">
        <f t="shared" si="10"/>
        <v>0.67769999999999997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94.800000000000011</v>
      </c>
      <c r="W191" s="349">
        <f t="shared" si="9"/>
        <v>96</v>
      </c>
      <c r="X191" s="36">
        <f t="shared" si="10"/>
        <v>0.30120000000000002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257.39999999999998</v>
      </c>
      <c r="W192" s="349">
        <f t="shared" si="9"/>
        <v>259.2</v>
      </c>
      <c r="X192" s="36">
        <f t="shared" si="10"/>
        <v>0.81324000000000007</v>
      </c>
      <c r="Y192" s="56"/>
      <c r="Z192" s="57"/>
      <c r="AD192" s="58"/>
      <c r="BA192" s="166" t="s">
        <v>1</v>
      </c>
    </row>
    <row r="193" spans="1:53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442.12356321839081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446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3.52902</v>
      </c>
      <c r="Y193" s="351"/>
      <c r="Z193" s="351"/>
    </row>
    <row r="194" spans="1:53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1131.6999999999998</v>
      </c>
      <c r="W194" s="350">
        <f>IFERROR(SUM(W176:W192),"0")</f>
        <v>1146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87</v>
      </c>
      <c r="W198" s="349">
        <f>IFERROR(IF(V198="",0,CEILING((V198/$H198),1)*$H198),"")</f>
        <v>88.8</v>
      </c>
      <c r="X198" s="36">
        <f>IFERROR(IF(W198=0,"",ROUNDUP(W198/H198,0)*0.00753),"")</f>
        <v>0.27861000000000002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57.6</v>
      </c>
      <c r="W199" s="349">
        <f>IFERROR(IF(V199="",0,CEILING((V199/$H199),1)*$H199),"")</f>
        <v>57.599999999999994</v>
      </c>
      <c r="X199" s="36">
        <f>IFERROR(IF(W199=0,"",ROUNDUP(W199/H199,0)*0.00753),"")</f>
        <v>0.18071999999999999</v>
      </c>
      <c r="Y199" s="56"/>
      <c r="Z199" s="57"/>
      <c r="AD199" s="58"/>
      <c r="BA199" s="170" t="s">
        <v>1</v>
      </c>
    </row>
    <row r="200" spans="1:53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60.25</v>
      </c>
      <c r="W200" s="350">
        <f>IFERROR(W196/H196,"0")+IFERROR(W197/H197,"0")+IFERROR(W198/H198,"0")+IFERROR(W199/H199,"0")</f>
        <v>61</v>
      </c>
      <c r="X200" s="350">
        <f>IFERROR(IF(X196="",0,X196),"0")+IFERROR(IF(X197="",0,X197),"0")+IFERROR(IF(X198="",0,X198),"0")+IFERROR(IF(X199="",0,X199),"0")</f>
        <v>0.45933000000000002</v>
      </c>
      <c r="Y200" s="351"/>
      <c r="Z200" s="351"/>
    </row>
    <row r="201" spans="1:53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144.6</v>
      </c>
      <c r="W201" s="350">
        <f>IFERROR(SUM(W196:W199),"0")</f>
        <v>146.39999999999998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7.5</v>
      </c>
      <c r="W206" s="349">
        <f t="shared" si="11"/>
        <v>11.6</v>
      </c>
      <c r="X206" s="36">
        <f>IFERROR(IF(W206=0,"",ROUNDUP(W206/H206,0)*0.02175),"")</f>
        <v>2.1749999999999999E-2</v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32.159999999999997</v>
      </c>
      <c r="W209" s="349">
        <f t="shared" si="11"/>
        <v>36</v>
      </c>
      <c r="X209" s="36">
        <f>IFERROR(IF(W209=0,"",ROUNDUP(W209/H209,0)*0.00937),"")</f>
        <v>8.4330000000000002E-2</v>
      </c>
      <c r="Y209" s="56"/>
      <c r="Z209" s="57"/>
      <c r="AD209" s="58"/>
      <c r="BA209" s="176" t="s">
        <v>1</v>
      </c>
    </row>
    <row r="210" spans="1:53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8.6865517241379298</v>
      </c>
      <c r="W210" s="350">
        <f>IFERROR(W204/H204,"0")+IFERROR(W205/H205,"0")+IFERROR(W206/H206,"0")+IFERROR(W207/H207,"0")+IFERROR(W208/H208,"0")+IFERROR(W209/H209,"0")</f>
        <v>10</v>
      </c>
      <c r="X210" s="350">
        <f>IFERROR(IF(X204="",0,X204),"0")+IFERROR(IF(X205="",0,X205),"0")+IFERROR(IF(X206="",0,X206),"0")+IFERROR(IF(X207="",0,X207),"0")+IFERROR(IF(X208="",0,X208),"0")+IFERROR(IF(X209="",0,X209),"0")</f>
        <v>0.10608000000000001</v>
      </c>
      <c r="Y210" s="351"/>
      <c r="Z210" s="351"/>
    </row>
    <row r="211" spans="1:53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39.659999999999997</v>
      </c>
      <c r="W211" s="350">
        <f>IFERROR(SUM(W204:W209),"0")</f>
        <v>47.6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138.25</v>
      </c>
      <c r="W213" s="349">
        <f>IFERROR(IF(V213="",0,CEILING((V213/$H213),1)*$H213),"")</f>
        <v>138.6</v>
      </c>
      <c r="X213" s="36">
        <f>IFERROR(IF(W213=0,"",ROUNDUP(W213/H213,0)*0.00502),"")</f>
        <v>0.33132</v>
      </c>
      <c r="Y213" s="56"/>
      <c r="Z213" s="57"/>
      <c r="AD213" s="58"/>
      <c r="BA213" s="177" t="s">
        <v>1</v>
      </c>
    </row>
    <row r="214" spans="1:53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65.833333333333329</v>
      </c>
      <c r="W214" s="350">
        <f>IFERROR(W213/H213,"0")</f>
        <v>66</v>
      </c>
      <c r="X214" s="350">
        <f>IFERROR(IF(X213="",0,X213),"0")</f>
        <v>0.33132</v>
      </c>
      <c r="Y214" s="351"/>
      <c r="Z214" s="351"/>
    </row>
    <row r="215" spans="1:53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138.25</v>
      </c>
      <c r="W215" s="350">
        <f>IFERROR(SUM(W213:W213),"0")</f>
        <v>138.6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22.5</v>
      </c>
      <c r="W220" s="349">
        <f t="shared" si="12"/>
        <v>23.2</v>
      </c>
      <c r="X220" s="36">
        <f>IFERROR(IF(W220=0,"",ROUNDUP(W220/H220,0)*0.02175),"")</f>
        <v>4.3499999999999997E-2</v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24</v>
      </c>
      <c r="W223" s="349">
        <f t="shared" si="12"/>
        <v>24</v>
      </c>
      <c r="X223" s="36">
        <f>IFERROR(IF(W223=0,"",ROUNDUP(W223/H223,0)*0.00937),"")</f>
        <v>5.6219999999999999E-2</v>
      </c>
      <c r="Y223" s="56"/>
      <c r="Z223" s="57"/>
      <c r="AD223" s="58"/>
      <c r="BA223" s="183" t="s">
        <v>1</v>
      </c>
    </row>
    <row r="224" spans="1:53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7.9396551724137936</v>
      </c>
      <c r="W224" s="350">
        <f>IFERROR(W218/H218,"0")+IFERROR(W219/H219,"0")+IFERROR(W220/H220,"0")+IFERROR(W221/H221,"0")+IFERROR(W222/H222,"0")+IFERROR(W223/H223,"0")</f>
        <v>8</v>
      </c>
      <c r="X224" s="350">
        <f>IFERROR(IF(X218="",0,X218),"0")+IFERROR(IF(X219="",0,X219),"0")+IFERROR(IF(X220="",0,X220),"0")+IFERROR(IF(X221="",0,X221),"0")+IFERROR(IF(X222="",0,X222),"0")+IFERROR(IF(X223="",0,X223),"0")</f>
        <v>9.9720000000000003E-2</v>
      </c>
      <c r="Y224" s="351"/>
      <c r="Z224" s="351"/>
    </row>
    <row r="225" spans="1:53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46.5</v>
      </c>
      <c r="W225" s="350">
        <f>IFERROR(SUM(W218:W223),"0")</f>
        <v>47.2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26.16</v>
      </c>
      <c r="W243" s="349">
        <f t="shared" si="13"/>
        <v>28</v>
      </c>
      <c r="X243" s="36">
        <f>IFERROR(IF(W243=0,"",ROUNDUP(W243/H243,0)*0.00937),"")</f>
        <v>6.5589999999999996E-2</v>
      </c>
      <c r="Y243" s="56"/>
      <c r="Z243" s="57"/>
      <c r="AD243" s="58"/>
      <c r="BA243" s="199" t="s">
        <v>1</v>
      </c>
    </row>
    <row r="244" spans="1:53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6.54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7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6.5589999999999996E-2</v>
      </c>
      <c r="Y244" s="351"/>
      <c r="Z244" s="351"/>
    </row>
    <row r="245" spans="1:53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26.16</v>
      </c>
      <c r="W245" s="350">
        <f>IFERROR(SUM(W228:W243),"0")</f>
        <v>28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111</v>
      </c>
      <c r="W251" s="349">
        <f>IFERROR(IF(V251="",0,CEILING((V251/$H251),1)*$H251),"")</f>
        <v>113.4</v>
      </c>
      <c r="X251" s="36">
        <f>IFERROR(IF(W251=0,"",ROUNDUP(W251/H251,0)*0.00753),"")</f>
        <v>0.20331000000000002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51.912000000000013</v>
      </c>
      <c r="W254" s="349">
        <f>IFERROR(IF(V254="",0,CEILING((V254/$H254),1)*$H254),"")</f>
        <v>52.08</v>
      </c>
      <c r="X254" s="36">
        <f>IFERROR(IF(W254=0,"",ROUNDUP(W254/H254,0)*0.00502),"")</f>
        <v>0.15562000000000001</v>
      </c>
      <c r="Y254" s="56"/>
      <c r="Z254" s="57"/>
      <c r="AD254" s="58"/>
      <c r="BA254" s="204" t="s">
        <v>1</v>
      </c>
    </row>
    <row r="255" spans="1:53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57.328571428571436</v>
      </c>
      <c r="W255" s="350">
        <f>IFERROR(W251/H251,"0")+IFERROR(W252/H252,"0")+IFERROR(W253/H253,"0")+IFERROR(W254/H254,"0")</f>
        <v>58</v>
      </c>
      <c r="X255" s="350">
        <f>IFERROR(IF(X251="",0,X251),"0")+IFERROR(IF(X252="",0,X252),"0")+IFERROR(IF(X253="",0,X253),"0")+IFERROR(IF(X254="",0,X254),"0")</f>
        <v>0.35893000000000003</v>
      </c>
      <c r="Y255" s="351"/>
      <c r="Z255" s="351"/>
    </row>
    <row r="256" spans="1:53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162.91200000000001</v>
      </c>
      <c r="W256" s="350">
        <f>IFERROR(SUM(W251:W254),"0")</f>
        <v>165.48000000000002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hidden="1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124.74</v>
      </c>
      <c r="W265" s="349">
        <f t="shared" si="15"/>
        <v>124.74</v>
      </c>
      <c r="X265" s="36">
        <f>IFERROR(IF(W265=0,"",ROUNDUP(W265/H265,0)*0.00753),"")</f>
        <v>0.47439000000000003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124.74</v>
      </c>
      <c r="W266" s="349">
        <f t="shared" si="15"/>
        <v>124.74</v>
      </c>
      <c r="X266" s="36">
        <f>IFERROR(IF(W266=0,"",ROUNDUP(W266/H266,0)*0.00753),"")</f>
        <v>0.47439000000000003</v>
      </c>
      <c r="Y266" s="56"/>
      <c r="Z266" s="57"/>
      <c r="AD266" s="58"/>
      <c r="BA266" s="213" t="s">
        <v>1</v>
      </c>
    </row>
    <row r="267" spans="1:53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126</v>
      </c>
      <c r="W267" s="350">
        <f>IFERROR(W258/H258,"0")+IFERROR(W259/H259,"0")+IFERROR(W260/H260,"0")+IFERROR(W261/H261,"0")+IFERROR(W262/H262,"0")+IFERROR(W263/H263,"0")+IFERROR(W264/H264,"0")+IFERROR(W265/H265,"0")+IFERROR(W266/H266,"0")</f>
        <v>126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0.94878000000000007</v>
      </c>
      <c r="Y267" s="351"/>
      <c r="Z267" s="351"/>
    </row>
    <row r="268" spans="1:53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249.48</v>
      </c>
      <c r="W268" s="350">
        <f>IFERROR(SUM(W258:W266),"0")</f>
        <v>249.48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82</v>
      </c>
      <c r="W270" s="349">
        <f>IFERROR(IF(V270="",0,CEILING((V270/$H270),1)*$H270),"")</f>
        <v>84</v>
      </c>
      <c r="X270" s="36">
        <f>IFERROR(IF(W270=0,"",ROUNDUP(W270/H270,0)*0.02175),"")</f>
        <v>0.21749999999999997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337</v>
      </c>
      <c r="W271" s="349">
        <f>IFERROR(IF(V271="",0,CEILING((V271/$H271),1)*$H271),"")</f>
        <v>343.2</v>
      </c>
      <c r="X271" s="36">
        <f>IFERROR(IF(W271=0,"",ROUNDUP(W271/H271,0)*0.02175),"")</f>
        <v>0.95699999999999996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15.8</v>
      </c>
      <c r="W272" s="349">
        <f>IFERROR(IF(V272="",0,CEILING((V272/$H272),1)*$H272),"")</f>
        <v>16.8</v>
      </c>
      <c r="X272" s="36">
        <f>IFERROR(IF(W272=0,"",ROUNDUP(W272/H272,0)*0.02175),"")</f>
        <v>4.3499999999999997E-2</v>
      </c>
      <c r="Y272" s="56"/>
      <c r="Z272" s="57"/>
      <c r="AD272" s="58"/>
      <c r="BA272" s="216" t="s">
        <v>1</v>
      </c>
    </row>
    <row r="273" spans="1:53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54.847985347985343</v>
      </c>
      <c r="W273" s="350">
        <f>IFERROR(W270/H270,"0")+IFERROR(W271/H271,"0")+IFERROR(W272/H272,"0")</f>
        <v>56</v>
      </c>
      <c r="X273" s="350">
        <f>IFERROR(IF(X270="",0,X270),"0")+IFERROR(IF(X271="",0,X271),"0")+IFERROR(IF(X272="",0,X272),"0")</f>
        <v>1.218</v>
      </c>
      <c r="Y273" s="351"/>
      <c r="Z273" s="351"/>
    </row>
    <row r="274" spans="1:53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434.8</v>
      </c>
      <c r="W274" s="350">
        <f>IFERROR(SUM(W270:W272),"0")</f>
        <v>444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3.75</v>
      </c>
      <c r="W277" s="349">
        <f>IFERROR(IF(V277="",0,CEILING((V277/$H277),1)*$H277),"")</f>
        <v>6.08</v>
      </c>
      <c r="X277" s="36">
        <f>IFERROR(IF(W277=0,"",ROUNDUP(W277/H277,0)*0.00753),"")</f>
        <v>1.506E-2</v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36.975000000000001</v>
      </c>
      <c r="W278" s="349">
        <f>IFERROR(IF(V278="",0,CEILING((V278/$H278),1)*$H278),"")</f>
        <v>38.25</v>
      </c>
      <c r="X278" s="36">
        <f>IFERROR(IF(W278=0,"",ROUNDUP(W278/H278,0)*0.00753),"")</f>
        <v>0.11295000000000001</v>
      </c>
      <c r="Y278" s="56"/>
      <c r="Z278" s="57"/>
      <c r="AD278" s="58"/>
      <c r="BA278" s="219" t="s">
        <v>1</v>
      </c>
    </row>
    <row r="279" spans="1:53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15.733552631578949</v>
      </c>
      <c r="W279" s="350">
        <f>IFERROR(W276/H276,"0")+IFERROR(W277/H277,"0")+IFERROR(W278/H278,"0")</f>
        <v>17</v>
      </c>
      <c r="X279" s="350">
        <f>IFERROR(IF(X276="",0,X276),"0")+IFERROR(IF(X277="",0,X277),"0")+IFERROR(IF(X278="",0,X278),"0")</f>
        <v>0.12801000000000001</v>
      </c>
      <c r="Y279" s="351"/>
      <c r="Z279" s="351"/>
    </row>
    <row r="280" spans="1:53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40.725000000000001</v>
      </c>
      <c r="W280" s="350">
        <f>IFERROR(SUM(W276:W278),"0")</f>
        <v>44.33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6.4349999999999996</v>
      </c>
      <c r="W306" s="349">
        <f>IFERROR(IF(V306="",0,CEILING((V306/$H306),1)*$H306),"")</f>
        <v>7.2</v>
      </c>
      <c r="X306" s="36">
        <f>IFERROR(IF(W306=0,"",ROUNDUP(W306/H306,0)*0.00753),"")</f>
        <v>3.0120000000000001E-2</v>
      </c>
      <c r="Y306" s="56"/>
      <c r="Z306" s="57"/>
      <c r="AD306" s="58"/>
      <c r="BA306" s="233" t="s">
        <v>1</v>
      </c>
    </row>
    <row r="307" spans="1:53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3.5749999999999997</v>
      </c>
      <c r="W307" s="350">
        <f>IFERROR(W306/H306,"0")</f>
        <v>4</v>
      </c>
      <c r="X307" s="350">
        <f>IFERROR(IF(X306="",0,X306),"0")</f>
        <v>3.0120000000000001E-2</v>
      </c>
      <c r="Y307" s="351"/>
      <c r="Z307" s="351"/>
    </row>
    <row r="308" spans="1:53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6.4349999999999996</v>
      </c>
      <c r="W308" s="350">
        <f>IFERROR(SUM(W306:W306),"0")</f>
        <v>7.2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1044.75</v>
      </c>
      <c r="W311" s="349">
        <f>IFERROR(IF(V311="",0,CEILING((V311/$H311),1)*$H311),"")</f>
        <v>1045.8</v>
      </c>
      <c r="X311" s="36">
        <f>IFERROR(IF(W311=0,"",ROUNDUP(W311/H311,0)*0.00753),"")</f>
        <v>3.7499400000000001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606.375</v>
      </c>
      <c r="W312" s="349">
        <f>IFERROR(IF(V312="",0,CEILING((V312/$H312),1)*$H312),"")</f>
        <v>606.9</v>
      </c>
      <c r="X312" s="36">
        <f>IFERROR(IF(W312=0,"",ROUNDUP(W312/H312,0)*0.00753),"")</f>
        <v>2.1761699999999999</v>
      </c>
      <c r="Y312" s="56"/>
      <c r="Z312" s="57"/>
      <c r="AD312" s="58"/>
      <c r="BA312" s="236" t="s">
        <v>1</v>
      </c>
    </row>
    <row r="313" spans="1:53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786.25</v>
      </c>
      <c r="W313" s="350">
        <f>IFERROR(W310/H310,"0")+IFERROR(W311/H311,"0")+IFERROR(W312/H312,"0")</f>
        <v>787</v>
      </c>
      <c r="X313" s="350">
        <f>IFERROR(IF(X310="",0,X310),"0")+IFERROR(IF(X311="",0,X311),"0")+IFERROR(IF(X312="",0,X312),"0")</f>
        <v>5.9261099999999995</v>
      </c>
      <c r="Y313" s="351"/>
      <c r="Z313" s="351"/>
    </row>
    <row r="314" spans="1:53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1651.125</v>
      </c>
      <c r="W314" s="350">
        <f>IFERROR(SUM(W310:W312),"0")</f>
        <v>1652.6999999999998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37.619999999999997</v>
      </c>
      <c r="W316" s="349">
        <f>IFERROR(IF(V316="",0,CEILING((V316/$H316),1)*$H316),"")</f>
        <v>38.76</v>
      </c>
      <c r="X316" s="36">
        <f>IFERROR(IF(W316=0,"",ROUNDUP(W316/H316,0)*0.00753),"")</f>
        <v>0.12801000000000001</v>
      </c>
      <c r="Y316" s="56"/>
      <c r="Z316" s="57"/>
      <c r="AD316" s="58"/>
      <c r="BA316" s="237" t="s">
        <v>1</v>
      </c>
    </row>
    <row r="317" spans="1:53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16.5</v>
      </c>
      <c r="W317" s="350">
        <f>IFERROR(W316/H316,"0")</f>
        <v>17</v>
      </c>
      <c r="X317" s="350">
        <f>IFERROR(IF(X316="",0,X316),"0")</f>
        <v>0.12801000000000001</v>
      </c>
      <c r="Y317" s="351"/>
      <c r="Z317" s="351"/>
    </row>
    <row r="318" spans="1:53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37.619999999999997</v>
      </c>
      <c r="W318" s="350">
        <f>IFERROR(SUM(W316:W316),"0")</f>
        <v>38.76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3775</v>
      </c>
      <c r="W327" s="349">
        <f t="shared" si="17"/>
        <v>3780</v>
      </c>
      <c r="X327" s="36">
        <f>IFERROR(IF(W327=0,"",ROUNDUP(W327/H327,0)*0.02175),"")</f>
        <v>5.4809999999999999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1747.5</v>
      </c>
      <c r="W328" s="349">
        <f t="shared" si="17"/>
        <v>1755</v>
      </c>
      <c r="X328" s="36">
        <f>IFERROR(IF(W328=0,"",ROUNDUP(W328/H328,0)*0.02175),"")</f>
        <v>2.5447499999999996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0</v>
      </c>
      <c r="W330" s="349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49.5</v>
      </c>
      <c r="W332" s="349">
        <f t="shared" si="17"/>
        <v>50</v>
      </c>
      <c r="X332" s="36">
        <f>IFERROR(IF(W332=0,"",ROUNDUP(W332/H332,0)*0.00937),"")</f>
        <v>9.3700000000000006E-2</v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378.06666666666661</v>
      </c>
      <c r="W334" s="350">
        <f>IFERROR(W326/H326,"0")+IFERROR(W327/H327,"0")+IFERROR(W328/H328,"0")+IFERROR(W329/H329,"0")+IFERROR(W330/H330,"0")+IFERROR(W331/H331,"0")+IFERROR(W332/H332,"0")+IFERROR(W333/H333,"0")</f>
        <v>379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8.1194499999999987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5572</v>
      </c>
      <c r="W335" s="350">
        <f>IFERROR(SUM(W326:W333),"0")</f>
        <v>5585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453</v>
      </c>
      <c r="W337" s="349">
        <f>IFERROR(IF(V337="",0,CEILING((V337/$H337),1)*$H337),"")</f>
        <v>465</v>
      </c>
      <c r="X337" s="36">
        <f>IFERROR(IF(W337=0,"",ROUNDUP(W337/H337,0)*0.02175),"")</f>
        <v>0.6742499999999999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30.2</v>
      </c>
      <c r="W340" s="350">
        <f>IFERROR(W337/H337,"0")+IFERROR(W338/H338,"0")+IFERROR(W339/H339,"0")</f>
        <v>31</v>
      </c>
      <c r="X340" s="350">
        <f>IFERROR(IF(X337="",0,X337),"0")+IFERROR(IF(X338="",0,X338),"0")+IFERROR(IF(X339="",0,X339),"0")</f>
        <v>0.6742499999999999</v>
      </c>
      <c r="Y340" s="351"/>
      <c r="Z340" s="351"/>
    </row>
    <row r="341" spans="1:53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453</v>
      </c>
      <c r="W341" s="350">
        <f>IFERROR(SUM(W337:W339),"0")</f>
        <v>465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36.75</v>
      </c>
      <c r="W344" s="349">
        <f>IFERROR(IF(V344="",0,CEILING((V344/$H344),1)*$H344),"")</f>
        <v>39</v>
      </c>
      <c r="X344" s="36">
        <f>IFERROR(IF(W344=0,"",ROUNDUP(W344/H344,0)*0.02175),"")</f>
        <v>0.10874999999999999</v>
      </c>
      <c r="Y344" s="56"/>
      <c r="Z344" s="57"/>
      <c r="AD344" s="58"/>
      <c r="BA344" s="251" t="s">
        <v>1</v>
      </c>
    </row>
    <row r="345" spans="1:53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4.7115384615384617</v>
      </c>
      <c r="W345" s="350">
        <f>IFERROR(W343/H343,"0")+IFERROR(W344/H344,"0")</f>
        <v>5</v>
      </c>
      <c r="X345" s="350">
        <f>IFERROR(IF(X343="",0,X343),"0")+IFERROR(IF(X344="",0,X344),"0")</f>
        <v>0.10874999999999999</v>
      </c>
      <c r="Y345" s="351"/>
      <c r="Z345" s="351"/>
    </row>
    <row r="346" spans="1:53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36.75</v>
      </c>
      <c r="W346" s="350">
        <f>IFERROR(SUM(W343:W344),"0")</f>
        <v>39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40.5</v>
      </c>
      <c r="W348" s="349">
        <f>IFERROR(IF(V348="",0,CEILING((V348/$H348),1)*$H348),"")</f>
        <v>46.8</v>
      </c>
      <c r="X348" s="36">
        <f>IFERROR(IF(W348=0,"",ROUNDUP(W348/H348,0)*0.02175),"")</f>
        <v>0.1305</v>
      </c>
      <c r="Y348" s="56"/>
      <c r="Z348" s="57"/>
      <c r="AD348" s="58"/>
      <c r="BA348" s="252" t="s">
        <v>1</v>
      </c>
    </row>
    <row r="349" spans="1:53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5.1923076923076925</v>
      </c>
      <c r="W349" s="350">
        <f>IFERROR(W348/H348,"0")</f>
        <v>6</v>
      </c>
      <c r="X349" s="350">
        <f>IFERROR(IF(X348="",0,X348),"0")</f>
        <v>0.1305</v>
      </c>
      <c r="Y349" s="351"/>
      <c r="Z349" s="351"/>
    </row>
    <row r="350" spans="1:53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40.5</v>
      </c>
      <c r="W350" s="350">
        <f>IFERROR(SUM(W348:W348),"0")</f>
        <v>46.8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hidden="1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hidden="1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hidden="1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hidden="1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0</v>
      </c>
      <c r="W370" s="350">
        <f>IFERROR(W366/H366,"0")+IFERROR(W367/H367,"0")+IFERROR(W368/H368,"0")+IFERROR(W369/H369,"0")</f>
        <v>0</v>
      </c>
      <c r="X370" s="350">
        <f>IFERROR(IF(X366="",0,X366),"0")+IFERROR(IF(X367="",0,X367),"0")+IFERROR(IF(X368="",0,X368),"0")+IFERROR(IF(X369="",0,X369),"0")</f>
        <v>0</v>
      </c>
      <c r="Y370" s="351"/>
      <c r="Z370" s="351"/>
    </row>
    <row r="371" spans="1:53" hidden="1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0</v>
      </c>
      <c r="W371" s="350">
        <f>IFERROR(SUM(W366:W369),"0")</f>
        <v>0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99</v>
      </c>
      <c r="W384" s="349">
        <f t="shared" ref="W384:W396" si="18">IFERROR(IF(V384="",0,CEILING((V384/$H384),1)*$H384),"")</f>
        <v>100.80000000000001</v>
      </c>
      <c r="X384" s="36">
        <f>IFERROR(IF(W384=0,"",ROUNDUP(W384/H384,0)*0.00753),"")</f>
        <v>0.18071999999999999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187.5</v>
      </c>
      <c r="W386" s="349">
        <f t="shared" si="18"/>
        <v>189</v>
      </c>
      <c r="X386" s="36">
        <f>IFERROR(IF(W386=0,"",ROUNDUP(W386/H386,0)*0.00753),"")</f>
        <v>0.33884999999999998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173.88</v>
      </c>
      <c r="W387" s="349">
        <f t="shared" si="18"/>
        <v>174.72</v>
      </c>
      <c r="X387" s="36">
        <f>IFERROR(IF(W387=0,"",ROUNDUP(W387/H387,0)*0.00753),"")</f>
        <v>0.78312000000000004</v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45.5</v>
      </c>
      <c r="W389" s="349">
        <f t="shared" si="18"/>
        <v>46.2</v>
      </c>
      <c r="X389" s="36">
        <f t="shared" si="19"/>
        <v>0.11044000000000001</v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55.3</v>
      </c>
      <c r="W391" s="349">
        <f t="shared" si="18"/>
        <v>56.7</v>
      </c>
      <c r="X391" s="36">
        <f t="shared" si="19"/>
        <v>0.13553999999999999</v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44.8</v>
      </c>
      <c r="W395" s="349">
        <f t="shared" si="18"/>
        <v>46.2</v>
      </c>
      <c r="X395" s="36">
        <f t="shared" si="19"/>
        <v>0.11044000000000001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241.04761904761907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244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1.6591100000000003</v>
      </c>
      <c r="Y397" s="351"/>
      <c r="Z397" s="351"/>
    </row>
    <row r="398" spans="1:53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605.9799999999999</v>
      </c>
      <c r="W398" s="350">
        <f>IFERROR(SUM(W384:W396),"0")</f>
        <v>613.62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0.89999999999999991</v>
      </c>
      <c r="W411" s="349">
        <f>IFERROR(IF(V411="",0,CEILING((V411/$H411),1)*$H411),"")</f>
        <v>1.2</v>
      </c>
      <c r="X411" s="36">
        <f>IFERROR(IF(W411=0,"",ROUNDUP(W411/H411,0)*0.00627),"")</f>
        <v>6.2700000000000004E-3</v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4.125</v>
      </c>
      <c r="W413" s="349">
        <f>IFERROR(IF(V413="",0,CEILING((V413/$H413),1)*$H413),"")</f>
        <v>5.28</v>
      </c>
      <c r="X413" s="36">
        <f>IFERROR(IF(W413=0,"",ROUNDUP(W413/H413,0)*0.00627),"")</f>
        <v>2.5080000000000002E-2</v>
      </c>
      <c r="Y413" s="56"/>
      <c r="Z413" s="57"/>
      <c r="AD413" s="58"/>
      <c r="BA413" s="287" t="s">
        <v>1</v>
      </c>
    </row>
    <row r="414" spans="1:53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3.875</v>
      </c>
      <c r="W414" s="350">
        <f>IFERROR(W411/H411,"0")+IFERROR(W412/H412,"0")+IFERROR(W413/H413,"0")</f>
        <v>5</v>
      </c>
      <c r="X414" s="350">
        <f>IFERROR(IF(X411="",0,X411),"0")+IFERROR(IF(X412="",0,X412),"0")+IFERROR(IF(X413="",0,X413),"0")</f>
        <v>3.1350000000000003E-2</v>
      </c>
      <c r="Y414" s="351"/>
      <c r="Z414" s="351"/>
    </row>
    <row r="415" spans="1:53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5.0250000000000004</v>
      </c>
      <c r="W415" s="350">
        <f>IFERROR(SUM(W411:W413),"0")</f>
        <v>6.48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111</v>
      </c>
      <c r="W423" s="349">
        <f t="shared" ref="W423:W429" si="20">IFERROR(IF(V423="",0,CEILING((V423/$H423),1)*$H423),"")</f>
        <v>113.4</v>
      </c>
      <c r="X423" s="36">
        <f>IFERROR(IF(W423=0,"",ROUNDUP(W423/H423,0)*0.00753),"")</f>
        <v>0.20331000000000002</v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26.428571428571427</v>
      </c>
      <c r="W430" s="350">
        <f>IFERROR(W423/H423,"0")+IFERROR(W424/H424,"0")+IFERROR(W425/H425,"0")+IFERROR(W426/H426,"0")+IFERROR(W427/H427,"0")+IFERROR(W428/H428,"0")+IFERROR(W429/H429,"0")</f>
        <v>27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0.20331000000000002</v>
      </c>
      <c r="Y430" s="351"/>
      <c r="Z430" s="351"/>
    </row>
    <row r="431" spans="1:53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111</v>
      </c>
      <c r="W431" s="350">
        <f>IFERROR(SUM(W423:W429),"0")</f>
        <v>113.4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4.125</v>
      </c>
      <c r="W438" s="349">
        <f>IFERROR(IF(V438="",0,CEILING((V438/$H438),1)*$H438),"")</f>
        <v>5.28</v>
      </c>
      <c r="X438" s="36">
        <f>IFERROR(IF(W438=0,"",ROUNDUP(W438/H438,0)*0.00627),"")</f>
        <v>2.5080000000000002E-2</v>
      </c>
      <c r="Y438" s="56"/>
      <c r="Z438" s="57"/>
      <c r="AD438" s="58"/>
      <c r="BA438" s="299" t="s">
        <v>1</v>
      </c>
    </row>
    <row r="439" spans="1:53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3.125</v>
      </c>
      <c r="W439" s="350">
        <f>IFERROR(W438/H438,"0")</f>
        <v>4</v>
      </c>
      <c r="X439" s="350">
        <f>IFERROR(IF(X438="",0,X438),"0")</f>
        <v>2.5080000000000002E-2</v>
      </c>
      <c r="Y439" s="351"/>
      <c r="Z439" s="351"/>
    </row>
    <row r="440" spans="1:53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4.125</v>
      </c>
      <c r="W440" s="350">
        <f>IFERROR(SUM(W438:W438),"0")</f>
        <v>5.28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3.375</v>
      </c>
      <c r="W442" s="349">
        <f>IFERROR(IF(V442="",0,CEILING((V442/$H442),1)*$H442),"")</f>
        <v>6</v>
      </c>
      <c r="X442" s="36">
        <f>IFERROR(IF(W442=0,"",ROUNDUP(W442/H442,0)*0.00627),"")</f>
        <v>1.2540000000000001E-2</v>
      </c>
      <c r="Y442" s="56"/>
      <c r="Z442" s="57"/>
      <c r="AD442" s="58"/>
      <c r="BA442" s="300" t="s">
        <v>1</v>
      </c>
    </row>
    <row r="443" spans="1:53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1.125</v>
      </c>
      <c r="W443" s="350">
        <f>IFERROR(W442/H442,"0")</f>
        <v>2</v>
      </c>
      <c r="X443" s="350">
        <f>IFERROR(IF(X442="",0,X442),"0")</f>
        <v>1.2540000000000001E-2</v>
      </c>
      <c r="Y443" s="351"/>
      <c r="Z443" s="351"/>
    </row>
    <row r="444" spans="1:53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3.375</v>
      </c>
      <c r="W444" s="350">
        <f>IFERROR(SUM(W442:W442),"0")</f>
        <v>6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47.7</v>
      </c>
      <c r="W448" s="349">
        <f t="shared" ref="W448:W458" si="21">IFERROR(IF(V448="",0,CEILING((V448/$H448),1)*$H448),"")</f>
        <v>52.800000000000004</v>
      </c>
      <c r="X448" s="36">
        <f t="shared" ref="X448:X453" si="22">IFERROR(IF(W448=0,"",ROUNDUP(W448/H448,0)*0.01196),"")</f>
        <v>0.1196</v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470</v>
      </c>
      <c r="W449" s="349">
        <f t="shared" si="21"/>
        <v>475.20000000000005</v>
      </c>
      <c r="X449" s="36">
        <f t="shared" si="22"/>
        <v>1.0764</v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158.25</v>
      </c>
      <c r="W452" s="349">
        <f t="shared" si="21"/>
        <v>158.4</v>
      </c>
      <c r="X452" s="36">
        <f t="shared" si="22"/>
        <v>0.35880000000000001</v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53.459999999999987</v>
      </c>
      <c r="W454" s="349">
        <f t="shared" si="21"/>
        <v>54</v>
      </c>
      <c r="X454" s="36">
        <f>IFERROR(IF(W454=0,"",ROUNDUP(W454/H454,0)*0.00937),"")</f>
        <v>0.14055000000000001</v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52.56</v>
      </c>
      <c r="W458" s="349">
        <f t="shared" si="21"/>
        <v>54</v>
      </c>
      <c r="X458" s="36">
        <f>IFERROR(IF(W458=0,"",ROUNDUP(W458/H458,0)*0.00937),"")</f>
        <v>0.14055000000000001</v>
      </c>
      <c r="Y458" s="56"/>
      <c r="Z458" s="57"/>
      <c r="AD458" s="58"/>
      <c r="BA458" s="311" t="s">
        <v>1</v>
      </c>
    </row>
    <row r="459" spans="1:53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157.4708333333333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160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1.8358999999999999</v>
      </c>
      <c r="Y459" s="351"/>
      <c r="Z459" s="351"/>
    </row>
    <row r="460" spans="1:53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781.97</v>
      </c>
      <c r="W460" s="350">
        <f>IFERROR(SUM(W448:W458),"0")</f>
        <v>794.4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101.25</v>
      </c>
      <c r="W462" s="349">
        <f>IFERROR(IF(V462="",0,CEILING((V462/$H462),1)*$H462),"")</f>
        <v>105.60000000000001</v>
      </c>
      <c r="X462" s="36">
        <f>IFERROR(IF(W462=0,"",ROUNDUP(W462/H462,0)*0.01196),"")</f>
        <v>0.2392</v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19.176136363636363</v>
      </c>
      <c r="W464" s="350">
        <f>IFERROR(W462/H462,"0")+IFERROR(W463/H463,"0")</f>
        <v>20</v>
      </c>
      <c r="X464" s="350">
        <f>IFERROR(IF(X462="",0,X462),"0")+IFERROR(IF(X463="",0,X463),"0")</f>
        <v>0.2392</v>
      </c>
      <c r="Y464" s="351"/>
      <c r="Z464" s="351"/>
    </row>
    <row r="465" spans="1:53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101.25</v>
      </c>
      <c r="W465" s="350">
        <f>IFERROR(SUM(W462:W463),"0")</f>
        <v>105.60000000000001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102</v>
      </c>
      <c r="W467" s="349">
        <f t="shared" ref="W467:W472" si="23">IFERROR(IF(V467="",0,CEILING((V467/$H467),1)*$H467),"")</f>
        <v>105.60000000000001</v>
      </c>
      <c r="X467" s="36">
        <f>IFERROR(IF(W467=0,"",ROUNDUP(W467/H467,0)*0.01196),"")</f>
        <v>0.2392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69</v>
      </c>
      <c r="W468" s="349">
        <f t="shared" si="23"/>
        <v>73.92</v>
      </c>
      <c r="X468" s="36">
        <f>IFERROR(IF(W468=0,"",ROUNDUP(W468/H468,0)*0.01196),"")</f>
        <v>0.16744000000000001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190.5</v>
      </c>
      <c r="W469" s="349">
        <f t="shared" si="23"/>
        <v>195.36</v>
      </c>
      <c r="X469" s="36">
        <f>IFERROR(IF(W469=0,"",ROUNDUP(W469/H469,0)*0.01196),"")</f>
        <v>0.44252000000000002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16.920000000000002</v>
      </c>
      <c r="W470" s="349">
        <f t="shared" si="23"/>
        <v>18</v>
      </c>
      <c r="X470" s="36">
        <f>IFERROR(IF(W470=0,"",ROUNDUP(W470/H470,0)*0.00937),"")</f>
        <v>4.6850000000000003E-2</v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10.8</v>
      </c>
      <c r="W471" s="349">
        <f t="shared" si="23"/>
        <v>10.8</v>
      </c>
      <c r="X471" s="36">
        <f>IFERROR(IF(W471=0,"",ROUNDUP(W471/H471,0)*0.00937),"")</f>
        <v>2.811E-2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10.8</v>
      </c>
      <c r="W472" s="349">
        <f t="shared" si="23"/>
        <v>10.8</v>
      </c>
      <c r="X472" s="36">
        <f>IFERROR(IF(W472=0,"",ROUNDUP(W472/H472,0)*0.00937),"")</f>
        <v>2.811E-2</v>
      </c>
      <c r="Y472" s="56"/>
      <c r="Z472" s="57"/>
      <c r="AD472" s="58"/>
      <c r="BA472" s="319" t="s">
        <v>1</v>
      </c>
    </row>
    <row r="473" spans="1:53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79.165909090909096</v>
      </c>
      <c r="W473" s="350">
        <f>IFERROR(W467/H467,"0")+IFERROR(W468/H468,"0")+IFERROR(W469/H469,"0")+IFERROR(W470/H470,"0")+IFERROR(W471/H471,"0")+IFERROR(W472/H472,"0")</f>
        <v>82</v>
      </c>
      <c r="X473" s="350">
        <f>IFERROR(IF(X467="",0,X467),"0")+IFERROR(IF(X468="",0,X468),"0")+IFERROR(IF(X469="",0,X469),"0")+IFERROR(IF(X470="",0,X470),"0")+IFERROR(IF(X471="",0,X471),"0")+IFERROR(IF(X472="",0,X472),"0")</f>
        <v>0.95222999999999991</v>
      </c>
      <c r="Y473" s="351"/>
      <c r="Z473" s="351"/>
    </row>
    <row r="474" spans="1:53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400.02000000000004</v>
      </c>
      <c r="W474" s="350">
        <f>IFERROR(SUM(W467:W472),"0")</f>
        <v>414.48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hidden="1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idden="1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hidden="1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1120</v>
      </c>
      <c r="W509" s="349">
        <f>IFERROR(IF(V509="",0,CEILING((V509/$H509),1)*$H509),"")</f>
        <v>1123.2</v>
      </c>
      <c r="X509" s="36">
        <f>IFERROR(IF(W509=0,"",ROUNDUP(W509/H509,0)*0.02175),"")</f>
        <v>3.1319999999999997</v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143.58974358974359</v>
      </c>
      <c r="W514" s="350">
        <f>IFERROR(W509/H509,"0")+IFERROR(W510/H510,"0")+IFERROR(W511/H511,"0")+IFERROR(W512/H512,"0")+IFERROR(W513/H513,"0")</f>
        <v>144</v>
      </c>
      <c r="X514" s="350">
        <f>IFERROR(IF(X509="",0,X509),"0")+IFERROR(IF(X510="",0,X510),"0")+IFERROR(IF(X511="",0,X511),"0")+IFERROR(IF(X512="",0,X512),"0")+IFERROR(IF(X513="",0,X513),"0")</f>
        <v>3.1319999999999997</v>
      </c>
      <c r="Y514" s="351"/>
      <c r="Z514" s="351"/>
    </row>
    <row r="515" spans="1:53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1120</v>
      </c>
      <c r="W515" s="350">
        <f>IFERROR(SUM(W509:W513),"0")</f>
        <v>1123.2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17518.441999999999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17720.89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18693.452376989069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18910.243999999995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35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35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19568.452376989069</v>
      </c>
      <c r="W519" s="350">
        <f>GrossWeightTotalR+PalletQtyTotalR*25</f>
        <v>19785.243999999995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3608.4295623402613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3649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39.862350000000006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237.60000000000002</v>
      </c>
      <c r="D526" s="46">
        <f>IFERROR(W55*1,"0")+IFERROR(W56*1,"0")+IFERROR(W57*1,"0")+IFERROR(W58*1,"0")</f>
        <v>502.20000000000005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1810.2800000000002</v>
      </c>
      <c r="F526" s="46">
        <f>IFERROR(W130*1,"0")+IFERROR(W131*1,"0")+IFERROR(W132*1,"0")+IFERROR(W133*1,"0")</f>
        <v>594.9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291.90000000000003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2102.3999999999996</v>
      </c>
      <c r="J526" s="46">
        <f>IFERROR(W204*1,"0")+IFERROR(W205*1,"0")+IFERROR(W206*1,"0")+IFERROR(W207*1,"0")+IFERROR(W208*1,"0")+IFERROR(W209*1,"0")+IFERROR(W213*1,"0")</f>
        <v>186.2</v>
      </c>
      <c r="K526" s="346"/>
      <c r="L526" s="46">
        <f>IFERROR(W218*1,"0")+IFERROR(W219*1,"0")+IFERROR(W220*1,"0")+IFERROR(W221*1,"0")+IFERROR(W222*1,"0")+IFERROR(W223*1,"0")</f>
        <v>47.2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931.29000000000008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1698.66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6135.8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620.1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124.68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1314.48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1123.2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0"/>
        <filter val="1 044,75"/>
        <filter val="1 120,00"/>
        <filter val="1 131,70"/>
        <filter val="1 143,24"/>
        <filter val="1 651,13"/>
        <filter val="1 747,50"/>
        <filter val="1,13"/>
        <filter val="10,80"/>
        <filter val="101,25"/>
        <filter val="102,00"/>
        <filter val="102,75"/>
        <filter val="103,25"/>
        <filter val="106,75"/>
        <filter val="111,00"/>
        <filter val="111,38"/>
        <filter val="112,65"/>
        <filter val="115,20"/>
        <filter val="124,74"/>
        <filter val="126,00"/>
        <filter val="128,00"/>
        <filter val="13,13"/>
        <filter val="138,17"/>
        <filter val="138,25"/>
        <filter val="143,00"/>
        <filter val="143,59"/>
        <filter val="144,60"/>
        <filter val="147,75"/>
        <filter val="148,06"/>
        <filter val="15,73"/>
        <filter val="15,80"/>
        <filter val="157,47"/>
        <filter val="158,00"/>
        <filter val="158,25"/>
        <filter val="16,50"/>
        <filter val="16,83"/>
        <filter val="16,92"/>
        <filter val="162,91"/>
        <filter val="17 518,44"/>
        <filter val="17,23"/>
        <filter val="172,50"/>
        <filter val="173,88"/>
        <filter val="18 693,45"/>
        <filter val="187,50"/>
        <filter val="19 568,45"/>
        <filter val="19,18"/>
        <filter val="190,50"/>
        <filter val="197,20"/>
        <filter val="202,50"/>
        <filter val="214,40"/>
        <filter val="218,00"/>
        <filter val="22,50"/>
        <filter val="221,63"/>
        <filter val="222,56"/>
        <filter val="236,49"/>
        <filter val="24,00"/>
        <filter val="241,05"/>
        <filter val="242,40"/>
        <filter val="249,48"/>
        <filter val="252,00"/>
        <filter val="257,40"/>
        <filter val="26,16"/>
        <filter val="26,43"/>
        <filter val="280,50"/>
        <filter val="288,45"/>
        <filter val="290,15"/>
        <filter val="3 608,43"/>
        <filter val="3 775,00"/>
        <filter val="3,13"/>
        <filter val="3,38"/>
        <filter val="3,58"/>
        <filter val="3,75"/>
        <filter val="3,88"/>
        <filter val="30,20"/>
        <filter val="32,16"/>
        <filter val="337,00"/>
        <filter val="349,20"/>
        <filter val="35"/>
        <filter val="36,75"/>
        <filter val="36,98"/>
        <filter val="37,62"/>
        <filter val="378,07"/>
        <filter val="39,66"/>
        <filter val="39,67"/>
        <filter val="4,13"/>
        <filter val="4,69"/>
        <filter val="4,71"/>
        <filter val="40,50"/>
        <filter val="40,73"/>
        <filter val="400,02"/>
        <filter val="41,16"/>
        <filter val="434,80"/>
        <filter val="44,80"/>
        <filter val="442,12"/>
        <filter val="45,50"/>
        <filter val="45,60"/>
        <filter val="453,00"/>
        <filter val="46,50"/>
        <filter val="47,70"/>
        <filter val="470,00"/>
        <filter val="471,00"/>
        <filter val="49,50"/>
        <filter val="495,18"/>
        <filter val="496,95"/>
        <filter val="5 572,00"/>
        <filter val="5,03"/>
        <filter val="5,19"/>
        <filter val="51,91"/>
        <filter val="52,56"/>
        <filter val="53,46"/>
        <filter val="54,85"/>
        <filter val="55,30"/>
        <filter val="55,73"/>
        <filter val="55,80"/>
        <filter val="57,33"/>
        <filter val="57,60"/>
        <filter val="586,20"/>
        <filter val="59,25"/>
        <filter val="6,44"/>
        <filter val="6,54"/>
        <filter val="60,25"/>
        <filter val="605,98"/>
        <filter val="606,38"/>
        <filter val="63,99"/>
        <filter val="65,83"/>
        <filter val="69,00"/>
        <filter val="7,50"/>
        <filter val="7,94"/>
        <filter val="76,65"/>
        <filter val="781,97"/>
        <filter val="786,25"/>
        <filter val="79,17"/>
        <filter val="799,50"/>
        <filter val="8,69"/>
        <filter val="82,00"/>
        <filter val="87,00"/>
        <filter val="9,90"/>
        <filter val="90,90"/>
        <filter val="91,28"/>
        <filter val="94,80"/>
        <filter val="97,20"/>
        <filter val="97,50"/>
        <filter val="98,74"/>
        <filter val="99,00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2024-04-05T10:26:36Z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