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0424C2-73DC-4771-8178-ED65FE2F9D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2" i="1"/>
  <c r="V511" i="1"/>
  <c r="W510" i="1"/>
  <c r="X510" i="1" s="1"/>
  <c r="W509" i="1"/>
  <c r="X509" i="1" s="1"/>
  <c r="W508" i="1"/>
  <c r="X508" i="1" s="1"/>
  <c r="W507" i="1"/>
  <c r="X507" i="1" s="1"/>
  <c r="W506" i="1"/>
  <c r="N506" i="1"/>
  <c r="V504" i="1"/>
  <c r="V503" i="1"/>
  <c r="W502" i="1"/>
  <c r="X502" i="1" s="1"/>
  <c r="W501" i="1"/>
  <c r="X501" i="1" s="1"/>
  <c r="W500" i="1"/>
  <c r="X500" i="1" s="1"/>
  <c r="W499" i="1"/>
  <c r="W504" i="1" s="1"/>
  <c r="V497" i="1"/>
  <c r="V496" i="1"/>
  <c r="W495" i="1"/>
  <c r="X495" i="1" s="1"/>
  <c r="W494" i="1"/>
  <c r="X494" i="1" s="1"/>
  <c r="W493" i="1"/>
  <c r="V491" i="1"/>
  <c r="V490" i="1"/>
  <c r="W489" i="1"/>
  <c r="X489" i="1" s="1"/>
  <c r="W488" i="1"/>
  <c r="X488" i="1" s="1"/>
  <c r="W487" i="1"/>
  <c r="X487" i="1" s="1"/>
  <c r="W486" i="1"/>
  <c r="X486" i="1" s="1"/>
  <c r="W485" i="1"/>
  <c r="W490" i="1" s="1"/>
  <c r="V481" i="1"/>
  <c r="V480" i="1"/>
  <c r="W479" i="1"/>
  <c r="V477" i="1"/>
  <c r="V476" i="1"/>
  <c r="W475" i="1"/>
  <c r="X475" i="1" s="1"/>
  <c r="N475" i="1"/>
  <c r="W474" i="1"/>
  <c r="X474" i="1" s="1"/>
  <c r="N474" i="1"/>
  <c r="X473" i="1"/>
  <c r="W473" i="1"/>
  <c r="N473" i="1"/>
  <c r="V471" i="1"/>
  <c r="V470" i="1"/>
  <c r="W469" i="1"/>
  <c r="X469" i="1" s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W431" i="1"/>
  <c r="X431" i="1" s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X330" i="1"/>
  <c r="W330" i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W299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W212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J523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V191" i="1"/>
  <c r="V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W171" i="1" s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X120" i="1"/>
  <c r="W120" i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X109" i="1"/>
  <c r="W109" i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X104" i="1"/>
  <c r="W104" i="1"/>
  <c r="N104" i="1"/>
  <c r="V102" i="1"/>
  <c r="V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W86" i="1"/>
  <c r="X86" i="1" s="1"/>
  <c r="N86" i="1"/>
  <c r="V84" i="1"/>
  <c r="V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W63" i="1"/>
  <c r="N63" i="1"/>
  <c r="V60" i="1"/>
  <c r="V59" i="1"/>
  <c r="W58" i="1"/>
  <c r="X58" i="1" s="1"/>
  <c r="W57" i="1"/>
  <c r="X57" i="1" s="1"/>
  <c r="N57" i="1"/>
  <c r="X56" i="1"/>
  <c r="W56" i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V23" i="1"/>
  <c r="V517" i="1" s="1"/>
  <c r="W22" i="1"/>
  <c r="W24" i="1" s="1"/>
  <c r="N22" i="1"/>
  <c r="H10" i="1"/>
  <c r="A9" i="1"/>
  <c r="F10" i="1" s="1"/>
  <c r="D7" i="1"/>
  <c r="O6" i="1"/>
  <c r="N2" i="1"/>
  <c r="X337" i="1" l="1"/>
  <c r="V513" i="1"/>
  <c r="X345" i="1"/>
  <c r="X346" i="1" s="1"/>
  <c r="W346" i="1"/>
  <c r="S523" i="1"/>
  <c r="W512" i="1"/>
  <c r="H523" i="1"/>
  <c r="I523" i="1"/>
  <c r="W191" i="1"/>
  <c r="X173" i="1"/>
  <c r="X190" i="1" s="1"/>
  <c r="X26" i="1"/>
  <c r="X32" i="1" s="1"/>
  <c r="X35" i="1"/>
  <c r="X36" i="1" s="1"/>
  <c r="W36" i="1"/>
  <c r="X39" i="1"/>
  <c r="X40" i="1" s="1"/>
  <c r="W40" i="1"/>
  <c r="X43" i="1"/>
  <c r="X44" i="1" s="1"/>
  <c r="W44" i="1"/>
  <c r="X49" i="1"/>
  <c r="X51" i="1" s="1"/>
  <c r="D523" i="1"/>
  <c r="E523" i="1"/>
  <c r="W90" i="1"/>
  <c r="W102" i="1"/>
  <c r="X276" i="1"/>
  <c r="W113" i="1"/>
  <c r="W124" i="1"/>
  <c r="W139" i="1"/>
  <c r="W163" i="1"/>
  <c r="W197" i="1"/>
  <c r="X201" i="1"/>
  <c r="X207" i="1" s="1"/>
  <c r="W207" i="1"/>
  <c r="X210" i="1"/>
  <c r="X211" i="1" s="1"/>
  <c r="W211" i="1"/>
  <c r="L523" i="1"/>
  <c r="X297" i="1"/>
  <c r="X299" i="1" s="1"/>
  <c r="X404" i="1"/>
  <c r="X405" i="1" s="1"/>
  <c r="W405" i="1"/>
  <c r="X415" i="1"/>
  <c r="X417" i="1" s="1"/>
  <c r="W477" i="1"/>
  <c r="W476" i="1"/>
  <c r="X485" i="1"/>
  <c r="X490" i="1" s="1"/>
  <c r="X499" i="1"/>
  <c r="X503" i="1" s="1"/>
  <c r="W503" i="1"/>
  <c r="X506" i="1"/>
  <c r="X511" i="1" s="1"/>
  <c r="W511" i="1"/>
  <c r="V516" i="1"/>
  <c r="X355" i="1"/>
  <c r="X90" i="1"/>
  <c r="X113" i="1"/>
  <c r="X131" i="1"/>
  <c r="X197" i="1"/>
  <c r="W60" i="1"/>
  <c r="W114" i="1"/>
  <c r="W132" i="1"/>
  <c r="W153" i="1"/>
  <c r="W158" i="1"/>
  <c r="W170" i="1"/>
  <c r="W198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G523" i="1"/>
  <c r="P523" i="1"/>
  <c r="H9" i="1"/>
  <c r="A10" i="1"/>
  <c r="B523" i="1"/>
  <c r="W515" i="1"/>
  <c r="W514" i="1"/>
  <c r="W32" i="1"/>
  <c r="W52" i="1"/>
  <c r="W83" i="1"/>
  <c r="W91" i="1"/>
  <c r="W101" i="1"/>
  <c r="W123" i="1"/>
  <c r="W140" i="1"/>
  <c r="W164" i="1"/>
  <c r="W190" i="1"/>
  <c r="W222" i="1"/>
  <c r="M523" i="1"/>
  <c r="W241" i="1"/>
  <c r="F9" i="1"/>
  <c r="J9" i="1"/>
  <c r="X22" i="1"/>
  <c r="X23" i="1" s="1"/>
  <c r="W23" i="1"/>
  <c r="W51" i="1"/>
  <c r="X55" i="1"/>
  <c r="X59" i="1" s="1"/>
  <c r="W59" i="1"/>
  <c r="X63" i="1"/>
  <c r="X83" i="1" s="1"/>
  <c r="W84" i="1"/>
  <c r="X93" i="1"/>
  <c r="X101" i="1" s="1"/>
  <c r="X116" i="1"/>
  <c r="X123" i="1" s="1"/>
  <c r="F523" i="1"/>
  <c r="W131" i="1"/>
  <c r="X136" i="1"/>
  <c r="X139" i="1" s="1"/>
  <c r="X143" i="1"/>
  <c r="X152" i="1" s="1"/>
  <c r="W152" i="1"/>
  <c r="X156" i="1"/>
  <c r="X158" i="1" s="1"/>
  <c r="W159" i="1"/>
  <c r="X166" i="1"/>
  <c r="X170" i="1" s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X518" i="1"/>
  <c r="W517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<sst xmlns="http://schemas.openxmlformats.org/spreadsheetml/2006/main" count="2206" uniqueCount="743">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</sst>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89" sqref="Z89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0.54166666666666663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hidden="1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4</v>
      </c>
      <c r="W89" s="346">
        <f>IFERROR(IF(V89="",0,CEILING((V89/$H89),1)*$H89),"")</f>
        <v>4.8</v>
      </c>
      <c r="X89" s="36">
        <f>IFERROR(IF(W89=0,"",ROUNDUP(W89/H89,0)*0.00753),"")</f>
        <v>1.506E-2</v>
      </c>
      <c r="Y89" s="56"/>
      <c r="Z89" s="57"/>
      <c r="AD89" s="58"/>
      <c r="BA89" s="98" t="s">
        <v>1</v>
      </c>
    </row>
    <row r="90" spans="1:53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1.6666666666666667</v>
      </c>
      <c r="W90" s="347">
        <f>IFERROR(W86/H86,"0")+IFERROR(W87/H87,"0")+IFERROR(W88/H88,"0")+IFERROR(W89/H89,"0")</f>
        <v>2</v>
      </c>
      <c r="X90" s="347">
        <f>IFERROR(IF(X86="",0,X86),"0")+IFERROR(IF(X87="",0,X87),"0")+IFERROR(IF(X88="",0,X88),"0")+IFERROR(IF(X89="",0,X89),"0")</f>
        <v>1.506E-2</v>
      </c>
      <c r="Y90" s="348"/>
      <c r="Z90" s="348"/>
    </row>
    <row r="91" spans="1:53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4</v>
      </c>
      <c r="W91" s="347">
        <f>IFERROR(SUM(W86:W89),"0")</f>
        <v>4.8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idden="1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hidden="1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hidden="1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29</v>
      </c>
      <c r="W143" s="346">
        <f t="shared" ref="W143:W151" si="8">IFERROR(IF(V143="",0,CEILING((V143/$H143),1)*$H143),"")</f>
        <v>29.400000000000002</v>
      </c>
      <c r="X143" s="36">
        <f>IFERROR(IF(W143=0,"",ROUNDUP(W143/H143,0)*0.00753),"")</f>
        <v>5.271E-2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58</v>
      </c>
      <c r="W145" s="346">
        <f t="shared" si="8"/>
        <v>58.800000000000004</v>
      </c>
      <c r="X145" s="36">
        <f>IFERROR(IF(W145=0,"",ROUNDUP(W145/H145,0)*0.00753),"")</f>
        <v>0.10542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32</v>
      </c>
      <c r="W146" s="346">
        <f t="shared" si="8"/>
        <v>33.6</v>
      </c>
      <c r="X146" s="36">
        <f>IFERROR(IF(W146=0,"",ROUNDUP(W146/H146,0)*0.00502),"")</f>
        <v>8.0320000000000003E-2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29</v>
      </c>
      <c r="W149" s="346">
        <f t="shared" si="8"/>
        <v>29.400000000000002</v>
      </c>
      <c r="X149" s="36">
        <f>IFERROR(IF(W149=0,"",ROUNDUP(W149/H149,0)*0.00502),"")</f>
        <v>7.0280000000000009E-2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49.761904761904759</v>
      </c>
      <c r="W152" s="347">
        <f>IFERROR(W143/H143,"0")+IFERROR(W144/H144,"0")+IFERROR(W145/H145,"0")+IFERROR(W146/H146,"0")+IFERROR(W147/H147,"0")+IFERROR(W148/H148,"0")+IFERROR(W149/H149,"0")+IFERROR(W150/H150,"0")+IFERROR(W151/H151,"0")</f>
        <v>51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0.30873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148</v>
      </c>
      <c r="W153" s="347">
        <f>IFERROR(SUM(W143:W151),"0")</f>
        <v>151.20000000000002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4</v>
      </c>
      <c r="W162" s="346">
        <f>IFERROR(IF(V162="",0,CEILING((V162/$H162),1)*$H162),"")</f>
        <v>4.2</v>
      </c>
      <c r="X162" s="36">
        <f>IFERROR(IF(W162=0,"",ROUNDUP(W162/H162,0)*0.00753),"")</f>
        <v>1.506E-2</v>
      </c>
      <c r="Y162" s="56"/>
      <c r="Z162" s="57"/>
      <c r="AD162" s="58"/>
      <c r="BA162" s="142" t="s">
        <v>1</v>
      </c>
    </row>
    <row r="163" spans="1:53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1.9047619047619047</v>
      </c>
      <c r="W163" s="347">
        <f>IFERROR(W161/H161,"0")+IFERROR(W162/H162,"0")</f>
        <v>2</v>
      </c>
      <c r="X163" s="347">
        <f>IFERROR(IF(X161="",0,X161),"0")+IFERROR(IF(X162="",0,X162),"0")</f>
        <v>1.506E-2</v>
      </c>
      <c r="Y163" s="348"/>
      <c r="Z163" s="348"/>
    </row>
    <row r="164" spans="1:53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4</v>
      </c>
      <c r="W164" s="347">
        <f>IFERROR(SUM(W161:W162),"0")</f>
        <v>4.2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23</v>
      </c>
      <c r="W179" s="346">
        <f t="shared" si="9"/>
        <v>24</v>
      </c>
      <c r="X179" s="36">
        <f>IFERROR(IF(W179=0,"",ROUNDUP(W179/H179,0)*0.00753),"")</f>
        <v>7.5300000000000006E-2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62</v>
      </c>
      <c r="W183" s="346">
        <f t="shared" si="9"/>
        <v>62.4</v>
      </c>
      <c r="X183" s="36">
        <f t="shared" ref="X183:X189" si="10">IFERROR(IF(W183=0,"",ROUNDUP(W183/H183,0)*0.00753),"")</f>
        <v>0.19578000000000001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58</v>
      </c>
      <c r="W185" s="346">
        <f t="shared" si="9"/>
        <v>60</v>
      </c>
      <c r="X185" s="36">
        <f t="shared" si="10"/>
        <v>0.18825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41</v>
      </c>
      <c r="W186" s="346">
        <f t="shared" si="9"/>
        <v>43.199999999999996</v>
      </c>
      <c r="X186" s="36">
        <f t="shared" si="10"/>
        <v>0.13553999999999999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56</v>
      </c>
      <c r="W188" s="346">
        <f t="shared" si="9"/>
        <v>57.599999999999994</v>
      </c>
      <c r="X188" s="36">
        <f t="shared" si="10"/>
        <v>0.18071999999999999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37</v>
      </c>
      <c r="W189" s="346">
        <f t="shared" si="9"/>
        <v>38.4</v>
      </c>
      <c r="X189" s="36">
        <f t="shared" si="10"/>
        <v>0.12048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115.4166666666667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119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0.89607000000000003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277</v>
      </c>
      <c r="W191" s="347">
        <f>IFERROR(SUM(W173:W189),"0")</f>
        <v>285.59999999999997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34</v>
      </c>
      <c r="W203" s="346">
        <f t="shared" si="11"/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2.931034482758621</v>
      </c>
      <c r="W207" s="347">
        <f>IFERROR(W201/H201,"0")+IFERROR(W202/H202,"0")+IFERROR(W203/H203,"0")+IFERROR(W204/H204,"0")+IFERROR(W205/H205,"0")+IFERROR(W206/H206,"0")</f>
        <v>3</v>
      </c>
      <c r="X207" s="347">
        <f>IFERROR(IF(X201="",0,X201),"0")+IFERROR(IF(X202="",0,X202),"0")+IFERROR(IF(X203="",0,X203),"0")+IFERROR(IF(X204="",0,X204),"0")+IFERROR(IF(X205="",0,X205),"0")+IFERROR(IF(X206="",0,X206),"0")</f>
        <v>6.5250000000000002E-2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34</v>
      </c>
      <c r="W208" s="347">
        <f>IFERROR(SUM(W201:W206),"0")</f>
        <v>34.799999999999997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112</v>
      </c>
      <c r="W268" s="346">
        <f>IFERROR(IF(V268="",0,CEILING((V268/$H268),1)*$H268),"")</f>
        <v>117</v>
      </c>
      <c r="X268" s="36">
        <f>IFERROR(IF(W268=0,"",ROUNDUP(W268/H268,0)*0.02175),"")</f>
        <v>0.32624999999999998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10</v>
      </c>
      <c r="W269" s="346">
        <f>IFERROR(IF(V269="",0,CEILING((V269/$H269),1)*$H269),"")</f>
        <v>16.8</v>
      </c>
      <c r="X269" s="36">
        <f>IFERROR(IF(W269=0,"",ROUNDUP(W269/H269,0)*0.02175),"")</f>
        <v>4.3499999999999997E-2</v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15.549450549450549</v>
      </c>
      <c r="W270" s="347">
        <f>IFERROR(W267/H267,"0")+IFERROR(W268/H268,"0")+IFERROR(W269/H269,"0")</f>
        <v>17</v>
      </c>
      <c r="X270" s="347">
        <f>IFERROR(IF(X267="",0,X267),"0")+IFERROR(IF(X268="",0,X268),"0")+IFERROR(IF(X269="",0,X269),"0")</f>
        <v>0.36974999999999997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122</v>
      </c>
      <c r="W271" s="347">
        <f>IFERROR(SUM(W267:W269),"0")</f>
        <v>133.80000000000001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3</v>
      </c>
      <c r="W303" s="346">
        <f>IFERROR(IF(V303="",0,CEILING((V303/$H303),1)*$H303),"")</f>
        <v>3.6</v>
      </c>
      <c r="X303" s="36">
        <f>IFERROR(IF(W303=0,"",ROUNDUP(W303/H303,0)*0.00753),"")</f>
        <v>1.506E-2</v>
      </c>
      <c r="Y303" s="56"/>
      <c r="Z303" s="57"/>
      <c r="AD303" s="58"/>
      <c r="BA303" s="230" t="s">
        <v>1</v>
      </c>
    </row>
    <row r="304" spans="1:53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1.6666666666666665</v>
      </c>
      <c r="W304" s="347">
        <f>IFERROR(W303/H303,"0")</f>
        <v>2</v>
      </c>
      <c r="X304" s="347">
        <f>IFERROR(IF(X303="",0,X303),"0")</f>
        <v>1.506E-2</v>
      </c>
      <c r="Y304" s="348"/>
      <c r="Z304" s="348"/>
    </row>
    <row r="305" spans="1:53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3</v>
      </c>
      <c r="W305" s="347">
        <f>IFERROR(SUM(W303:W303),"0")</f>
        <v>3.6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123</v>
      </c>
      <c r="W324" s="346">
        <f t="shared" si="17"/>
        <v>135</v>
      </c>
      <c r="X324" s="36">
        <f>IFERROR(IF(W324=0,"",ROUNDUP(W324/H324,0)*0.02175),"")</f>
        <v>0.19574999999999998</v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184</v>
      </c>
      <c r="W327" s="346">
        <f t="shared" si="17"/>
        <v>195</v>
      </c>
      <c r="X327" s="36">
        <f>IFERROR(IF(W327=0,"",ROUNDUP(W327/H327,0)*0.02175),"")</f>
        <v>0.28275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20.466666666666669</v>
      </c>
      <c r="W331" s="347">
        <f>IFERROR(W323/H323,"0")+IFERROR(W324/H324,"0")+IFERROR(W325/H325,"0")+IFERROR(W326/H326,"0")+IFERROR(W327/H327,"0")+IFERROR(W328/H328,"0")+IFERROR(W329/H329,"0")+IFERROR(W330/H330,"0")</f>
        <v>22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0.47849999999999998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307</v>
      </c>
      <c r="W332" s="347">
        <f>IFERROR(SUM(W323:W330),"0")</f>
        <v>330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95</v>
      </c>
      <c r="W334" s="346">
        <f>IFERROR(IF(V334="",0,CEILING((V334/$H334),1)*$H334),"")</f>
        <v>105</v>
      </c>
      <c r="X334" s="36">
        <f>IFERROR(IF(W334=0,"",ROUNDUP(W334/H334,0)*0.02175),"")</f>
        <v>0.15225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6.333333333333333</v>
      </c>
      <c r="W337" s="347">
        <f>IFERROR(W334/H334,"0")+IFERROR(W335/H335,"0")+IFERROR(W336/H336,"0")</f>
        <v>7</v>
      </c>
      <c r="X337" s="347">
        <f>IFERROR(IF(X334="",0,X334),"0")+IFERROR(IF(X335="",0,X335),"0")+IFERROR(IF(X336="",0,X336),"0")</f>
        <v>0.15225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95</v>
      </c>
      <c r="W338" s="347">
        <f>IFERROR(SUM(W334:W336),"0")</f>
        <v>105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30</v>
      </c>
      <c r="W345" s="346">
        <f>IFERROR(IF(V345="",0,CEILING((V345/$H345),1)*$H345),"")</f>
        <v>31.2</v>
      </c>
      <c r="X345" s="36">
        <f>IFERROR(IF(W345=0,"",ROUNDUP(W345/H345,0)*0.02175),"")</f>
        <v>8.6999999999999994E-2</v>
      </c>
      <c r="Y345" s="56"/>
      <c r="Z345" s="57"/>
      <c r="AD345" s="58"/>
      <c r="BA345" s="249" t="s">
        <v>1</v>
      </c>
    </row>
    <row r="346" spans="1:53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3.8461538461538463</v>
      </c>
      <c r="W346" s="347">
        <f>IFERROR(W345/H345,"0")</f>
        <v>4</v>
      </c>
      <c r="X346" s="347">
        <f>IFERROR(IF(X345="",0,X345),"0")</f>
        <v>8.6999999999999994E-2</v>
      </c>
      <c r="Y346" s="348"/>
      <c r="Z346" s="348"/>
    </row>
    <row r="347" spans="1:53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30</v>
      </c>
      <c r="W347" s="347">
        <f>IFERROR(SUM(W345:W345),"0")</f>
        <v>31.2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103</v>
      </c>
      <c r="W363" s="346">
        <f>IFERROR(IF(V363="",0,CEILING((V363/$H363),1)*$H363),"")</f>
        <v>109.2</v>
      </c>
      <c r="X363" s="36">
        <f>IFERROR(IF(W363=0,"",ROUNDUP(W363/H363,0)*0.02175),"")</f>
        <v>0.30449999999999999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13.205128205128206</v>
      </c>
      <c r="W367" s="347">
        <f>IFERROR(W363/H363,"0")+IFERROR(W364/H364,"0")+IFERROR(W365/H365,"0")+IFERROR(W366/H366,"0")</f>
        <v>14</v>
      </c>
      <c r="X367" s="347">
        <f>IFERROR(IF(X363="",0,X363),"0")+IFERROR(IF(X364="",0,X364),"0")+IFERROR(IF(X365="",0,X365),"0")+IFERROR(IF(X366="",0,X366),"0")</f>
        <v>0.30449999999999999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103</v>
      </c>
      <c r="W368" s="347">
        <f>IFERROR(SUM(W363:W366),"0")</f>
        <v>109.2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8</v>
      </c>
      <c r="W377" s="346">
        <f>IFERROR(IF(V377="",0,CEILING((V377/$H377),1)*$H377),"")</f>
        <v>8.1000000000000014</v>
      </c>
      <c r="X377" s="36">
        <f>IFERROR(IF(W377=0,"",ROUNDUP(W377/H377,0)*0.00753),"")</f>
        <v>2.2589999999999999E-2</v>
      </c>
      <c r="Y377" s="56"/>
      <c r="Z377" s="57"/>
      <c r="AD377" s="58"/>
      <c r="BA377" s="263" t="s">
        <v>1</v>
      </c>
    </row>
    <row r="378" spans="1:53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2.9629629629629628</v>
      </c>
      <c r="W378" s="347">
        <f>IFERROR(W376/H376,"0")+IFERROR(W377/H377,"0")</f>
        <v>3.0000000000000004</v>
      </c>
      <c r="X378" s="347">
        <f>IFERROR(IF(X376="",0,X376),"0")+IFERROR(IF(X377="",0,X377),"0")</f>
        <v>2.2589999999999999E-2</v>
      </c>
      <c r="Y378" s="348"/>
      <c r="Z378" s="348"/>
    </row>
    <row r="379" spans="1:53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8</v>
      </c>
      <c r="W379" s="347">
        <f>IFERROR(SUM(W376:W377),"0")</f>
        <v>8.1000000000000014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48</v>
      </c>
      <c r="W383" s="346">
        <f t="shared" si="18"/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8</v>
      </c>
      <c r="W392" s="346">
        <f t="shared" si="18"/>
        <v>8.4</v>
      </c>
      <c r="X392" s="36">
        <f t="shared" si="19"/>
        <v>2.0080000000000001E-2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15.238095238095237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16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0.11044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56</v>
      </c>
      <c r="W395" s="347">
        <f>IFERROR(SUM(W381:W393),"0")</f>
        <v>58.800000000000004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69</v>
      </c>
      <c r="W420" s="346">
        <f t="shared" ref="W420:W426" si="20">IFERROR(IF(V420="",0,CEILING((V420/$H420),1)*$H420),"")</f>
        <v>71.400000000000006</v>
      </c>
      <c r="X420" s="36">
        <f>IFERROR(IF(W420=0,"",ROUNDUP(W420/H420,0)*0.00753),"")</f>
        <v>0.12801000000000001</v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16.428571428571427</v>
      </c>
      <c r="W427" s="347">
        <f>IFERROR(W420/H420,"0")+IFERROR(W421/H421,"0")+IFERROR(W422/H422,"0")+IFERROR(W423/H423,"0")+IFERROR(W424/H424,"0")+IFERROR(W425/H425,"0")+IFERROR(W426/H426,"0")</f>
        <v>17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0.12801000000000001</v>
      </c>
      <c r="Y427" s="348"/>
      <c r="Z427" s="348"/>
    </row>
    <row r="428" spans="1:53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69</v>
      </c>
      <c r="W428" s="347">
        <f>IFERROR(SUM(W420:W426),"0")</f>
        <v>71.400000000000006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66</v>
      </c>
      <c r="W446" s="346">
        <f t="shared" si="21"/>
        <v>68.64</v>
      </c>
      <c r="X446" s="36">
        <f t="shared" si="22"/>
        <v>0.15548000000000001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20</v>
      </c>
      <c r="W447" s="346">
        <f t="shared" si="21"/>
        <v>21.12</v>
      </c>
      <c r="X447" s="36">
        <f t="shared" si="22"/>
        <v>4.7840000000000001E-2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62</v>
      </c>
      <c r="W449" s="346">
        <f t="shared" si="21"/>
        <v>63.36</v>
      </c>
      <c r="X449" s="36">
        <f t="shared" si="22"/>
        <v>0.14352000000000001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28.030303030303031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29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0.34684000000000004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148</v>
      </c>
      <c r="W457" s="347">
        <f>IFERROR(SUM(W445:W455),"0")</f>
        <v>153.12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76</v>
      </c>
      <c r="W459" s="346">
        <f>IFERROR(IF(V459="",0,CEILING((V459/$H459),1)*$H459),"")</f>
        <v>79.2</v>
      </c>
      <c r="X459" s="36">
        <f>IFERROR(IF(W459=0,"",ROUNDUP(W459/H459,0)*0.01196),"")</f>
        <v>0.1794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14.393939393939393</v>
      </c>
      <c r="W461" s="347">
        <f>IFERROR(W459/H459,"0")+IFERROR(W460/H460,"0")</f>
        <v>15</v>
      </c>
      <c r="X461" s="347">
        <f>IFERROR(IF(X459="",0,X459),"0")+IFERROR(IF(X460="",0,X460),"0")</f>
        <v>0.1794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76</v>
      </c>
      <c r="W462" s="347">
        <f>IFERROR(SUM(W459:W460),"0")</f>
        <v>79.2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92</v>
      </c>
      <c r="W464" s="346">
        <f t="shared" ref="W464:W469" si="23">IFERROR(IF(V464="",0,CEILING((V464/$H464),1)*$H464),"")</f>
        <v>95.04</v>
      </c>
      <c r="X464" s="36">
        <f>IFERROR(IF(W464=0,"",ROUNDUP(W464/H464,0)*0.01196),"")</f>
        <v>0.21528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26</v>
      </c>
      <c r="W465" s="346">
        <f t="shared" si="23"/>
        <v>26.400000000000002</v>
      </c>
      <c r="X465" s="36">
        <f>IFERROR(IF(W465=0,"",ROUNDUP(W465/H465,0)*0.01196),"")</f>
        <v>5.9799999999999999E-2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57</v>
      </c>
      <c r="W466" s="346">
        <f t="shared" si="23"/>
        <v>58.080000000000005</v>
      </c>
      <c r="X466" s="36">
        <f>IFERROR(IF(W466=0,"",ROUNDUP(W466/H466,0)*0.01196),"")</f>
        <v>0.13156000000000001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33.143939393939391</v>
      </c>
      <c r="W470" s="347">
        <f>IFERROR(W464/H464,"0")+IFERROR(W465/H465,"0")+IFERROR(W466/H466,"0")+IFERROR(W467/H467,"0")+IFERROR(W468/H468,"0")+IFERROR(W469/H469,"0")</f>
        <v>34</v>
      </c>
      <c r="X470" s="347">
        <f>IFERROR(IF(X464="",0,X464),"0")+IFERROR(IF(X465="",0,X465),"0")+IFERROR(IF(X466="",0,X466),"0")+IFERROR(IF(X467="",0,X467),"0")+IFERROR(IF(X468="",0,X468),"0")+IFERROR(IF(X469="",0,X469),"0")</f>
        <v>0.40664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175</v>
      </c>
      <c r="W471" s="347">
        <f>IFERROR(SUM(W464:W469),"0")</f>
        <v>179.52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13</v>
      </c>
      <c r="W474" s="346">
        <f>IFERROR(IF(V474="",0,CEILING((V474/$H474),1)*$H474),"")</f>
        <v>15.6</v>
      </c>
      <c r="X474" s="36">
        <f>IFERROR(IF(W474=0,"",ROUNDUP(W474/H474,0)*0.02175),"")</f>
        <v>4.3499999999999997E-2</v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1.6666666666666667</v>
      </c>
      <c r="W476" s="347">
        <f>IFERROR(W473/H473,"0")+IFERROR(W474/H474,"0")+IFERROR(W475/H475,"0")</f>
        <v>2</v>
      </c>
      <c r="X476" s="347">
        <f>IFERROR(IF(X473="",0,X473),"0")+IFERROR(IF(X474="",0,X474),"0")+IFERROR(IF(X475="",0,X475),"0")</f>
        <v>4.3499999999999997E-2</v>
      </c>
      <c r="Y476" s="348"/>
      <c r="Z476" s="348"/>
    </row>
    <row r="477" spans="1:53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13</v>
      </c>
      <c r="W477" s="347">
        <f>IFERROR(SUM(W473:W475),"0")</f>
        <v>15.6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61</v>
      </c>
      <c r="W506" s="346">
        <f>IFERROR(IF(V506="",0,CEILING((V506/$H506),1)*$H506),"")</f>
        <v>62.4</v>
      </c>
      <c r="X506" s="36">
        <f>IFERROR(IF(W506=0,"",ROUNDUP(W506/H506,0)*0.02175),"")</f>
        <v>0.17399999999999999</v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7.8205128205128203</v>
      </c>
      <c r="W511" s="347">
        <f>IFERROR(W506/H506,"0")+IFERROR(W507/H507,"0")+IFERROR(W508/H508,"0")+IFERROR(W509/H509,"0")+IFERROR(W510/H510,"0")</f>
        <v>8</v>
      </c>
      <c r="X511" s="347">
        <f>IFERROR(IF(X506="",0,X506),"0")+IFERROR(IF(X507="",0,X507),"0")+IFERROR(IF(X508="",0,X508),"0")+IFERROR(IF(X509="",0,X509),"0")+IFERROR(IF(X510="",0,X510),"0")</f>
        <v>0.17399999999999999</v>
      </c>
      <c r="Y511" s="348"/>
      <c r="Z511" s="348"/>
    </row>
    <row r="512" spans="1:53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61</v>
      </c>
      <c r="W512" s="347">
        <f>IFERROR(SUM(W506:W510),"0")</f>
        <v>62.4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1733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1821.5400000000002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1846.675497968826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1940.442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4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4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1946.675497968826</v>
      </c>
      <c r="W516" s="347">
        <f>GrossWeightTotalR+PalletQtyTotalR*25</f>
        <v>2040.442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352.43342468514885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367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4.1186500000000006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4.8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151.20000000000002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289.79999999999995</v>
      </c>
      <c r="J523" s="46">
        <f>IFERROR(W201*1,"0")+IFERROR(W202*1,"0")+IFERROR(W203*1,"0")+IFERROR(W204*1,"0")+IFERROR(W205*1,"0")+IFERROR(W206*1,"0")+IFERROR(W210*1,"0")</f>
        <v>34.799999999999997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133.80000000000001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3.6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466.2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109.2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66.900000000000006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71.400000000000006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427.44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62.4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733,00"/>
        <filter val="1 846,68"/>
        <filter val="1 946,68"/>
        <filter val="1,67"/>
        <filter val="1,90"/>
        <filter val="10,00"/>
        <filter val="103,00"/>
        <filter val="112,00"/>
        <filter val="115,42"/>
        <filter val="122,00"/>
        <filter val="123,00"/>
        <filter val="13,00"/>
        <filter val="13,21"/>
        <filter val="14,39"/>
        <filter val="148,00"/>
        <filter val="15,24"/>
        <filter val="15,55"/>
        <filter val="16,43"/>
        <filter val="175,00"/>
        <filter val="184,00"/>
        <filter val="2,93"/>
        <filter val="2,96"/>
        <filter val="20,00"/>
        <filter val="20,47"/>
        <filter val="23,00"/>
        <filter val="26,00"/>
        <filter val="277,00"/>
        <filter val="28,03"/>
        <filter val="29,00"/>
        <filter val="3,00"/>
        <filter val="3,85"/>
        <filter val="30,00"/>
        <filter val="307,00"/>
        <filter val="32,00"/>
        <filter val="33,14"/>
        <filter val="34,00"/>
        <filter val="352,43"/>
        <filter val="37,00"/>
        <filter val="4"/>
        <filter val="4,00"/>
        <filter val="41,00"/>
        <filter val="48,00"/>
        <filter val="49,76"/>
        <filter val="56,00"/>
        <filter val="57,00"/>
        <filter val="58,00"/>
        <filter val="6,33"/>
        <filter val="61,00"/>
        <filter val="62,00"/>
        <filter val="66,00"/>
        <filter val="69,00"/>
        <filter val="7,82"/>
        <filter val="76,00"/>
        <filter val="8,00"/>
        <filter val="92,00"/>
        <filter val="95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