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085F36-B4B1-4BEF-B760-BFEB74F27A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2" l="1"/>
  <c r="V514" i="2"/>
  <c r="V512" i="2"/>
  <c r="V511" i="2"/>
  <c r="W510" i="2"/>
  <c r="X510" i="2" s="1"/>
  <c r="X509" i="2"/>
  <c r="W509" i="2"/>
  <c r="X508" i="2"/>
  <c r="W508" i="2"/>
  <c r="W507" i="2"/>
  <c r="X507" i="2" s="1"/>
  <c r="W506" i="2"/>
  <c r="N506" i="2"/>
  <c r="V504" i="2"/>
  <c r="V503" i="2"/>
  <c r="W502" i="2"/>
  <c r="X502" i="2" s="1"/>
  <c r="W501" i="2"/>
  <c r="X501" i="2" s="1"/>
  <c r="W500" i="2"/>
  <c r="X500" i="2" s="1"/>
  <c r="W499" i="2"/>
  <c r="X499" i="2" s="1"/>
  <c r="V497" i="2"/>
  <c r="V496" i="2"/>
  <c r="W495" i="2"/>
  <c r="X495" i="2" s="1"/>
  <c r="X494" i="2"/>
  <c r="W494" i="2"/>
  <c r="W493" i="2"/>
  <c r="X493" i="2" s="1"/>
  <c r="X496" i="2" s="1"/>
  <c r="V491" i="2"/>
  <c r="V490" i="2"/>
  <c r="W489" i="2"/>
  <c r="X489" i="2" s="1"/>
  <c r="W488" i="2"/>
  <c r="X488" i="2" s="1"/>
  <c r="W487" i="2"/>
  <c r="X487" i="2" s="1"/>
  <c r="W486" i="2"/>
  <c r="X486" i="2" s="1"/>
  <c r="W485" i="2"/>
  <c r="V481" i="2"/>
  <c r="V480" i="2"/>
  <c r="W479" i="2"/>
  <c r="W480" i="2" s="1"/>
  <c r="V477" i="2"/>
  <c r="V476" i="2"/>
  <c r="W475" i="2"/>
  <c r="X475" i="2" s="1"/>
  <c r="N475" i="2"/>
  <c r="W474" i="2"/>
  <c r="X474" i="2" s="1"/>
  <c r="N474" i="2"/>
  <c r="W473" i="2"/>
  <c r="X473" i="2" s="1"/>
  <c r="N473" i="2"/>
  <c r="V471" i="2"/>
  <c r="V470" i="2"/>
  <c r="W469" i="2"/>
  <c r="X469" i="2" s="1"/>
  <c r="N469" i="2"/>
  <c r="W468" i="2"/>
  <c r="X468" i="2" s="1"/>
  <c r="N468" i="2"/>
  <c r="W467" i="2"/>
  <c r="X467" i="2" s="1"/>
  <c r="N467" i="2"/>
  <c r="W466" i="2"/>
  <c r="X466" i="2" s="1"/>
  <c r="N466" i="2"/>
  <c r="X465" i="2"/>
  <c r="W465" i="2"/>
  <c r="N465" i="2"/>
  <c r="W464" i="2"/>
  <c r="N464" i="2"/>
  <c r="V462" i="2"/>
  <c r="V461" i="2"/>
  <c r="W460" i="2"/>
  <c r="X460" i="2" s="1"/>
  <c r="N460" i="2"/>
  <c r="W459" i="2"/>
  <c r="W461" i="2" s="1"/>
  <c r="N459" i="2"/>
  <c r="V457" i="2"/>
  <c r="V456" i="2"/>
  <c r="W455" i="2"/>
  <c r="X455" i="2" s="1"/>
  <c r="W454" i="2"/>
  <c r="X454" i="2" s="1"/>
  <c r="N454" i="2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X448" i="2" s="1"/>
  <c r="X447" i="2"/>
  <c r="W447" i="2"/>
  <c r="W446" i="2"/>
  <c r="X446" i="2" s="1"/>
  <c r="W445" i="2"/>
  <c r="X445" i="2" s="1"/>
  <c r="V441" i="2"/>
  <c r="V440" i="2"/>
  <c r="W439" i="2"/>
  <c r="W441" i="2" s="1"/>
  <c r="N439" i="2"/>
  <c r="V437" i="2"/>
  <c r="V436" i="2"/>
  <c r="W435" i="2"/>
  <c r="W437" i="2" s="1"/>
  <c r="N435" i="2"/>
  <c r="V433" i="2"/>
  <c r="V432" i="2"/>
  <c r="X431" i="2"/>
  <c r="W431" i="2"/>
  <c r="N431" i="2"/>
  <c r="W430" i="2"/>
  <c r="X430" i="2" s="1"/>
  <c r="N430" i="2"/>
  <c r="V428" i="2"/>
  <c r="V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W420" i="2"/>
  <c r="X420" i="2" s="1"/>
  <c r="N420" i="2"/>
  <c r="V418" i="2"/>
  <c r="V417" i="2"/>
  <c r="W416" i="2"/>
  <c r="X416" i="2" s="1"/>
  <c r="N416" i="2"/>
  <c r="W415" i="2"/>
  <c r="X415" i="2" s="1"/>
  <c r="N415" i="2"/>
  <c r="V412" i="2"/>
  <c r="V411" i="2"/>
  <c r="W410" i="2"/>
  <c r="X410" i="2" s="1"/>
  <c r="N410" i="2"/>
  <c r="W409" i="2"/>
  <c r="X409" i="2" s="1"/>
  <c r="N409" i="2"/>
  <c r="W408" i="2"/>
  <c r="X408" i="2" s="1"/>
  <c r="N408" i="2"/>
  <c r="V406" i="2"/>
  <c r="V405" i="2"/>
  <c r="W404" i="2"/>
  <c r="X404" i="2" s="1"/>
  <c r="X405" i="2" s="1"/>
  <c r="N404" i="2"/>
  <c r="V402" i="2"/>
  <c r="V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V395" i="2"/>
  <c r="V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X381" i="2" s="1"/>
  <c r="N381" i="2"/>
  <c r="V379" i="2"/>
  <c r="V378" i="2"/>
  <c r="W377" i="2"/>
  <c r="X377" i="2" s="1"/>
  <c r="N377" i="2"/>
  <c r="W376" i="2"/>
  <c r="N376" i="2"/>
  <c r="V372" i="2"/>
  <c r="V371" i="2"/>
  <c r="W370" i="2"/>
  <c r="W372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V361" i="2"/>
  <c r="V360" i="2"/>
  <c r="W359" i="2"/>
  <c r="X359" i="2" s="1"/>
  <c r="N359" i="2"/>
  <c r="W358" i="2"/>
  <c r="X358" i="2" s="1"/>
  <c r="N358" i="2"/>
  <c r="V356" i="2"/>
  <c r="V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W350" i="2"/>
  <c r="X350" i="2" s="1"/>
  <c r="N350" i="2"/>
  <c r="V347" i="2"/>
  <c r="V346" i="2"/>
  <c r="W345" i="2"/>
  <c r="X345" i="2" s="1"/>
  <c r="X346" i="2" s="1"/>
  <c r="N345" i="2"/>
  <c r="V343" i="2"/>
  <c r="V342" i="2"/>
  <c r="W341" i="2"/>
  <c r="X341" i="2" s="1"/>
  <c r="N341" i="2"/>
  <c r="W340" i="2"/>
  <c r="X340" i="2" s="1"/>
  <c r="X342" i="2" s="1"/>
  <c r="V338" i="2"/>
  <c r="V337" i="2"/>
  <c r="W336" i="2"/>
  <c r="X336" i="2" s="1"/>
  <c r="N336" i="2"/>
  <c r="W335" i="2"/>
  <c r="X335" i="2" s="1"/>
  <c r="N335" i="2"/>
  <c r="W334" i="2"/>
  <c r="X334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W323" i="2"/>
  <c r="N323" i="2"/>
  <c r="V319" i="2"/>
  <c r="V318" i="2"/>
  <c r="W317" i="2"/>
  <c r="X317" i="2" s="1"/>
  <c r="X318" i="2" s="1"/>
  <c r="N317" i="2"/>
  <c r="V315" i="2"/>
  <c r="V314" i="2"/>
  <c r="W313" i="2"/>
  <c r="X313" i="2" s="1"/>
  <c r="X314" i="2" s="1"/>
  <c r="N313" i="2"/>
  <c r="V311" i="2"/>
  <c r="V310" i="2"/>
  <c r="W309" i="2"/>
  <c r="X309" i="2" s="1"/>
  <c r="N309" i="2"/>
  <c r="W308" i="2"/>
  <c r="X308" i="2" s="1"/>
  <c r="N308" i="2"/>
  <c r="W307" i="2"/>
  <c r="X307" i="2" s="1"/>
  <c r="N307" i="2"/>
  <c r="V305" i="2"/>
  <c r="V304" i="2"/>
  <c r="W303" i="2"/>
  <c r="W304" i="2" s="1"/>
  <c r="N303" i="2"/>
  <c r="V300" i="2"/>
  <c r="V299" i="2"/>
  <c r="W298" i="2"/>
  <c r="X298" i="2" s="1"/>
  <c r="N298" i="2"/>
  <c r="X297" i="2"/>
  <c r="W297" i="2"/>
  <c r="N297" i="2"/>
  <c r="V295" i="2"/>
  <c r="V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N286" i="2"/>
  <c r="V283" i="2"/>
  <c r="V282" i="2"/>
  <c r="W281" i="2"/>
  <c r="X281" i="2" s="1"/>
  <c r="N281" i="2"/>
  <c r="W280" i="2"/>
  <c r="X280" i="2" s="1"/>
  <c r="N280" i="2"/>
  <c r="W279" i="2"/>
  <c r="X279" i="2" s="1"/>
  <c r="N279" i="2"/>
  <c r="V277" i="2"/>
  <c r="V276" i="2"/>
  <c r="W275" i="2"/>
  <c r="X275" i="2" s="1"/>
  <c r="N275" i="2"/>
  <c r="W274" i="2"/>
  <c r="X274" i="2" s="1"/>
  <c r="W273" i="2"/>
  <c r="X273" i="2" s="1"/>
  <c r="V271" i="2"/>
  <c r="V270" i="2"/>
  <c r="W269" i="2"/>
  <c r="X269" i="2" s="1"/>
  <c r="N269" i="2"/>
  <c r="W268" i="2"/>
  <c r="X268" i="2" s="1"/>
  <c r="N268" i="2"/>
  <c r="W267" i="2"/>
  <c r="X267" i="2" s="1"/>
  <c r="N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W264" i="2" s="1"/>
  <c r="V253" i="2"/>
  <c r="V252" i="2"/>
  <c r="W251" i="2"/>
  <c r="X251" i="2" s="1"/>
  <c r="N251" i="2"/>
  <c r="W250" i="2"/>
  <c r="X250" i="2" s="1"/>
  <c r="N250" i="2"/>
  <c r="W249" i="2"/>
  <c r="X249" i="2" s="1"/>
  <c r="N249" i="2"/>
  <c r="W248" i="2"/>
  <c r="X248" i="2" s="1"/>
  <c r="N248" i="2"/>
  <c r="V246" i="2"/>
  <c r="V245" i="2"/>
  <c r="W244" i="2"/>
  <c r="W245" i="2" s="1"/>
  <c r="N244" i="2"/>
  <c r="V242" i="2"/>
  <c r="V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V222" i="2"/>
  <c r="V221" i="2"/>
  <c r="W220" i="2"/>
  <c r="X220" i="2" s="1"/>
  <c r="W219" i="2"/>
  <c r="X219" i="2" s="1"/>
  <c r="W218" i="2"/>
  <c r="X218" i="2" s="1"/>
  <c r="W217" i="2"/>
  <c r="X217" i="2" s="1"/>
  <c r="W216" i="2"/>
  <c r="X216" i="2" s="1"/>
  <c r="W215" i="2"/>
  <c r="V212" i="2"/>
  <c r="V211" i="2"/>
  <c r="W210" i="2"/>
  <c r="X210" i="2" s="1"/>
  <c r="X211" i="2" s="1"/>
  <c r="N210" i="2"/>
  <c r="V208" i="2"/>
  <c r="V207" i="2"/>
  <c r="W206" i="2"/>
  <c r="X206" i="2" s="1"/>
  <c r="W205" i="2"/>
  <c r="X205" i="2" s="1"/>
  <c r="W204" i="2"/>
  <c r="X204" i="2" s="1"/>
  <c r="W203" i="2"/>
  <c r="X203" i="2" s="1"/>
  <c r="W202" i="2"/>
  <c r="X202" i="2" s="1"/>
  <c r="W201" i="2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V191" i="2"/>
  <c r="V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N174" i="2"/>
  <c r="W173" i="2"/>
  <c r="N173" i="2"/>
  <c r="V171" i="2"/>
  <c r="V170" i="2"/>
  <c r="W169" i="2"/>
  <c r="X169" i="2" s="1"/>
  <c r="N169" i="2"/>
  <c r="W168" i="2"/>
  <c r="X168" i="2" s="1"/>
  <c r="N168" i="2"/>
  <c r="W167" i="2"/>
  <c r="W171" i="2" s="1"/>
  <c r="N167" i="2"/>
  <c r="X166" i="2"/>
  <c r="W166" i="2"/>
  <c r="N166" i="2"/>
  <c r="V164" i="2"/>
  <c r="V163" i="2"/>
  <c r="W162" i="2"/>
  <c r="X162" i="2" s="1"/>
  <c r="N162" i="2"/>
  <c r="W161" i="2"/>
  <c r="W164" i="2" s="1"/>
  <c r="N161" i="2"/>
  <c r="V159" i="2"/>
  <c r="V158" i="2"/>
  <c r="W157" i="2"/>
  <c r="X157" i="2" s="1"/>
  <c r="N157" i="2"/>
  <c r="W156" i="2"/>
  <c r="W158" i="2" s="1"/>
  <c r="N156" i="2"/>
  <c r="V153" i="2"/>
  <c r="V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V140" i="2"/>
  <c r="V139" i="2"/>
  <c r="W138" i="2"/>
  <c r="X138" i="2" s="1"/>
  <c r="N138" i="2"/>
  <c r="W137" i="2"/>
  <c r="X137" i="2" s="1"/>
  <c r="N137" i="2"/>
  <c r="W136" i="2"/>
  <c r="X136" i="2" s="1"/>
  <c r="N136" i="2"/>
  <c r="V132" i="2"/>
  <c r="V131" i="2"/>
  <c r="W130" i="2"/>
  <c r="X130" i="2" s="1"/>
  <c r="N130" i="2"/>
  <c r="W129" i="2"/>
  <c r="X129" i="2" s="1"/>
  <c r="N129" i="2"/>
  <c r="W128" i="2"/>
  <c r="N128" i="2"/>
  <c r="W127" i="2"/>
  <c r="F523" i="2" s="1"/>
  <c r="N127" i="2"/>
  <c r="V124" i="2"/>
  <c r="V123" i="2"/>
  <c r="W122" i="2"/>
  <c r="X122" i="2" s="1"/>
  <c r="N122" i="2"/>
  <c r="X121" i="2"/>
  <c r="W121" i="2"/>
  <c r="N121" i="2"/>
  <c r="W120" i="2"/>
  <c r="X120" i="2" s="1"/>
  <c r="N120" i="2"/>
  <c r="W119" i="2"/>
  <c r="X119" i="2" s="1"/>
  <c r="N119" i="2"/>
  <c r="W118" i="2"/>
  <c r="X118" i="2" s="1"/>
  <c r="N118" i="2"/>
  <c r="W117" i="2"/>
  <c r="X117" i="2" s="1"/>
  <c r="W116" i="2"/>
  <c r="X116" i="2" s="1"/>
  <c r="N116" i="2"/>
  <c r="V114" i="2"/>
  <c r="V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X107" i="2" s="1"/>
  <c r="W106" i="2"/>
  <c r="X106" i="2" s="1"/>
  <c r="N106" i="2"/>
  <c r="W105" i="2"/>
  <c r="X105" i="2" s="1"/>
  <c r="N105" i="2"/>
  <c r="W104" i="2"/>
  <c r="X104" i="2" s="1"/>
  <c r="N104" i="2"/>
  <c r="V102" i="2"/>
  <c r="V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W93" i="2"/>
  <c r="X93" i="2" s="1"/>
  <c r="N93" i="2"/>
  <c r="V91" i="2"/>
  <c r="V90" i="2"/>
  <c r="W89" i="2"/>
  <c r="X89" i="2" s="1"/>
  <c r="N89" i="2"/>
  <c r="W88" i="2"/>
  <c r="X88" i="2" s="1"/>
  <c r="N88" i="2"/>
  <c r="W87" i="2"/>
  <c r="X87" i="2" s="1"/>
  <c r="N87" i="2"/>
  <c r="W86" i="2"/>
  <c r="X86" i="2" s="1"/>
  <c r="N86" i="2"/>
  <c r="V84" i="2"/>
  <c r="V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X63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X50" i="2"/>
  <c r="W50" i="2"/>
  <c r="N50" i="2"/>
  <c r="W49" i="2"/>
  <c r="C523" i="2" s="1"/>
  <c r="N49" i="2"/>
  <c r="V45" i="2"/>
  <c r="V44" i="2"/>
  <c r="W43" i="2"/>
  <c r="W44" i="2" s="1"/>
  <c r="N43" i="2"/>
  <c r="V41" i="2"/>
  <c r="V40" i="2"/>
  <c r="W39" i="2"/>
  <c r="X39" i="2" s="1"/>
  <c r="X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N27" i="2"/>
  <c r="W26" i="2"/>
  <c r="V24" i="2"/>
  <c r="V23" i="2"/>
  <c r="W22" i="2"/>
  <c r="W24" i="2" s="1"/>
  <c r="N22" i="2"/>
  <c r="H10" i="2"/>
  <c r="A9" i="2"/>
  <c r="F10" i="2" s="1"/>
  <c r="D7" i="2"/>
  <c r="O6" i="2"/>
  <c r="N2" i="2"/>
  <c r="X123" i="2" l="1"/>
  <c r="L523" i="2"/>
  <c r="X152" i="2"/>
  <c r="X299" i="2"/>
  <c r="X276" i="2"/>
  <c r="W471" i="2"/>
  <c r="W512" i="2"/>
  <c r="W37" i="2"/>
  <c r="W45" i="2"/>
  <c r="X83" i="2"/>
  <c r="W102" i="2"/>
  <c r="X94" i="2"/>
  <c r="X101" i="2" s="1"/>
  <c r="X22" i="2"/>
  <c r="X23" i="2" s="1"/>
  <c r="W23" i="2"/>
  <c r="X35" i="2"/>
  <c r="X36" i="2" s="1"/>
  <c r="X43" i="2"/>
  <c r="X44" i="2" s="1"/>
  <c r="X49" i="2"/>
  <c r="X51" i="2" s="1"/>
  <c r="W51" i="2"/>
  <c r="W52" i="2"/>
  <c r="D523" i="2"/>
  <c r="X139" i="2"/>
  <c r="W163" i="2"/>
  <c r="X270" i="2"/>
  <c r="W300" i="2"/>
  <c r="W305" i="2"/>
  <c r="W318" i="2"/>
  <c r="X337" i="2"/>
  <c r="W360" i="2"/>
  <c r="W361" i="2"/>
  <c r="X411" i="2"/>
  <c r="X417" i="2"/>
  <c r="X476" i="2"/>
  <c r="W481" i="2"/>
  <c r="W490" i="2"/>
  <c r="X503" i="2"/>
  <c r="W101" i="2"/>
  <c r="W124" i="2"/>
  <c r="W123" i="2"/>
  <c r="W132" i="2"/>
  <c r="G523" i="2"/>
  <c r="H523" i="2"/>
  <c r="X161" i="2"/>
  <c r="X163" i="2" s="1"/>
  <c r="W170" i="2"/>
  <c r="X167" i="2"/>
  <c r="X170" i="2" s="1"/>
  <c r="W207" i="2"/>
  <c r="W211" i="2"/>
  <c r="W212" i="2"/>
  <c r="X215" i="2"/>
  <c r="X221" i="2" s="1"/>
  <c r="W221" i="2"/>
  <c r="W253" i="2"/>
  <c r="W271" i="2"/>
  <c r="W299" i="2"/>
  <c r="X303" i="2"/>
  <c r="X304" i="2" s="1"/>
  <c r="W338" i="2"/>
  <c r="W343" i="2"/>
  <c r="X370" i="2"/>
  <c r="X371" i="2" s="1"/>
  <c r="W371" i="2"/>
  <c r="W405" i="2"/>
  <c r="W406" i="2"/>
  <c r="W412" i="2"/>
  <c r="S523" i="2"/>
  <c r="X432" i="2"/>
  <c r="X435" i="2"/>
  <c r="X436" i="2" s="1"/>
  <c r="X464" i="2"/>
  <c r="W477" i="2"/>
  <c r="X479" i="2"/>
  <c r="X480" i="2" s="1"/>
  <c r="U523" i="2"/>
  <c r="W496" i="2"/>
  <c r="W504" i="2"/>
  <c r="W503" i="2"/>
  <c r="X506" i="2"/>
  <c r="X511" i="2" s="1"/>
  <c r="T523" i="2"/>
  <c r="Q523" i="2"/>
  <c r="W32" i="2"/>
  <c r="W33" i="2"/>
  <c r="W347" i="2"/>
  <c r="W346" i="2"/>
  <c r="W402" i="2"/>
  <c r="X401" i="2"/>
  <c r="R523" i="2"/>
  <c r="W379" i="2"/>
  <c r="W378" i="2"/>
  <c r="X367" i="2"/>
  <c r="X355" i="2"/>
  <c r="W356" i="2"/>
  <c r="P523" i="2"/>
  <c r="X310" i="2"/>
  <c r="O523" i="2"/>
  <c r="W310" i="2"/>
  <c r="W295" i="2"/>
  <c r="X282" i="2"/>
  <c r="X241" i="2"/>
  <c r="W242" i="2"/>
  <c r="M523" i="2"/>
  <c r="W198" i="2"/>
  <c r="W190" i="2"/>
  <c r="W515" i="2"/>
  <c r="W114" i="2"/>
  <c r="W113" i="2"/>
  <c r="E523" i="2"/>
  <c r="V517" i="2"/>
  <c r="V516" i="2"/>
  <c r="V513" i="2"/>
  <c r="X427" i="2"/>
  <c r="X456" i="2"/>
  <c r="X90" i="2"/>
  <c r="X197" i="2"/>
  <c r="X252" i="2"/>
  <c r="X360" i="2"/>
  <c r="X394" i="2"/>
  <c r="X470" i="2"/>
  <c r="W470" i="2"/>
  <c r="W40" i="2"/>
  <c r="W91" i="2"/>
  <c r="F9" i="2"/>
  <c r="X55" i="2"/>
  <c r="X59" i="2" s="1"/>
  <c r="W152" i="2"/>
  <c r="W208" i="2"/>
  <c r="W319" i="2"/>
  <c r="X376" i="2"/>
  <c r="X378" i="2" s="1"/>
  <c r="W436" i="2"/>
  <c r="W456" i="2"/>
  <c r="W476" i="2"/>
  <c r="X485" i="2"/>
  <c r="X490" i="2" s="1"/>
  <c r="W497" i="2"/>
  <c r="I523" i="2"/>
  <c r="W59" i="2"/>
  <c r="H9" i="2"/>
  <c r="W60" i="2"/>
  <c r="W222" i="2"/>
  <c r="W270" i="2"/>
  <c r="W276" i="2"/>
  <c r="W314" i="2"/>
  <c r="W368" i="2"/>
  <c r="W394" i="2"/>
  <c r="W491" i="2"/>
  <c r="J523" i="2"/>
  <c r="J9" i="2"/>
  <c r="W41" i="2"/>
  <c r="W159" i="2"/>
  <c r="W191" i="2"/>
  <c r="W246" i="2"/>
  <c r="W265" i="2"/>
  <c r="W331" i="2"/>
  <c r="W342" i="2"/>
  <c r="W462" i="2"/>
  <c r="W511" i="2"/>
  <c r="W131" i="2"/>
  <c r="A10" i="2"/>
  <c r="X26" i="2"/>
  <c r="W83" i="2"/>
  <c r="X127" i="2"/>
  <c r="W153" i="2"/>
  <c r="W241" i="2"/>
  <c r="W282" i="2"/>
  <c r="X323" i="2"/>
  <c r="X331" i="2" s="1"/>
  <c r="W417" i="2"/>
  <c r="W457" i="2"/>
  <c r="W367" i="2"/>
  <c r="W139" i="2"/>
  <c r="W197" i="2"/>
  <c r="W252" i="2"/>
  <c r="W277" i="2"/>
  <c r="W315" i="2"/>
  <c r="W337" i="2"/>
  <c r="W395" i="2"/>
  <c r="W411" i="2"/>
  <c r="W432" i="2"/>
  <c r="N523" i="2"/>
  <c r="B523" i="2"/>
  <c r="W332" i="2"/>
  <c r="W427" i="2"/>
  <c r="X27" i="2"/>
  <c r="W84" i="2"/>
  <c r="X108" i="2"/>
  <c r="X113" i="2" s="1"/>
  <c r="X128" i="2"/>
  <c r="X156" i="2"/>
  <c r="X158" i="2" s="1"/>
  <c r="W283" i="2"/>
  <c r="W355" i="2"/>
  <c r="W401" i="2"/>
  <c r="W418" i="2"/>
  <c r="X439" i="2"/>
  <c r="X440" i="2" s="1"/>
  <c r="X459" i="2"/>
  <c r="X461" i="2" s="1"/>
  <c r="W140" i="2"/>
  <c r="W433" i="2"/>
  <c r="W294" i="2"/>
  <c r="W311" i="2"/>
  <c r="W428" i="2"/>
  <c r="W440" i="2"/>
  <c r="W90" i="2"/>
  <c r="X173" i="2"/>
  <c r="X190" i="2" s="1"/>
  <c r="X201" i="2"/>
  <c r="X207" i="2" s="1"/>
  <c r="X244" i="2"/>
  <c r="X245" i="2" s="1"/>
  <c r="X255" i="2"/>
  <c r="X264" i="2" s="1"/>
  <c r="X286" i="2"/>
  <c r="X294" i="2" s="1"/>
  <c r="W514" i="2"/>
  <c r="W517" i="2" l="1"/>
  <c r="W513" i="2"/>
  <c r="W516" i="2"/>
  <c r="X131" i="2"/>
  <c r="X32" i="2"/>
  <c r="X518" i="2" l="1"/>
</calcChain>
</file>

<file path=xl/sharedStrings.xml><?xml version="1.0" encoding="utf-8"?>
<sst xmlns="http://schemas.openxmlformats.org/spreadsheetml/2006/main" count="3391" uniqueCount="747">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</sst>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746</v>
      </c>
      <c r="I5" s="357"/>
      <c r="J5" s="357"/>
      <c r="K5" s="357"/>
      <c r="L5" s="357"/>
      <c r="N5" s="27" t="s">
        <v>4</v>
      </c>
      <c r="O5" s="359">
        <v>45390</v>
      </c>
      <c r="P5" s="359"/>
      <c r="R5" s="360" t="s">
        <v>3</v>
      </c>
      <c r="S5" s="361"/>
      <c r="T5" s="362" t="s">
        <v>714</v>
      </c>
      <c r="U5" s="363"/>
      <c r="Z5" s="60"/>
      <c r="AA5" s="60"/>
      <c r="AB5" s="60"/>
    </row>
    <row r="6" spans="1:29" s="17" customFormat="1" ht="24" customHeight="1" x14ac:dyDescent="0.2">
      <c r="A6" s="356" t="s">
        <v>1</v>
      </c>
      <c r="B6" s="356"/>
      <c r="C6" s="356"/>
      <c r="D6" s="364" t="s">
        <v>715</v>
      </c>
      <c r="E6" s="364"/>
      <c r="F6" s="364"/>
      <c r="G6" s="364"/>
      <c r="H6" s="364"/>
      <c r="I6" s="364"/>
      <c r="J6" s="364"/>
      <c r="K6" s="364"/>
      <c r="L6" s="364"/>
      <c r="N6" s="27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4" t="str">
        <f>IFERROR(VLOOKUP(DeliveryAddress,Table,3,0),1)</f>
        <v>1</v>
      </c>
      <c r="E7" s="375"/>
      <c r="F7" s="375"/>
      <c r="G7" s="375"/>
      <c r="H7" s="375"/>
      <c r="I7" s="375"/>
      <c r="J7" s="375"/>
      <c r="K7" s="375"/>
      <c r="L7" s="376"/>
      <c r="N7" s="29"/>
      <c r="O7" s="49"/>
      <c r="P7" s="49"/>
      <c r="R7" s="366"/>
      <c r="S7" s="367"/>
      <c r="T7" s="370"/>
      <c r="U7" s="371"/>
      <c r="Z7" s="60"/>
      <c r="AA7" s="60"/>
      <c r="AB7" s="60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7" t="s">
        <v>11</v>
      </c>
      <c r="O8" s="379">
        <v>0.5</v>
      </c>
      <c r="P8" s="379"/>
      <c r="R8" s="366"/>
      <c r="S8" s="367"/>
      <c r="T8" s="370"/>
      <c r="U8" s="371"/>
      <c r="Z8" s="60"/>
      <c r="AA8" s="60"/>
      <c r="AB8" s="60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31" t="s">
        <v>15</v>
      </c>
      <c r="O9" s="359"/>
      <c r="P9" s="359"/>
      <c r="R9" s="366"/>
      <c r="S9" s="367"/>
      <c r="T9" s="372"/>
      <c r="U9" s="37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31" t="s">
        <v>35</v>
      </c>
      <c r="O10" s="379"/>
      <c r="P10" s="379"/>
      <c r="S10" s="29" t="s">
        <v>12</v>
      </c>
      <c r="T10" s="385" t="s">
        <v>69</v>
      </c>
      <c r="U10" s="38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9"/>
      <c r="P11" s="379"/>
      <c r="S11" s="29" t="s">
        <v>31</v>
      </c>
      <c r="T11" s="387" t="s">
        <v>57</v>
      </c>
      <c r="U11" s="38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7" t="s">
        <v>33</v>
      </c>
      <c r="O12" s="389"/>
      <c r="P12" s="389"/>
      <c r="Q12" s="28"/>
      <c r="R12"/>
      <c r="S12" s="29" t="s">
        <v>48</v>
      </c>
      <c r="T12" s="390"/>
      <c r="U12" s="390"/>
      <c r="V12"/>
      <c r="Z12" s="60"/>
      <c r="AA12" s="60"/>
      <c r="AB12" s="60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1"/>
      <c r="N13" s="31" t="s">
        <v>34</v>
      </c>
      <c r="O13" s="387"/>
      <c r="P13" s="38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6" t="s">
        <v>47</v>
      </c>
      <c r="T18" s="36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5"/>
      <c r="Z19" s="55"/>
    </row>
    <row r="20" spans="1:53" ht="16.5" hidden="1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6"/>
      <c r="Z20" s="66"/>
    </row>
    <row r="21" spans="1:53" ht="14.25" hidden="1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7"/>
      <c r="Z21" s="67"/>
    </row>
    <row r="22" spans="1:53" ht="27" hidden="1" customHeight="1" x14ac:dyDescent="0.25">
      <c r="A22" s="64" t="s">
        <v>76</v>
      </c>
      <c r="B22" s="64" t="s">
        <v>77</v>
      </c>
      <c r="C22" s="37">
        <v>4301031106</v>
      </c>
      <c r="D22" s="413">
        <v>4607091389258</v>
      </c>
      <c r="E22" s="4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7"/>
      <c r="Z25" s="67"/>
    </row>
    <row r="26" spans="1:53" ht="27" hidden="1" customHeight="1" x14ac:dyDescent="0.25">
      <c r="A26" s="64" t="s">
        <v>81</v>
      </c>
      <c r="B26" s="64" t="s">
        <v>82</v>
      </c>
      <c r="C26" s="37">
        <v>4301051551</v>
      </c>
      <c r="D26" s="413">
        <v>4607091383881</v>
      </c>
      <c r="E26" s="4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40</v>
      </c>
      <c r="N26" s="422" t="s">
        <v>83</v>
      </c>
      <c r="O26" s="415"/>
      <c r="P26" s="415"/>
      <c r="Q26" s="415"/>
      <c r="R26" s="41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13">
        <v>4607091388237</v>
      </c>
      <c r="E27" s="4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13">
        <v>4607091383935</v>
      </c>
      <c r="E28" s="4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13">
        <v>4680115881853</v>
      </c>
      <c r="E29" s="4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4301051593</v>
      </c>
      <c r="D30" s="413">
        <v>4607091383911</v>
      </c>
      <c r="E30" s="4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40</v>
      </c>
      <c r="N30" s="426" t="s">
        <v>92</v>
      </c>
      <c r="O30" s="415"/>
      <c r="P30" s="415"/>
      <c r="Q30" s="415"/>
      <c r="R30" s="41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4301051592</v>
      </c>
      <c r="D31" s="413">
        <v>4607091388244</v>
      </c>
      <c r="E31" s="4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40" t="s">
        <v>48</v>
      </c>
      <c r="T31" s="40" t="s">
        <v>48</v>
      </c>
      <c r="U31" s="41" t="s">
        <v>0</v>
      </c>
      <c r="V31" s="59">
        <v>60.48</v>
      </c>
      <c r="W31" s="56">
        <f t="shared" si="0"/>
        <v>60.480000000000004</v>
      </c>
      <c r="X31" s="42">
        <f t="shared" si="1"/>
        <v>0.18071999999999999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3" t="s">
        <v>42</v>
      </c>
      <c r="V32" s="44">
        <f>IFERROR(V26/H26,"0")+IFERROR(V27/H27,"0")+IFERROR(V28/H28,"0")+IFERROR(V29/H29,"0")+IFERROR(V30/H30,"0")+IFERROR(V31/H31,"0")</f>
        <v>24</v>
      </c>
      <c r="W32" s="44">
        <f>IFERROR(W26/H26,"0")+IFERROR(W27/H27,"0")+IFERROR(W28/H28,"0")+IFERROR(W29/H29,"0")+IFERROR(W30/H30,"0")+IFERROR(W31/H31,"0")</f>
        <v>24</v>
      </c>
      <c r="X32" s="44">
        <f>IFERROR(IF(X26="",0,X26),"0")+IFERROR(IF(X27="",0,X27),"0")+IFERROR(IF(X28="",0,X28),"0")+IFERROR(IF(X29="",0,X29),"0")+IFERROR(IF(X30="",0,X30),"0")+IFERROR(IF(X31="",0,X31),"0")</f>
        <v>0.18071999999999999</v>
      </c>
      <c r="Y32" s="68"/>
      <c r="Z32" s="68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3" t="s">
        <v>0</v>
      </c>
      <c r="V33" s="44">
        <f>IFERROR(SUM(V26:V31),"0")</f>
        <v>60.48</v>
      </c>
      <c r="W33" s="44">
        <f>IFERROR(SUM(W26:W31),"0")</f>
        <v>60.480000000000004</v>
      </c>
      <c r="X33" s="43"/>
      <c r="Y33" s="68"/>
      <c r="Z33" s="68"/>
    </row>
    <row r="34" spans="1:53" ht="14.25" hidden="1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7"/>
      <c r="Z34" s="67"/>
    </row>
    <row r="35" spans="1:53" ht="27" hidden="1" customHeight="1" x14ac:dyDescent="0.25">
      <c r="A35" s="64" t="s">
        <v>96</v>
      </c>
      <c r="B35" s="64" t="s">
        <v>97</v>
      </c>
      <c r="C35" s="37">
        <v>4301032013</v>
      </c>
      <c r="D35" s="413">
        <v>4607091388503</v>
      </c>
      <c r="E35" s="4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99</v>
      </c>
      <c r="M35" s="38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98</v>
      </c>
    </row>
    <row r="36" spans="1:53" hidden="1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7"/>
      <c r="Z38" s="67"/>
    </row>
    <row r="39" spans="1:53" ht="80.25" hidden="1" customHeight="1" x14ac:dyDescent="0.25">
      <c r="A39" s="64" t="s">
        <v>101</v>
      </c>
      <c r="B39" s="64" t="s">
        <v>102</v>
      </c>
      <c r="C39" s="37">
        <v>4301160001</v>
      </c>
      <c r="D39" s="413">
        <v>4607091388282</v>
      </c>
      <c r="E39" s="41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99</v>
      </c>
      <c r="M39" s="38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103</v>
      </c>
      <c r="Z39" s="70" t="s">
        <v>48</v>
      </c>
      <c r="AD39" s="71"/>
      <c r="BA39" s="81" t="s">
        <v>66</v>
      </c>
    </row>
    <row r="40" spans="1:53" hidden="1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7"/>
      <c r="Z42" s="67"/>
    </row>
    <row r="43" spans="1:53" ht="27" hidden="1" customHeight="1" x14ac:dyDescent="0.25">
      <c r="A43" s="64" t="s">
        <v>105</v>
      </c>
      <c r="B43" s="64" t="s">
        <v>106</v>
      </c>
      <c r="C43" s="37">
        <v>4301170002</v>
      </c>
      <c r="D43" s="413">
        <v>4607091389111</v>
      </c>
      <c r="E43" s="41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99</v>
      </c>
      <c r="M43" s="38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98</v>
      </c>
    </row>
    <row r="44" spans="1:53" hidden="1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5"/>
      <c r="Z46" s="55"/>
    </row>
    <row r="47" spans="1:53" ht="16.5" hidden="1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6"/>
      <c r="Z47" s="66"/>
    </row>
    <row r="48" spans="1:53" ht="14.25" hidden="1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7"/>
      <c r="Z48" s="67"/>
    </row>
    <row r="49" spans="1:53" ht="27" hidden="1" customHeight="1" x14ac:dyDescent="0.25">
      <c r="A49" s="64" t="s">
        <v>110</v>
      </c>
      <c r="B49" s="64" t="s">
        <v>111</v>
      </c>
      <c r="C49" s="37">
        <v>4301020234</v>
      </c>
      <c r="D49" s="413">
        <v>4680115881440</v>
      </c>
      <c r="E49" s="41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113</v>
      </c>
      <c r="L49" s="39" t="s">
        <v>112</v>
      </c>
      <c r="M49" s="38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114</v>
      </c>
      <c r="B50" s="64" t="s">
        <v>115</v>
      </c>
      <c r="C50" s="37">
        <v>4301020232</v>
      </c>
      <c r="D50" s="413">
        <v>4680115881433</v>
      </c>
      <c r="E50" s="41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112</v>
      </c>
      <c r="M50" s="38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6"/>
      <c r="Z53" s="66"/>
    </row>
    <row r="54" spans="1:53" ht="14.25" hidden="1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7"/>
      <c r="Z54" s="67"/>
    </row>
    <row r="55" spans="1:53" ht="27" hidden="1" customHeight="1" x14ac:dyDescent="0.25">
      <c r="A55" s="64" t="s">
        <v>118</v>
      </c>
      <c r="B55" s="64" t="s">
        <v>119</v>
      </c>
      <c r="C55" s="37">
        <v>4301011452</v>
      </c>
      <c r="D55" s="413">
        <v>4680115881426</v>
      </c>
      <c r="E55" s="41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113</v>
      </c>
      <c r="L55" s="39" t="s">
        <v>112</v>
      </c>
      <c r="M55" s="38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118</v>
      </c>
      <c r="B56" s="64" t="s">
        <v>120</v>
      </c>
      <c r="C56" s="37">
        <v>4301011481</v>
      </c>
      <c r="D56" s="413">
        <v>4680115881426</v>
      </c>
      <c r="E56" s="41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113</v>
      </c>
      <c r="L56" s="39" t="s">
        <v>121</v>
      </c>
      <c r="M56" s="38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413">
        <v>4680115881419</v>
      </c>
      <c r="E57" s="41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112</v>
      </c>
      <c r="M57" s="38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413">
        <v>4680115881525</v>
      </c>
      <c r="E58" s="41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112</v>
      </c>
      <c r="M58" s="38">
        <v>50</v>
      </c>
      <c r="N58" s="436" t="s">
        <v>126</v>
      </c>
      <c r="O58" s="415"/>
      <c r="P58" s="415"/>
      <c r="Q58" s="415"/>
      <c r="R58" s="41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6"/>
      <c r="Z61" s="66"/>
    </row>
    <row r="62" spans="1:53" ht="14.25" hidden="1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413">
        <v>4607091382945</v>
      </c>
      <c r="E63" s="41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112</v>
      </c>
      <c r="M63" s="38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129</v>
      </c>
      <c r="B64" s="64" t="s">
        <v>130</v>
      </c>
      <c r="C64" s="37">
        <v>4301011380</v>
      </c>
      <c r="D64" s="413">
        <v>4607091385670</v>
      </c>
      <c r="E64" s="41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113</v>
      </c>
      <c r="L64" s="39" t="s">
        <v>112</v>
      </c>
      <c r="M64" s="38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129</v>
      </c>
      <c r="B65" s="64" t="s">
        <v>131</v>
      </c>
      <c r="C65" s="37">
        <v>4301011540</v>
      </c>
      <c r="D65" s="413">
        <v>4607091385670</v>
      </c>
      <c r="E65" s="41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132</v>
      </c>
      <c r="M65" s="38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133</v>
      </c>
      <c r="B66" s="64" t="s">
        <v>134</v>
      </c>
      <c r="C66" s="37">
        <v>4301011625</v>
      </c>
      <c r="D66" s="413">
        <v>4680115883956</v>
      </c>
      <c r="E66" s="41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8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135</v>
      </c>
      <c r="B67" s="64" t="s">
        <v>136</v>
      </c>
      <c r="C67" s="37">
        <v>4301011468</v>
      </c>
      <c r="D67" s="413">
        <v>4680115881327</v>
      </c>
      <c r="E67" s="41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137</v>
      </c>
      <c r="M67" s="38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138</v>
      </c>
      <c r="B68" s="64" t="s">
        <v>139</v>
      </c>
      <c r="C68" s="37">
        <v>4301011514</v>
      </c>
      <c r="D68" s="413">
        <v>4680115882133</v>
      </c>
      <c r="E68" s="41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112</v>
      </c>
      <c r="M68" s="38">
        <v>50</v>
      </c>
      <c r="N68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138</v>
      </c>
      <c r="B69" s="64" t="s">
        <v>140</v>
      </c>
      <c r="C69" s="37">
        <v>4301011703</v>
      </c>
      <c r="D69" s="413">
        <v>4680115882133</v>
      </c>
      <c r="E69" s="41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8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141</v>
      </c>
      <c r="B70" s="64" t="s">
        <v>142</v>
      </c>
      <c r="C70" s="37">
        <v>4301011192</v>
      </c>
      <c r="D70" s="413">
        <v>4607091382952</v>
      </c>
      <c r="E70" s="413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79</v>
      </c>
      <c r="L70" s="39" t="s">
        <v>112</v>
      </c>
      <c r="M70" s="38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143</v>
      </c>
      <c r="B71" s="64" t="s">
        <v>144</v>
      </c>
      <c r="C71" s="37">
        <v>4301011382</v>
      </c>
      <c r="D71" s="413">
        <v>4607091385687</v>
      </c>
      <c r="E71" s="41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79</v>
      </c>
      <c r="L71" s="39" t="s">
        <v>132</v>
      </c>
      <c r="M71" s="38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145</v>
      </c>
      <c r="B72" s="64" t="s">
        <v>146</v>
      </c>
      <c r="C72" s="37">
        <v>4301011565</v>
      </c>
      <c r="D72" s="413">
        <v>4680115882539</v>
      </c>
      <c r="E72" s="41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79</v>
      </c>
      <c r="L72" s="39" t="s">
        <v>132</v>
      </c>
      <c r="M72" s="38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147</v>
      </c>
      <c r="B73" s="64" t="s">
        <v>148</v>
      </c>
      <c r="C73" s="37">
        <v>4301011344</v>
      </c>
      <c r="D73" s="413">
        <v>4607091384604</v>
      </c>
      <c r="E73" s="41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79</v>
      </c>
      <c r="L73" s="39" t="s">
        <v>112</v>
      </c>
      <c r="M73" s="38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149</v>
      </c>
      <c r="B74" s="64" t="s">
        <v>150</v>
      </c>
      <c r="C74" s="37">
        <v>4301011386</v>
      </c>
      <c r="D74" s="413">
        <v>4680115880283</v>
      </c>
      <c r="E74" s="413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79</v>
      </c>
      <c r="L74" s="39" t="s">
        <v>112</v>
      </c>
      <c r="M74" s="38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151</v>
      </c>
      <c r="B75" s="64" t="s">
        <v>152</v>
      </c>
      <c r="C75" s="37">
        <v>4301011624</v>
      </c>
      <c r="D75" s="413">
        <v>4680115883949</v>
      </c>
      <c r="E75" s="413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79</v>
      </c>
      <c r="L75" s="39" t="s">
        <v>112</v>
      </c>
      <c r="M75" s="38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153</v>
      </c>
      <c r="B76" s="64" t="s">
        <v>154</v>
      </c>
      <c r="C76" s="37">
        <v>4301011443</v>
      </c>
      <c r="D76" s="413">
        <v>4680115881303</v>
      </c>
      <c r="E76" s="413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79</v>
      </c>
      <c r="L76" s="39" t="s">
        <v>137</v>
      </c>
      <c r="M76" s="38">
        <v>50</v>
      </c>
      <c r="N76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415"/>
      <c r="P76" s="415"/>
      <c r="Q76" s="415"/>
      <c r="R76" s="41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155</v>
      </c>
      <c r="B77" s="64" t="s">
        <v>156</v>
      </c>
      <c r="C77" s="37">
        <v>4301011562</v>
      </c>
      <c r="D77" s="413">
        <v>4680115882577</v>
      </c>
      <c r="E77" s="413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79</v>
      </c>
      <c r="L77" s="39" t="s">
        <v>99</v>
      </c>
      <c r="M77" s="38">
        <v>90</v>
      </c>
      <c r="N77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415"/>
      <c r="P77" s="415"/>
      <c r="Q77" s="415"/>
      <c r="R77" s="41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155</v>
      </c>
      <c r="B78" s="64" t="s">
        <v>157</v>
      </c>
      <c r="C78" s="37">
        <v>4301011564</v>
      </c>
      <c r="D78" s="413">
        <v>4680115882577</v>
      </c>
      <c r="E78" s="413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79</v>
      </c>
      <c r="L78" s="39" t="s">
        <v>99</v>
      </c>
      <c r="M78" s="38">
        <v>90</v>
      </c>
      <c r="N78" s="4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415"/>
      <c r="P78" s="415"/>
      <c r="Q78" s="415"/>
      <c r="R78" s="41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4301011432</v>
      </c>
      <c r="D79" s="413">
        <v>4680115882720</v>
      </c>
      <c r="E79" s="41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112</v>
      </c>
      <c r="M79" s="38">
        <v>90</v>
      </c>
      <c r="N79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415"/>
      <c r="P79" s="415"/>
      <c r="Q79" s="415"/>
      <c r="R79" s="41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160</v>
      </c>
      <c r="B80" s="64" t="s">
        <v>161</v>
      </c>
      <c r="C80" s="37">
        <v>4301011417</v>
      </c>
      <c r="D80" s="413">
        <v>4680115880269</v>
      </c>
      <c r="E80" s="413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79</v>
      </c>
      <c r="L80" s="39" t="s">
        <v>132</v>
      </c>
      <c r="M80" s="38">
        <v>50</v>
      </c>
      <c r="N80" s="4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415"/>
      <c r="P80" s="415"/>
      <c r="Q80" s="415"/>
      <c r="R80" s="41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hidden="1" customHeight="1" x14ac:dyDescent="0.25">
      <c r="A81" s="64" t="s">
        <v>162</v>
      </c>
      <c r="B81" s="64" t="s">
        <v>163</v>
      </c>
      <c r="C81" s="37">
        <v>4301011415</v>
      </c>
      <c r="D81" s="413">
        <v>4680115880429</v>
      </c>
      <c r="E81" s="41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79</v>
      </c>
      <c r="L81" s="39" t="s">
        <v>132</v>
      </c>
      <c r="M81" s="38">
        <v>50</v>
      </c>
      <c r="N81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415"/>
      <c r="P81" s="415"/>
      <c r="Q81" s="415"/>
      <c r="R81" s="41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hidden="1" customHeight="1" x14ac:dyDescent="0.25">
      <c r="A82" s="64" t="s">
        <v>164</v>
      </c>
      <c r="B82" s="64" t="s">
        <v>165</v>
      </c>
      <c r="C82" s="37">
        <v>4301011462</v>
      </c>
      <c r="D82" s="413">
        <v>4680115881457</v>
      </c>
      <c r="E82" s="413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79</v>
      </c>
      <c r="L82" s="39" t="s">
        <v>132</v>
      </c>
      <c r="M82" s="38">
        <v>50</v>
      </c>
      <c r="N82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415"/>
      <c r="P82" s="415"/>
      <c r="Q82" s="415"/>
      <c r="R82" s="41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idden="1" x14ac:dyDescent="0.2">
      <c r="A83" s="420"/>
      <c r="B83" s="420"/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1"/>
      <c r="N83" s="417" t="s">
        <v>43</v>
      </c>
      <c r="O83" s="418"/>
      <c r="P83" s="418"/>
      <c r="Q83" s="418"/>
      <c r="R83" s="418"/>
      <c r="S83" s="418"/>
      <c r="T83" s="419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hidden="1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hidden="1" customHeight="1" x14ac:dyDescent="0.25">
      <c r="A85" s="412" t="s">
        <v>109</v>
      </c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412"/>
      <c r="S85" s="412"/>
      <c r="T85" s="412"/>
      <c r="U85" s="412"/>
      <c r="V85" s="412"/>
      <c r="W85" s="412"/>
      <c r="X85" s="412"/>
      <c r="Y85" s="67"/>
      <c r="Z85" s="67"/>
    </row>
    <row r="86" spans="1:53" ht="16.5" hidden="1" customHeight="1" x14ac:dyDescent="0.25">
      <c r="A86" s="64" t="s">
        <v>166</v>
      </c>
      <c r="B86" s="64" t="s">
        <v>167</v>
      </c>
      <c r="C86" s="37">
        <v>4301020235</v>
      </c>
      <c r="D86" s="413">
        <v>4680115881488</v>
      </c>
      <c r="E86" s="413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113</v>
      </c>
      <c r="L86" s="39" t="s">
        <v>112</v>
      </c>
      <c r="M86" s="38">
        <v>50</v>
      </c>
      <c r="N86" s="4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415"/>
      <c r="P86" s="415"/>
      <c r="Q86" s="415"/>
      <c r="R86" s="416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168</v>
      </c>
      <c r="B87" s="64" t="s">
        <v>169</v>
      </c>
      <c r="C87" s="37">
        <v>4301020228</v>
      </c>
      <c r="D87" s="413">
        <v>4680115882751</v>
      </c>
      <c r="E87" s="41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112</v>
      </c>
      <c r="M87" s="38">
        <v>90</v>
      </c>
      <c r="N87" s="4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415"/>
      <c r="P87" s="415"/>
      <c r="Q87" s="415"/>
      <c r="R87" s="416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170</v>
      </c>
      <c r="B88" s="64" t="s">
        <v>171</v>
      </c>
      <c r="C88" s="37">
        <v>4301020258</v>
      </c>
      <c r="D88" s="413">
        <v>4680115882775</v>
      </c>
      <c r="E88" s="41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172</v>
      </c>
      <c r="L88" s="39" t="s">
        <v>132</v>
      </c>
      <c r="M88" s="38">
        <v>50</v>
      </c>
      <c r="N88" s="4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415"/>
      <c r="P88" s="415"/>
      <c r="Q88" s="415"/>
      <c r="R88" s="41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173</v>
      </c>
      <c r="B89" s="64" t="s">
        <v>174</v>
      </c>
      <c r="C89" s="37">
        <v>4301020217</v>
      </c>
      <c r="D89" s="413">
        <v>4680115880658</v>
      </c>
      <c r="E89" s="41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112</v>
      </c>
      <c r="M89" s="38">
        <v>50</v>
      </c>
      <c r="N89" s="4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415"/>
      <c r="P89" s="415"/>
      <c r="Q89" s="415"/>
      <c r="R89" s="41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idden="1" x14ac:dyDescent="0.2">
      <c r="A90" s="420"/>
      <c r="B90" s="420"/>
      <c r="C90" s="420"/>
      <c r="D90" s="420"/>
      <c r="E90" s="420"/>
      <c r="F90" s="420"/>
      <c r="G90" s="420"/>
      <c r="H90" s="420"/>
      <c r="I90" s="420"/>
      <c r="J90" s="420"/>
      <c r="K90" s="420"/>
      <c r="L90" s="420"/>
      <c r="M90" s="421"/>
      <c r="N90" s="417" t="s">
        <v>43</v>
      </c>
      <c r="O90" s="418"/>
      <c r="P90" s="418"/>
      <c r="Q90" s="418"/>
      <c r="R90" s="418"/>
      <c r="S90" s="418"/>
      <c r="T90" s="419"/>
      <c r="U90" s="43" t="s">
        <v>42</v>
      </c>
      <c r="V90" s="44">
        <f>IFERROR(V86/H86,"0")+IFERROR(V87/H87,"0")+IFERROR(V88/H88,"0")+IFERROR(V89/H89,"0")</f>
        <v>0</v>
      </c>
      <c r="W90" s="44">
        <f>IFERROR(W86/H86,"0")+IFERROR(W87/H87,"0")+IFERROR(W88/H88,"0")+IFERROR(W89/H89,"0")</f>
        <v>0</v>
      </c>
      <c r="X90" s="44">
        <f>IFERROR(IF(X86="",0,X86),"0")+IFERROR(IF(X87="",0,X87),"0")+IFERROR(IF(X88="",0,X88),"0")+IFERROR(IF(X89="",0,X89),"0")</f>
        <v>0</v>
      </c>
      <c r="Y90" s="68"/>
      <c r="Z90" s="68"/>
    </row>
    <row r="91" spans="1:53" hidden="1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3" t="s">
        <v>0</v>
      </c>
      <c r="V91" s="44">
        <f>IFERROR(SUM(V86:V89),"0")</f>
        <v>0</v>
      </c>
      <c r="W91" s="44">
        <f>IFERROR(SUM(W86:W89),"0")</f>
        <v>0</v>
      </c>
      <c r="X91" s="43"/>
      <c r="Y91" s="68"/>
      <c r="Z91" s="68"/>
    </row>
    <row r="92" spans="1:53" ht="14.25" hidden="1" customHeight="1" x14ac:dyDescent="0.25">
      <c r="A92" s="412" t="s">
        <v>75</v>
      </c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2"/>
      <c r="S92" s="412"/>
      <c r="T92" s="412"/>
      <c r="U92" s="412"/>
      <c r="V92" s="412"/>
      <c r="W92" s="412"/>
      <c r="X92" s="412"/>
      <c r="Y92" s="67"/>
      <c r="Z92" s="67"/>
    </row>
    <row r="93" spans="1:53" ht="16.5" hidden="1" customHeight="1" x14ac:dyDescent="0.25">
      <c r="A93" s="64" t="s">
        <v>175</v>
      </c>
      <c r="B93" s="64" t="s">
        <v>176</v>
      </c>
      <c r="C93" s="37">
        <v>4301030895</v>
      </c>
      <c r="D93" s="413">
        <v>4607091387667</v>
      </c>
      <c r="E93" s="41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113</v>
      </c>
      <c r="L93" s="39" t="s">
        <v>112</v>
      </c>
      <c r="M93" s="38">
        <v>40</v>
      </c>
      <c r="N93" s="4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415"/>
      <c r="P93" s="415"/>
      <c r="Q93" s="415"/>
      <c r="R93" s="41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0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hidden="1" customHeight="1" x14ac:dyDescent="0.25">
      <c r="A94" s="64" t="s">
        <v>177</v>
      </c>
      <c r="B94" s="64" t="s">
        <v>178</v>
      </c>
      <c r="C94" s="37">
        <v>4301030961</v>
      </c>
      <c r="D94" s="413">
        <v>4607091387636</v>
      </c>
      <c r="E94" s="41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79</v>
      </c>
      <c r="L94" s="39" t="s">
        <v>78</v>
      </c>
      <c r="M94" s="38">
        <v>40</v>
      </c>
      <c r="N94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415"/>
      <c r="P94" s="415"/>
      <c r="Q94" s="415"/>
      <c r="R94" s="41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16.5" hidden="1" customHeight="1" x14ac:dyDescent="0.25">
      <c r="A95" s="64" t="s">
        <v>179</v>
      </c>
      <c r="B95" s="64" t="s">
        <v>180</v>
      </c>
      <c r="C95" s="37">
        <v>4301030963</v>
      </c>
      <c r="D95" s="413">
        <v>4607091382426</v>
      </c>
      <c r="E95" s="41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113</v>
      </c>
      <c r="L95" s="39" t="s">
        <v>78</v>
      </c>
      <c r="M95" s="38">
        <v>40</v>
      </c>
      <c r="N95" s="4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415"/>
      <c r="P95" s="415"/>
      <c r="Q95" s="415"/>
      <c r="R95" s="41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181</v>
      </c>
      <c r="B96" s="64" t="s">
        <v>182</v>
      </c>
      <c r="C96" s="37">
        <v>4301030962</v>
      </c>
      <c r="D96" s="413">
        <v>4607091386547</v>
      </c>
      <c r="E96" s="413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8" t="s">
        <v>172</v>
      </c>
      <c r="L96" s="39" t="s">
        <v>78</v>
      </c>
      <c r="M96" s="38">
        <v>40</v>
      </c>
      <c r="N96" s="4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415"/>
      <c r="P96" s="415"/>
      <c r="Q96" s="415"/>
      <c r="R96" s="41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4301031079</v>
      </c>
      <c r="D97" s="413">
        <v>4607091384734</v>
      </c>
      <c r="E97" s="413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8" t="s">
        <v>172</v>
      </c>
      <c r="L97" s="39" t="s">
        <v>78</v>
      </c>
      <c r="M97" s="38">
        <v>45</v>
      </c>
      <c r="N97" s="46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415"/>
      <c r="P97" s="415"/>
      <c r="Q97" s="415"/>
      <c r="R97" s="41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185</v>
      </c>
      <c r="B98" s="64" t="s">
        <v>186</v>
      </c>
      <c r="C98" s="37">
        <v>4301030964</v>
      </c>
      <c r="D98" s="413">
        <v>4607091382464</v>
      </c>
      <c r="E98" s="413"/>
      <c r="F98" s="63">
        <v>0.35</v>
      </c>
      <c r="G98" s="38">
        <v>8</v>
      </c>
      <c r="H98" s="63">
        <v>2.8</v>
      </c>
      <c r="I98" s="63">
        <v>2.964</v>
      </c>
      <c r="J98" s="38">
        <v>234</v>
      </c>
      <c r="K98" s="38" t="s">
        <v>172</v>
      </c>
      <c r="L98" s="39" t="s">
        <v>78</v>
      </c>
      <c r="M98" s="38">
        <v>40</v>
      </c>
      <c r="N98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415"/>
      <c r="P98" s="415"/>
      <c r="Q98" s="415"/>
      <c r="R98" s="41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4301031235</v>
      </c>
      <c r="D99" s="413">
        <v>4680115883444</v>
      </c>
      <c r="E99" s="413"/>
      <c r="F99" s="63">
        <v>0.35</v>
      </c>
      <c r="G99" s="38">
        <v>8</v>
      </c>
      <c r="H99" s="63">
        <v>2.8</v>
      </c>
      <c r="I99" s="63">
        <v>3.0880000000000001</v>
      </c>
      <c r="J99" s="38">
        <v>156</v>
      </c>
      <c r="K99" s="38" t="s">
        <v>79</v>
      </c>
      <c r="L99" s="39" t="s">
        <v>99</v>
      </c>
      <c r="M99" s="38">
        <v>90</v>
      </c>
      <c r="N99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415"/>
      <c r="P99" s="415"/>
      <c r="Q99" s="415"/>
      <c r="R99" s="41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IFERROR(IF(W99=0,"",ROUNDUP(W99/H99,0)*0.00753),"")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187</v>
      </c>
      <c r="B100" s="64" t="s">
        <v>189</v>
      </c>
      <c r="C100" s="37">
        <v>4301031234</v>
      </c>
      <c r="D100" s="413">
        <v>4680115883444</v>
      </c>
      <c r="E100" s="413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79</v>
      </c>
      <c r="L100" s="39" t="s">
        <v>99</v>
      </c>
      <c r="M100" s="38">
        <v>90</v>
      </c>
      <c r="N100" s="4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idden="1" x14ac:dyDescent="0.2">
      <c r="A101" s="420"/>
      <c r="B101" s="420"/>
      <c r="C101" s="420"/>
      <c r="D101" s="420"/>
      <c r="E101" s="420"/>
      <c r="F101" s="420"/>
      <c r="G101" s="420"/>
      <c r="H101" s="420"/>
      <c r="I101" s="420"/>
      <c r="J101" s="420"/>
      <c r="K101" s="420"/>
      <c r="L101" s="420"/>
      <c r="M101" s="421"/>
      <c r="N101" s="417" t="s">
        <v>43</v>
      </c>
      <c r="O101" s="418"/>
      <c r="P101" s="418"/>
      <c r="Q101" s="418"/>
      <c r="R101" s="418"/>
      <c r="S101" s="418"/>
      <c r="T101" s="419"/>
      <c r="U101" s="43" t="s">
        <v>42</v>
      </c>
      <c r="V101" s="44">
        <f>IFERROR(V93/H93,"0")+IFERROR(V94/H94,"0")+IFERROR(V95/H95,"0")+IFERROR(V96/H96,"0")+IFERROR(V97/H97,"0")+IFERROR(V98/H98,"0")+IFERROR(V99/H99,"0")+IFERROR(V100/H100,"0")</f>
        <v>0</v>
      </c>
      <c r="W101" s="44">
        <f>IFERROR(W93/H93,"0")+IFERROR(W94/H94,"0")+IFERROR(W95/H95,"0")+IFERROR(W96/H96,"0")+IFERROR(W97/H97,"0")+IFERROR(W98/H98,"0")+IFERROR(W99/H99,"0")+IFERROR(W100/H100,"0")</f>
        <v>0</v>
      </c>
      <c r="X101" s="44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68"/>
      <c r="Z101" s="68"/>
    </row>
    <row r="102" spans="1:53" hidden="1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3" t="s">
        <v>0</v>
      </c>
      <c r="V102" s="44">
        <f>IFERROR(SUM(V93:V100),"0")</f>
        <v>0</v>
      </c>
      <c r="W102" s="44">
        <f>IFERROR(SUM(W93:W100),"0")</f>
        <v>0</v>
      </c>
      <c r="X102" s="43"/>
      <c r="Y102" s="68"/>
      <c r="Z102" s="68"/>
    </row>
    <row r="103" spans="1:53" ht="14.25" hidden="1" customHeight="1" x14ac:dyDescent="0.25">
      <c r="A103" s="412" t="s">
        <v>80</v>
      </c>
      <c r="B103" s="412"/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67"/>
      <c r="Z103" s="67"/>
    </row>
    <row r="104" spans="1:53" ht="27" hidden="1" customHeight="1" x14ac:dyDescent="0.25">
      <c r="A104" s="64" t="s">
        <v>190</v>
      </c>
      <c r="B104" s="64" t="s">
        <v>191</v>
      </c>
      <c r="C104" s="37">
        <v>4301051437</v>
      </c>
      <c r="D104" s="413">
        <v>4607091386967</v>
      </c>
      <c r="E104" s="41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113</v>
      </c>
      <c r="L104" s="39" t="s">
        <v>132</v>
      </c>
      <c r="M104" s="38">
        <v>45</v>
      </c>
      <c r="N104" s="4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415"/>
      <c r="P104" s="415"/>
      <c r="Q104" s="415"/>
      <c r="R104" s="416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ref="W104:W112" si="6">IFERROR(IF(V104="",0,CEILING((V104/$H104),1)*$H104),"")</f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hidden="1" customHeight="1" x14ac:dyDescent="0.25">
      <c r="A105" s="64" t="s">
        <v>190</v>
      </c>
      <c r="B105" s="64" t="s">
        <v>192</v>
      </c>
      <c r="C105" s="37">
        <v>4301051543</v>
      </c>
      <c r="D105" s="413">
        <v>4607091386967</v>
      </c>
      <c r="E105" s="413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113</v>
      </c>
      <c r="L105" s="39" t="s">
        <v>78</v>
      </c>
      <c r="M105" s="38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hidden="1" customHeight="1" x14ac:dyDescent="0.25">
      <c r="A106" s="64" t="s">
        <v>193</v>
      </c>
      <c r="B106" s="64" t="s">
        <v>194</v>
      </c>
      <c r="C106" s="37">
        <v>4301051611</v>
      </c>
      <c r="D106" s="413">
        <v>4607091385304</v>
      </c>
      <c r="E106" s="41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113</v>
      </c>
      <c r="L106" s="39" t="s">
        <v>78</v>
      </c>
      <c r="M106" s="38">
        <v>40</v>
      </c>
      <c r="N106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415"/>
      <c r="P106" s="415"/>
      <c r="Q106" s="415"/>
      <c r="R106" s="41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195</v>
      </c>
      <c r="B107" s="64" t="s">
        <v>196</v>
      </c>
      <c r="C107" s="37">
        <v>4301051648</v>
      </c>
      <c r="D107" s="413">
        <v>4607091386264</v>
      </c>
      <c r="E107" s="413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8" t="s">
        <v>79</v>
      </c>
      <c r="L107" s="39" t="s">
        <v>78</v>
      </c>
      <c r="M107" s="38">
        <v>31</v>
      </c>
      <c r="N107" s="472" t="s">
        <v>197</v>
      </c>
      <c r="O107" s="415"/>
      <c r="P107" s="415"/>
      <c r="Q107" s="415"/>
      <c r="R107" s="416"/>
      <c r="S107" s="40" t="s">
        <v>48</v>
      </c>
      <c r="T107" s="40" t="s">
        <v>48</v>
      </c>
      <c r="U107" s="41" t="s">
        <v>0</v>
      </c>
      <c r="V107" s="59">
        <v>78</v>
      </c>
      <c r="W107" s="56">
        <f t="shared" si="6"/>
        <v>78</v>
      </c>
      <c r="X107" s="42">
        <f>IFERROR(IF(W107=0,"",ROUNDUP(W107/H107,0)*0.00753),"")</f>
        <v>0.19578000000000001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198</v>
      </c>
      <c r="B108" s="64" t="s">
        <v>199</v>
      </c>
      <c r="C108" s="37">
        <v>4301051436</v>
      </c>
      <c r="D108" s="413">
        <v>4607091385731</v>
      </c>
      <c r="E108" s="413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79</v>
      </c>
      <c r="L108" s="39" t="s">
        <v>132</v>
      </c>
      <c r="M108" s="38">
        <v>45</v>
      </c>
      <c r="N108" s="4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415"/>
      <c r="P108" s="415"/>
      <c r="Q108" s="415"/>
      <c r="R108" s="41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200</v>
      </c>
      <c r="B109" s="64" t="s">
        <v>201</v>
      </c>
      <c r="C109" s="37">
        <v>4301051439</v>
      </c>
      <c r="D109" s="413">
        <v>4680115880214</v>
      </c>
      <c r="E109" s="413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79</v>
      </c>
      <c r="L109" s="39" t="s">
        <v>132</v>
      </c>
      <c r="M109" s="38">
        <v>45</v>
      </c>
      <c r="N109" s="4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415"/>
      <c r="P109" s="415"/>
      <c r="Q109" s="415"/>
      <c r="R109" s="416"/>
      <c r="S109" s="40" t="s">
        <v>48</v>
      </c>
      <c r="T109" s="40" t="s">
        <v>48</v>
      </c>
      <c r="U109" s="41" t="s">
        <v>0</v>
      </c>
      <c r="V109" s="59">
        <v>121.5</v>
      </c>
      <c r="W109" s="56">
        <f t="shared" si="6"/>
        <v>121.50000000000001</v>
      </c>
      <c r="X109" s="42">
        <f>IFERROR(IF(W109=0,"",ROUNDUP(W109/H109,0)*0.00937),"")</f>
        <v>0.42164999999999997</v>
      </c>
      <c r="Y109" s="69" t="s">
        <v>48</v>
      </c>
      <c r="Z109" s="70" t="s">
        <v>48</v>
      </c>
      <c r="AD109" s="71"/>
      <c r="BA109" s="126" t="s">
        <v>66</v>
      </c>
    </row>
    <row r="110" spans="1:53" ht="27" hidden="1" customHeight="1" x14ac:dyDescent="0.25">
      <c r="A110" s="64" t="s">
        <v>202</v>
      </c>
      <c r="B110" s="64" t="s">
        <v>203</v>
      </c>
      <c r="C110" s="37">
        <v>4301051438</v>
      </c>
      <c r="D110" s="413">
        <v>4680115880894</v>
      </c>
      <c r="E110" s="413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79</v>
      </c>
      <c r="L110" s="39" t="s">
        <v>132</v>
      </c>
      <c r="M110" s="38">
        <v>45</v>
      </c>
      <c r="N110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415"/>
      <c r="P110" s="415"/>
      <c r="Q110" s="415"/>
      <c r="R110" s="41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204</v>
      </c>
      <c r="B111" s="64" t="s">
        <v>205</v>
      </c>
      <c r="C111" s="37">
        <v>4301051313</v>
      </c>
      <c r="D111" s="413">
        <v>4607091385427</v>
      </c>
      <c r="E111" s="413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8" t="s">
        <v>79</v>
      </c>
      <c r="L111" s="39" t="s">
        <v>78</v>
      </c>
      <c r="M111" s="38">
        <v>40</v>
      </c>
      <c r="N111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415"/>
      <c r="P111" s="415"/>
      <c r="Q111" s="415"/>
      <c r="R111" s="41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206</v>
      </c>
      <c r="B112" s="64" t="s">
        <v>207</v>
      </c>
      <c r="C112" s="37">
        <v>4301051480</v>
      </c>
      <c r="D112" s="413">
        <v>4680115882645</v>
      </c>
      <c r="E112" s="413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8" t="s">
        <v>79</v>
      </c>
      <c r="L112" s="39" t="s">
        <v>78</v>
      </c>
      <c r="M112" s="38">
        <v>40</v>
      </c>
      <c r="N112" s="4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415"/>
      <c r="P112" s="415"/>
      <c r="Q112" s="415"/>
      <c r="R112" s="41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x14ac:dyDescent="0.2">
      <c r="A113" s="420"/>
      <c r="B113" s="420"/>
      <c r="C113" s="420"/>
      <c r="D113" s="420"/>
      <c r="E113" s="420"/>
      <c r="F113" s="420"/>
      <c r="G113" s="420"/>
      <c r="H113" s="420"/>
      <c r="I113" s="420"/>
      <c r="J113" s="420"/>
      <c r="K113" s="420"/>
      <c r="L113" s="420"/>
      <c r="M113" s="421"/>
      <c r="N113" s="417" t="s">
        <v>43</v>
      </c>
      <c r="O113" s="418"/>
      <c r="P113" s="418"/>
      <c r="Q113" s="418"/>
      <c r="R113" s="418"/>
      <c r="S113" s="418"/>
      <c r="T113" s="419"/>
      <c r="U113" s="43" t="s">
        <v>42</v>
      </c>
      <c r="V113" s="44">
        <f>IFERROR(V104/H104,"0")+IFERROR(V105/H105,"0")+IFERROR(V106/H106,"0")+IFERROR(V107/H107,"0")+IFERROR(V108/H108,"0")+IFERROR(V109/H109,"0")+IFERROR(V110/H110,"0")+IFERROR(V111/H111,"0")+IFERROR(V112/H112,"0")</f>
        <v>71</v>
      </c>
      <c r="W113" s="44">
        <f>IFERROR(W104/H104,"0")+IFERROR(W105/H105,"0")+IFERROR(W106/H106,"0")+IFERROR(W107/H107,"0")+IFERROR(W108/H108,"0")+IFERROR(W109/H109,"0")+IFERROR(W110/H110,"0")+IFERROR(W111/H111,"0")+IFERROR(W112/H112,"0")</f>
        <v>71</v>
      </c>
      <c r="X113" s="44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0.61742999999999992</v>
      </c>
      <c r="Y113" s="68"/>
      <c r="Z113" s="68"/>
    </row>
    <row r="114" spans="1:53" x14ac:dyDescent="0.2">
      <c r="A114" s="420"/>
      <c r="B114" s="420"/>
      <c r="C114" s="420"/>
      <c r="D114" s="420"/>
      <c r="E114" s="420"/>
      <c r="F114" s="420"/>
      <c r="G114" s="420"/>
      <c r="H114" s="420"/>
      <c r="I114" s="420"/>
      <c r="J114" s="420"/>
      <c r="K114" s="420"/>
      <c r="L114" s="420"/>
      <c r="M114" s="421"/>
      <c r="N114" s="417" t="s">
        <v>43</v>
      </c>
      <c r="O114" s="418"/>
      <c r="P114" s="418"/>
      <c r="Q114" s="418"/>
      <c r="R114" s="418"/>
      <c r="S114" s="418"/>
      <c r="T114" s="419"/>
      <c r="U114" s="43" t="s">
        <v>0</v>
      </c>
      <c r="V114" s="44">
        <f>IFERROR(SUM(V104:V112),"0")</f>
        <v>199.5</v>
      </c>
      <c r="W114" s="44">
        <f>IFERROR(SUM(W104:W112),"0")</f>
        <v>199.5</v>
      </c>
      <c r="X114" s="43"/>
      <c r="Y114" s="68"/>
      <c r="Z114" s="68"/>
    </row>
    <row r="115" spans="1:53" ht="14.25" hidden="1" customHeight="1" x14ac:dyDescent="0.25">
      <c r="A115" s="412" t="s">
        <v>208</v>
      </c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412"/>
      <c r="S115" s="412"/>
      <c r="T115" s="412"/>
      <c r="U115" s="412"/>
      <c r="V115" s="412"/>
      <c r="W115" s="412"/>
      <c r="X115" s="412"/>
      <c r="Y115" s="67"/>
      <c r="Z115" s="67"/>
    </row>
    <row r="116" spans="1:53" ht="27" hidden="1" customHeight="1" x14ac:dyDescent="0.25">
      <c r="A116" s="64" t="s">
        <v>209</v>
      </c>
      <c r="B116" s="64" t="s">
        <v>210</v>
      </c>
      <c r="C116" s="37">
        <v>4301060296</v>
      </c>
      <c r="D116" s="413">
        <v>4607091383065</v>
      </c>
      <c r="E116" s="413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8" t="s">
        <v>79</v>
      </c>
      <c r="L116" s="39" t="s">
        <v>78</v>
      </c>
      <c r="M116" s="38">
        <v>30</v>
      </c>
      <c r="N116" s="4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415"/>
      <c r="P116" s="415"/>
      <c r="Q116" s="415"/>
      <c r="R116" s="41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ref="W116:W122" si="7">IFERROR(IF(V116="",0,CEILING((V116/$H116),1)*$H116),"")</f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hidden="1" customHeight="1" x14ac:dyDescent="0.25">
      <c r="A117" s="64" t="s">
        <v>211</v>
      </c>
      <c r="B117" s="64" t="s">
        <v>212</v>
      </c>
      <c r="C117" s="37">
        <v>4301060371</v>
      </c>
      <c r="D117" s="413">
        <v>4680115881532</v>
      </c>
      <c r="E117" s="413"/>
      <c r="F117" s="63">
        <v>1.4</v>
      </c>
      <c r="G117" s="38">
        <v>6</v>
      </c>
      <c r="H117" s="63">
        <v>8.4</v>
      </c>
      <c r="I117" s="63">
        <v>8.9640000000000004</v>
      </c>
      <c r="J117" s="38">
        <v>56</v>
      </c>
      <c r="K117" s="38" t="s">
        <v>113</v>
      </c>
      <c r="L117" s="39" t="s">
        <v>78</v>
      </c>
      <c r="M117" s="38">
        <v>30</v>
      </c>
      <c r="N117" s="479" t="s">
        <v>213</v>
      </c>
      <c r="O117" s="415"/>
      <c r="P117" s="415"/>
      <c r="Q117" s="415"/>
      <c r="R117" s="41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7"/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hidden="1" customHeight="1" x14ac:dyDescent="0.25">
      <c r="A118" s="64" t="s">
        <v>211</v>
      </c>
      <c r="B118" s="64" t="s">
        <v>214</v>
      </c>
      <c r="C118" s="37">
        <v>4301060366</v>
      </c>
      <c r="D118" s="413">
        <v>4680115881532</v>
      </c>
      <c r="E118" s="413"/>
      <c r="F118" s="63">
        <v>1.3</v>
      </c>
      <c r="G118" s="38">
        <v>6</v>
      </c>
      <c r="H118" s="63">
        <v>7.8</v>
      </c>
      <c r="I118" s="63">
        <v>8.2799999999999994</v>
      </c>
      <c r="J118" s="38">
        <v>56</v>
      </c>
      <c r="K118" s="38" t="s">
        <v>113</v>
      </c>
      <c r="L118" s="39" t="s">
        <v>78</v>
      </c>
      <c r="M118" s="38">
        <v>30</v>
      </c>
      <c r="N118" s="4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415"/>
      <c r="P118" s="415"/>
      <c r="Q118" s="415"/>
      <c r="R118" s="416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hidden="1" customHeight="1" x14ac:dyDescent="0.25">
      <c r="A119" s="64" t="s">
        <v>211</v>
      </c>
      <c r="B119" s="64" t="s">
        <v>215</v>
      </c>
      <c r="C119" s="37">
        <v>4301060350</v>
      </c>
      <c r="D119" s="413">
        <v>4680115881532</v>
      </c>
      <c r="E119" s="413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113</v>
      </c>
      <c r="L119" s="39" t="s">
        <v>132</v>
      </c>
      <c r="M119" s="38">
        <v>30</v>
      </c>
      <c r="N119" s="4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415"/>
      <c r="P119" s="415"/>
      <c r="Q119" s="415"/>
      <c r="R119" s="416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hidden="1" customHeight="1" x14ac:dyDescent="0.25">
      <c r="A120" s="64" t="s">
        <v>216</v>
      </c>
      <c r="B120" s="64" t="s">
        <v>217</v>
      </c>
      <c r="C120" s="37">
        <v>4301060356</v>
      </c>
      <c r="D120" s="413">
        <v>4680115882652</v>
      </c>
      <c r="E120" s="413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8" t="s">
        <v>79</v>
      </c>
      <c r="L120" s="39" t="s">
        <v>78</v>
      </c>
      <c r="M120" s="38">
        <v>40</v>
      </c>
      <c r="N120" s="4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415"/>
      <c r="P120" s="415"/>
      <c r="Q120" s="415"/>
      <c r="R120" s="416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6.5" hidden="1" customHeight="1" x14ac:dyDescent="0.25">
      <c r="A121" s="64" t="s">
        <v>218</v>
      </c>
      <c r="B121" s="64" t="s">
        <v>219</v>
      </c>
      <c r="C121" s="37">
        <v>4301060309</v>
      </c>
      <c r="D121" s="413">
        <v>4680115880238</v>
      </c>
      <c r="E121" s="413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8" t="s">
        <v>79</v>
      </c>
      <c r="L121" s="39" t="s">
        <v>78</v>
      </c>
      <c r="M121" s="38">
        <v>40</v>
      </c>
      <c r="N121" s="4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415"/>
      <c r="P121" s="415"/>
      <c r="Q121" s="415"/>
      <c r="R121" s="41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220</v>
      </c>
      <c r="B122" s="64" t="s">
        <v>221</v>
      </c>
      <c r="C122" s="37">
        <v>4301060351</v>
      </c>
      <c r="D122" s="413">
        <v>4680115881464</v>
      </c>
      <c r="E122" s="413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8" t="s">
        <v>79</v>
      </c>
      <c r="L122" s="39" t="s">
        <v>132</v>
      </c>
      <c r="M122" s="38">
        <v>30</v>
      </c>
      <c r="N122" s="4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415"/>
      <c r="P122" s="415"/>
      <c r="Q122" s="415"/>
      <c r="R122" s="41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idden="1" x14ac:dyDescent="0.2">
      <c r="A123" s="420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1"/>
      <c r="N123" s="417" t="s">
        <v>43</v>
      </c>
      <c r="O123" s="418"/>
      <c r="P123" s="418"/>
      <c r="Q123" s="418"/>
      <c r="R123" s="418"/>
      <c r="S123" s="418"/>
      <c r="T123" s="419"/>
      <c r="U123" s="43" t="s">
        <v>42</v>
      </c>
      <c r="V123" s="44">
        <f>IFERROR(V116/H116,"0")+IFERROR(V117/H117,"0")+IFERROR(V118/H118,"0")+IFERROR(V119/H119,"0")+IFERROR(V120/H120,"0")+IFERROR(V121/H121,"0")+IFERROR(V122/H122,"0")</f>
        <v>0</v>
      </c>
      <c r="W123" s="44">
        <f>IFERROR(W116/H116,"0")+IFERROR(W117/H117,"0")+IFERROR(W118/H118,"0")+IFERROR(W119/H119,"0")+IFERROR(W120/H120,"0")+IFERROR(W121/H121,"0")+IFERROR(W122/H122,"0")</f>
        <v>0</v>
      </c>
      <c r="X123" s="44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68"/>
      <c r="Z123" s="68"/>
    </row>
    <row r="124" spans="1:53" hidden="1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1"/>
      <c r="N124" s="417" t="s">
        <v>43</v>
      </c>
      <c r="O124" s="418"/>
      <c r="P124" s="418"/>
      <c r="Q124" s="418"/>
      <c r="R124" s="418"/>
      <c r="S124" s="418"/>
      <c r="T124" s="419"/>
      <c r="U124" s="43" t="s">
        <v>0</v>
      </c>
      <c r="V124" s="44">
        <f>IFERROR(SUM(V116:V122),"0")</f>
        <v>0</v>
      </c>
      <c r="W124" s="44">
        <f>IFERROR(SUM(W116:W122),"0")</f>
        <v>0</v>
      </c>
      <c r="X124" s="43"/>
      <c r="Y124" s="68"/>
      <c r="Z124" s="68"/>
    </row>
    <row r="125" spans="1:53" ht="16.5" hidden="1" customHeight="1" x14ac:dyDescent="0.25">
      <c r="A125" s="411" t="s">
        <v>222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66"/>
      <c r="Z125" s="66"/>
    </row>
    <row r="126" spans="1:53" ht="14.25" hidden="1" customHeight="1" x14ac:dyDescent="0.25">
      <c r="A126" s="412" t="s">
        <v>80</v>
      </c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412"/>
      <c r="S126" s="412"/>
      <c r="T126" s="412"/>
      <c r="U126" s="412"/>
      <c r="V126" s="412"/>
      <c r="W126" s="412"/>
      <c r="X126" s="412"/>
      <c r="Y126" s="67"/>
      <c r="Z126" s="67"/>
    </row>
    <row r="127" spans="1:53" ht="27" hidden="1" customHeight="1" x14ac:dyDescent="0.25">
      <c r="A127" s="64" t="s">
        <v>223</v>
      </c>
      <c r="B127" s="64" t="s">
        <v>224</v>
      </c>
      <c r="C127" s="37">
        <v>4301051612</v>
      </c>
      <c r="D127" s="413">
        <v>4607091385168</v>
      </c>
      <c r="E127" s="413"/>
      <c r="F127" s="63">
        <v>1.4</v>
      </c>
      <c r="G127" s="38">
        <v>6</v>
      </c>
      <c r="H127" s="63">
        <v>8.4</v>
      </c>
      <c r="I127" s="63">
        <v>8.9580000000000002</v>
      </c>
      <c r="J127" s="38">
        <v>56</v>
      </c>
      <c r="K127" s="38" t="s">
        <v>113</v>
      </c>
      <c r="L127" s="39" t="s">
        <v>78</v>
      </c>
      <c r="M127" s="38">
        <v>45</v>
      </c>
      <c r="N127" s="48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415"/>
      <c r="P127" s="415"/>
      <c r="Q127" s="415"/>
      <c r="R127" s="416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IFERROR(IF(W127=0,"",ROUNDUP(W127/H127,0)*0.02175),"")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27" hidden="1" customHeight="1" x14ac:dyDescent="0.25">
      <c r="A128" s="64" t="s">
        <v>223</v>
      </c>
      <c r="B128" s="64" t="s">
        <v>225</v>
      </c>
      <c r="C128" s="37">
        <v>4301051360</v>
      </c>
      <c r="D128" s="413">
        <v>4607091385168</v>
      </c>
      <c r="E128" s="413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113</v>
      </c>
      <c r="L128" s="39" t="s">
        <v>132</v>
      </c>
      <c r="M128" s="38">
        <v>45</v>
      </c>
      <c r="N128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415"/>
      <c r="P128" s="415"/>
      <c r="Q128" s="415"/>
      <c r="R128" s="416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hidden="1" customHeight="1" x14ac:dyDescent="0.25">
      <c r="A129" s="64" t="s">
        <v>226</v>
      </c>
      <c r="B129" s="64" t="s">
        <v>227</v>
      </c>
      <c r="C129" s="37">
        <v>4301051362</v>
      </c>
      <c r="D129" s="413">
        <v>4607091383256</v>
      </c>
      <c r="E129" s="413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79</v>
      </c>
      <c r="L129" s="39" t="s">
        <v>132</v>
      </c>
      <c r="M129" s="38">
        <v>45</v>
      </c>
      <c r="N129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415"/>
      <c r="P129" s="415"/>
      <c r="Q129" s="415"/>
      <c r="R129" s="416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hidden="1" customHeight="1" x14ac:dyDescent="0.25">
      <c r="A130" s="64" t="s">
        <v>228</v>
      </c>
      <c r="B130" s="64" t="s">
        <v>229</v>
      </c>
      <c r="C130" s="37">
        <v>4301051358</v>
      </c>
      <c r="D130" s="413">
        <v>4607091385748</v>
      </c>
      <c r="E130" s="413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79</v>
      </c>
      <c r="L130" s="39" t="s">
        <v>132</v>
      </c>
      <c r="M130" s="38">
        <v>45</v>
      </c>
      <c r="N130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415"/>
      <c r="P130" s="415"/>
      <c r="Q130" s="415"/>
      <c r="R130" s="41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idden="1" x14ac:dyDescent="0.2">
      <c r="A131" s="420"/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1"/>
      <c r="N131" s="417" t="s">
        <v>43</v>
      </c>
      <c r="O131" s="418"/>
      <c r="P131" s="418"/>
      <c r="Q131" s="418"/>
      <c r="R131" s="418"/>
      <c r="S131" s="418"/>
      <c r="T131" s="419"/>
      <c r="U131" s="43" t="s">
        <v>42</v>
      </c>
      <c r="V131" s="44">
        <f>IFERROR(V127/H127,"0")+IFERROR(V128/H128,"0")+IFERROR(V129/H129,"0")+IFERROR(V130/H130,"0")</f>
        <v>0</v>
      </c>
      <c r="W131" s="44">
        <f>IFERROR(W127/H127,"0")+IFERROR(W128/H128,"0")+IFERROR(W129/H129,"0")+IFERROR(W130/H130,"0")</f>
        <v>0</v>
      </c>
      <c r="X131" s="44">
        <f>IFERROR(IF(X127="",0,X127),"0")+IFERROR(IF(X128="",0,X128),"0")+IFERROR(IF(X129="",0,X129),"0")+IFERROR(IF(X130="",0,X130),"0")</f>
        <v>0</v>
      </c>
      <c r="Y131" s="68"/>
      <c r="Z131" s="68"/>
    </row>
    <row r="132" spans="1:53" hidden="1" x14ac:dyDescent="0.2">
      <c r="A132" s="420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1"/>
      <c r="N132" s="417" t="s">
        <v>43</v>
      </c>
      <c r="O132" s="418"/>
      <c r="P132" s="418"/>
      <c r="Q132" s="418"/>
      <c r="R132" s="418"/>
      <c r="S132" s="418"/>
      <c r="T132" s="419"/>
      <c r="U132" s="43" t="s">
        <v>0</v>
      </c>
      <c r="V132" s="44">
        <f>IFERROR(SUM(V127:V130),"0")</f>
        <v>0</v>
      </c>
      <c r="W132" s="44">
        <f>IFERROR(SUM(W127:W130),"0")</f>
        <v>0</v>
      </c>
      <c r="X132" s="43"/>
      <c r="Y132" s="68"/>
      <c r="Z132" s="68"/>
    </row>
    <row r="133" spans="1:53" ht="27.75" hidden="1" customHeight="1" x14ac:dyDescent="0.2">
      <c r="A133" s="410" t="s">
        <v>230</v>
      </c>
      <c r="B133" s="410"/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0"/>
      <c r="T133" s="410"/>
      <c r="U133" s="410"/>
      <c r="V133" s="410"/>
      <c r="W133" s="410"/>
      <c r="X133" s="410"/>
      <c r="Y133" s="55"/>
      <c r="Z133" s="55"/>
    </row>
    <row r="134" spans="1:53" ht="16.5" hidden="1" customHeight="1" x14ac:dyDescent="0.25">
      <c r="A134" s="411" t="s">
        <v>231</v>
      </c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  <c r="X134" s="411"/>
      <c r="Y134" s="66"/>
      <c r="Z134" s="66"/>
    </row>
    <row r="135" spans="1:53" ht="14.25" hidden="1" customHeight="1" x14ac:dyDescent="0.25">
      <c r="A135" s="412" t="s">
        <v>117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67"/>
      <c r="Z135" s="67"/>
    </row>
    <row r="136" spans="1:53" ht="27" hidden="1" customHeight="1" x14ac:dyDescent="0.25">
      <c r="A136" s="64" t="s">
        <v>232</v>
      </c>
      <c r="B136" s="64" t="s">
        <v>233</v>
      </c>
      <c r="C136" s="37">
        <v>4301011223</v>
      </c>
      <c r="D136" s="413">
        <v>4607091383423</v>
      </c>
      <c r="E136" s="41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113</v>
      </c>
      <c r="L136" s="39" t="s">
        <v>132</v>
      </c>
      <c r="M136" s="38">
        <v>35</v>
      </c>
      <c r="N136" s="4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415"/>
      <c r="P136" s="415"/>
      <c r="Q136" s="415"/>
      <c r="R136" s="41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hidden="1" customHeight="1" x14ac:dyDescent="0.25">
      <c r="A137" s="64" t="s">
        <v>234</v>
      </c>
      <c r="B137" s="64" t="s">
        <v>235</v>
      </c>
      <c r="C137" s="37">
        <v>4301011338</v>
      </c>
      <c r="D137" s="413">
        <v>4607091381405</v>
      </c>
      <c r="E137" s="41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113</v>
      </c>
      <c r="L137" s="39" t="s">
        <v>78</v>
      </c>
      <c r="M137" s="38">
        <v>35</v>
      </c>
      <c r="N137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415"/>
      <c r="P137" s="415"/>
      <c r="Q137" s="415"/>
      <c r="R137" s="416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37.5" hidden="1" customHeight="1" x14ac:dyDescent="0.25">
      <c r="A138" s="64" t="s">
        <v>236</v>
      </c>
      <c r="B138" s="64" t="s">
        <v>237</v>
      </c>
      <c r="C138" s="37">
        <v>4301011333</v>
      </c>
      <c r="D138" s="413">
        <v>4607091386516</v>
      </c>
      <c r="E138" s="41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113</v>
      </c>
      <c r="L138" s="39" t="s">
        <v>78</v>
      </c>
      <c r="M138" s="38">
        <v>30</v>
      </c>
      <c r="N138" s="4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415"/>
      <c r="P138" s="415"/>
      <c r="Q138" s="415"/>
      <c r="R138" s="41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idden="1" x14ac:dyDescent="0.2">
      <c r="A139" s="420"/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1"/>
      <c r="N139" s="417" t="s">
        <v>43</v>
      </c>
      <c r="O139" s="418"/>
      <c r="P139" s="418"/>
      <c r="Q139" s="418"/>
      <c r="R139" s="418"/>
      <c r="S139" s="418"/>
      <c r="T139" s="419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hidden="1" x14ac:dyDescent="0.2">
      <c r="A140" s="420"/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1"/>
      <c r="N140" s="417" t="s">
        <v>43</v>
      </c>
      <c r="O140" s="418"/>
      <c r="P140" s="418"/>
      <c r="Q140" s="418"/>
      <c r="R140" s="418"/>
      <c r="S140" s="418"/>
      <c r="T140" s="419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hidden="1" customHeight="1" x14ac:dyDescent="0.25">
      <c r="A141" s="411" t="s">
        <v>238</v>
      </c>
      <c r="B141" s="411"/>
      <c r="C141" s="411"/>
      <c r="D141" s="411"/>
      <c r="E141" s="411"/>
      <c r="F141" s="411"/>
      <c r="G141" s="411"/>
      <c r="H141" s="411"/>
      <c r="I141" s="411"/>
      <c r="J141" s="411"/>
      <c r="K141" s="411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66"/>
      <c r="Z141" s="66"/>
    </row>
    <row r="142" spans="1:53" ht="14.25" hidden="1" customHeight="1" x14ac:dyDescent="0.25">
      <c r="A142" s="412" t="s">
        <v>75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67"/>
      <c r="Z142" s="67"/>
    </row>
    <row r="143" spans="1:53" ht="27" hidden="1" customHeight="1" x14ac:dyDescent="0.25">
      <c r="A143" s="64" t="s">
        <v>239</v>
      </c>
      <c r="B143" s="64" t="s">
        <v>240</v>
      </c>
      <c r="C143" s="37">
        <v>4301031191</v>
      </c>
      <c r="D143" s="413">
        <v>4680115880993</v>
      </c>
      <c r="E143" s="41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79</v>
      </c>
      <c r="L143" s="39" t="s">
        <v>78</v>
      </c>
      <c r="M143" s="38">
        <v>40</v>
      </c>
      <c r="N143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415"/>
      <c r="P143" s="415"/>
      <c r="Q143" s="415"/>
      <c r="R143" s="41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8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hidden="1" customHeight="1" x14ac:dyDescent="0.25">
      <c r="A144" s="64" t="s">
        <v>241</v>
      </c>
      <c r="B144" s="64" t="s">
        <v>242</v>
      </c>
      <c r="C144" s="37">
        <v>4301031204</v>
      </c>
      <c r="D144" s="413">
        <v>4680115881761</v>
      </c>
      <c r="E144" s="41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79</v>
      </c>
      <c r="L144" s="39" t="s">
        <v>78</v>
      </c>
      <c r="M144" s="38">
        <v>40</v>
      </c>
      <c r="N144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415"/>
      <c r="P144" s="415"/>
      <c r="Q144" s="415"/>
      <c r="R144" s="41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hidden="1" customHeight="1" x14ac:dyDescent="0.25">
      <c r="A145" s="64" t="s">
        <v>243</v>
      </c>
      <c r="B145" s="64" t="s">
        <v>244</v>
      </c>
      <c r="C145" s="37">
        <v>4301031201</v>
      </c>
      <c r="D145" s="413">
        <v>4680115881563</v>
      </c>
      <c r="E145" s="41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79</v>
      </c>
      <c r="L145" s="39" t="s">
        <v>78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415"/>
      <c r="P145" s="415"/>
      <c r="Q145" s="415"/>
      <c r="R145" s="41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245</v>
      </c>
      <c r="B146" s="64" t="s">
        <v>246</v>
      </c>
      <c r="C146" s="37">
        <v>4301031199</v>
      </c>
      <c r="D146" s="413">
        <v>4680115880986</v>
      </c>
      <c r="E146" s="41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172</v>
      </c>
      <c r="L146" s="39" t="s">
        <v>78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415"/>
      <c r="P146" s="415"/>
      <c r="Q146" s="415"/>
      <c r="R146" s="41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247</v>
      </c>
      <c r="B147" s="64" t="s">
        <v>248</v>
      </c>
      <c r="C147" s="37">
        <v>4301031190</v>
      </c>
      <c r="D147" s="413">
        <v>4680115880207</v>
      </c>
      <c r="E147" s="41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79</v>
      </c>
      <c r="L147" s="39" t="s">
        <v>78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415"/>
      <c r="P147" s="415"/>
      <c r="Q147" s="415"/>
      <c r="R147" s="41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249</v>
      </c>
      <c r="B148" s="64" t="s">
        <v>250</v>
      </c>
      <c r="C148" s="37">
        <v>4301031205</v>
      </c>
      <c r="D148" s="413">
        <v>4680115881785</v>
      </c>
      <c r="E148" s="41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172</v>
      </c>
      <c r="L148" s="39" t="s">
        <v>78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415"/>
      <c r="P148" s="415"/>
      <c r="Q148" s="415"/>
      <c r="R148" s="41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251</v>
      </c>
      <c r="B149" s="64" t="s">
        <v>252</v>
      </c>
      <c r="C149" s="37">
        <v>4301031202</v>
      </c>
      <c r="D149" s="413">
        <v>4680115881679</v>
      </c>
      <c r="E149" s="41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172</v>
      </c>
      <c r="L149" s="39" t="s">
        <v>78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415"/>
      <c r="P149" s="415"/>
      <c r="Q149" s="415"/>
      <c r="R149" s="41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253</v>
      </c>
      <c r="B150" s="64" t="s">
        <v>254</v>
      </c>
      <c r="C150" s="37">
        <v>4301031158</v>
      </c>
      <c r="D150" s="413">
        <v>4680115880191</v>
      </c>
      <c r="E150" s="41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79</v>
      </c>
      <c r="L150" s="39" t="s">
        <v>78</v>
      </c>
      <c r="M150" s="38">
        <v>40</v>
      </c>
      <c r="N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415"/>
      <c r="P150" s="415"/>
      <c r="Q150" s="415"/>
      <c r="R150" s="41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hidden="1" customHeight="1" x14ac:dyDescent="0.25">
      <c r="A151" s="64" t="s">
        <v>255</v>
      </c>
      <c r="B151" s="64" t="s">
        <v>256</v>
      </c>
      <c r="C151" s="37">
        <v>4301031245</v>
      </c>
      <c r="D151" s="413">
        <v>4680115883963</v>
      </c>
      <c r="E151" s="413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172</v>
      </c>
      <c r="L151" s="39" t="s">
        <v>78</v>
      </c>
      <c r="M151" s="38">
        <v>40</v>
      </c>
      <c r="N151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415"/>
      <c r="P151" s="415"/>
      <c r="Q151" s="415"/>
      <c r="R151" s="41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idden="1" x14ac:dyDescent="0.2">
      <c r="A152" s="420"/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1"/>
      <c r="N152" s="417" t="s">
        <v>43</v>
      </c>
      <c r="O152" s="418"/>
      <c r="P152" s="418"/>
      <c r="Q152" s="418"/>
      <c r="R152" s="418"/>
      <c r="S152" s="418"/>
      <c r="T152" s="419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hidden="1" x14ac:dyDescent="0.2">
      <c r="A153" s="420"/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1"/>
      <c r="N153" s="417" t="s">
        <v>43</v>
      </c>
      <c r="O153" s="418"/>
      <c r="P153" s="418"/>
      <c r="Q153" s="418"/>
      <c r="R153" s="418"/>
      <c r="S153" s="418"/>
      <c r="T153" s="419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hidden="1" customHeight="1" x14ac:dyDescent="0.25">
      <c r="A154" s="411" t="s">
        <v>257</v>
      </c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66"/>
      <c r="Z154" s="66"/>
    </row>
    <row r="155" spans="1:53" ht="14.25" hidden="1" customHeight="1" x14ac:dyDescent="0.25">
      <c r="A155" s="412" t="s">
        <v>117</v>
      </c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2"/>
      <c r="P155" s="412"/>
      <c r="Q155" s="412"/>
      <c r="R155" s="412"/>
      <c r="S155" s="412"/>
      <c r="T155" s="412"/>
      <c r="U155" s="412"/>
      <c r="V155" s="412"/>
      <c r="W155" s="412"/>
      <c r="X155" s="412"/>
      <c r="Y155" s="67"/>
      <c r="Z155" s="67"/>
    </row>
    <row r="156" spans="1:53" ht="16.5" hidden="1" customHeight="1" x14ac:dyDescent="0.25">
      <c r="A156" s="64" t="s">
        <v>258</v>
      </c>
      <c r="B156" s="64" t="s">
        <v>259</v>
      </c>
      <c r="C156" s="37">
        <v>4301011450</v>
      </c>
      <c r="D156" s="413">
        <v>4680115881402</v>
      </c>
      <c r="E156" s="413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113</v>
      </c>
      <c r="L156" s="39" t="s">
        <v>112</v>
      </c>
      <c r="M156" s="38">
        <v>55</v>
      </c>
      <c r="N156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415"/>
      <c r="P156" s="415"/>
      <c r="Q156" s="415"/>
      <c r="R156" s="41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hidden="1" customHeight="1" x14ac:dyDescent="0.25">
      <c r="A157" s="64" t="s">
        <v>260</v>
      </c>
      <c r="B157" s="64" t="s">
        <v>261</v>
      </c>
      <c r="C157" s="37">
        <v>4301011454</v>
      </c>
      <c r="D157" s="413">
        <v>4680115881396</v>
      </c>
      <c r="E157" s="413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79</v>
      </c>
      <c r="L157" s="39" t="s">
        <v>78</v>
      </c>
      <c r="M157" s="38">
        <v>55</v>
      </c>
      <c r="N157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415"/>
      <c r="P157" s="415"/>
      <c r="Q157" s="415"/>
      <c r="R157" s="416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idden="1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hidden="1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hidden="1" customHeight="1" x14ac:dyDescent="0.25">
      <c r="A160" s="412" t="s">
        <v>109</v>
      </c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  <c r="S160" s="412"/>
      <c r="T160" s="412"/>
      <c r="U160" s="412"/>
      <c r="V160" s="412"/>
      <c r="W160" s="412"/>
      <c r="X160" s="412"/>
      <c r="Y160" s="67"/>
      <c r="Z160" s="67"/>
    </row>
    <row r="161" spans="1:53" ht="16.5" hidden="1" customHeight="1" x14ac:dyDescent="0.25">
      <c r="A161" s="64" t="s">
        <v>262</v>
      </c>
      <c r="B161" s="64" t="s">
        <v>263</v>
      </c>
      <c r="C161" s="37">
        <v>4301020262</v>
      </c>
      <c r="D161" s="413">
        <v>4680115882935</v>
      </c>
      <c r="E161" s="41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113</v>
      </c>
      <c r="L161" s="39" t="s">
        <v>132</v>
      </c>
      <c r="M161" s="38">
        <v>50</v>
      </c>
      <c r="N161" s="5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415"/>
      <c r="P161" s="415"/>
      <c r="Q161" s="415"/>
      <c r="R161" s="41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hidden="1" customHeight="1" x14ac:dyDescent="0.25">
      <c r="A162" s="64" t="s">
        <v>264</v>
      </c>
      <c r="B162" s="64" t="s">
        <v>265</v>
      </c>
      <c r="C162" s="37">
        <v>4301020220</v>
      </c>
      <c r="D162" s="413">
        <v>4680115880764</v>
      </c>
      <c r="E162" s="413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79</v>
      </c>
      <c r="L162" s="39" t="s">
        <v>112</v>
      </c>
      <c r="M162" s="38">
        <v>50</v>
      </c>
      <c r="N162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415"/>
      <c r="P162" s="415"/>
      <c r="Q162" s="415"/>
      <c r="R162" s="41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idden="1" x14ac:dyDescent="0.2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1"/>
      <c r="N163" s="417" t="s">
        <v>43</v>
      </c>
      <c r="O163" s="418"/>
      <c r="P163" s="418"/>
      <c r="Q163" s="418"/>
      <c r="R163" s="418"/>
      <c r="S163" s="418"/>
      <c r="T163" s="41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412" t="s">
        <v>75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67"/>
      <c r="Z165" s="67"/>
    </row>
    <row r="166" spans="1:53" ht="27" hidden="1" customHeight="1" x14ac:dyDescent="0.25">
      <c r="A166" s="64" t="s">
        <v>266</v>
      </c>
      <c r="B166" s="64" t="s">
        <v>267</v>
      </c>
      <c r="C166" s="37">
        <v>4301031224</v>
      </c>
      <c r="D166" s="413">
        <v>4680115882683</v>
      </c>
      <c r="E166" s="41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79</v>
      </c>
      <c r="L166" s="39" t="s">
        <v>78</v>
      </c>
      <c r="M166" s="38">
        <v>40</v>
      </c>
      <c r="N166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415"/>
      <c r="P166" s="415"/>
      <c r="Q166" s="415"/>
      <c r="R166" s="41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hidden="1" customHeight="1" x14ac:dyDescent="0.25">
      <c r="A167" s="64" t="s">
        <v>268</v>
      </c>
      <c r="B167" s="64" t="s">
        <v>269</v>
      </c>
      <c r="C167" s="37">
        <v>4301031230</v>
      </c>
      <c r="D167" s="413">
        <v>4680115882690</v>
      </c>
      <c r="E167" s="41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79</v>
      </c>
      <c r="L167" s="39" t="s">
        <v>78</v>
      </c>
      <c r="M167" s="38">
        <v>40</v>
      </c>
      <c r="N167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415"/>
      <c r="P167" s="415"/>
      <c r="Q167" s="415"/>
      <c r="R167" s="41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hidden="1" customHeight="1" x14ac:dyDescent="0.25">
      <c r="A168" s="64" t="s">
        <v>270</v>
      </c>
      <c r="B168" s="64" t="s">
        <v>271</v>
      </c>
      <c r="C168" s="37">
        <v>4301031220</v>
      </c>
      <c r="D168" s="413">
        <v>4680115882669</v>
      </c>
      <c r="E168" s="41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415"/>
      <c r="P168" s="415"/>
      <c r="Q168" s="415"/>
      <c r="R168" s="41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272</v>
      </c>
      <c r="B169" s="64" t="s">
        <v>273</v>
      </c>
      <c r="C169" s="37">
        <v>4301031221</v>
      </c>
      <c r="D169" s="413">
        <v>4680115882676</v>
      </c>
      <c r="E169" s="41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415"/>
      <c r="P169" s="415"/>
      <c r="Q169" s="415"/>
      <c r="R169" s="41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hidden="1" x14ac:dyDescent="0.2">
      <c r="A171" s="420"/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1"/>
      <c r="N171" s="417" t="s">
        <v>43</v>
      </c>
      <c r="O171" s="418"/>
      <c r="P171" s="418"/>
      <c r="Q171" s="418"/>
      <c r="R171" s="418"/>
      <c r="S171" s="418"/>
      <c r="T171" s="419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hidden="1" customHeight="1" x14ac:dyDescent="0.25">
      <c r="A172" s="412" t="s">
        <v>80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67"/>
      <c r="Z172" s="67"/>
    </row>
    <row r="173" spans="1:53" ht="27" hidden="1" customHeight="1" x14ac:dyDescent="0.25">
      <c r="A173" s="64" t="s">
        <v>274</v>
      </c>
      <c r="B173" s="64" t="s">
        <v>275</v>
      </c>
      <c r="C173" s="37">
        <v>4301051409</v>
      </c>
      <c r="D173" s="413">
        <v>4680115881556</v>
      </c>
      <c r="E173" s="413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113</v>
      </c>
      <c r="L173" s="39" t="s">
        <v>132</v>
      </c>
      <c r="M173" s="38">
        <v>45</v>
      </c>
      <c r="N173" s="5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415"/>
      <c r="P173" s="415"/>
      <c r="Q173" s="415"/>
      <c r="R173" s="41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9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hidden="1" customHeight="1" x14ac:dyDescent="0.25">
      <c r="A174" s="64" t="s">
        <v>276</v>
      </c>
      <c r="B174" s="64" t="s">
        <v>277</v>
      </c>
      <c r="C174" s="37">
        <v>4301051538</v>
      </c>
      <c r="D174" s="413">
        <v>4680115880573</v>
      </c>
      <c r="E174" s="413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113</v>
      </c>
      <c r="L174" s="39" t="s">
        <v>78</v>
      </c>
      <c r="M174" s="38">
        <v>45</v>
      </c>
      <c r="N174" s="5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415"/>
      <c r="P174" s="415"/>
      <c r="Q174" s="415"/>
      <c r="R174" s="41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278</v>
      </c>
      <c r="B175" s="64" t="s">
        <v>279</v>
      </c>
      <c r="C175" s="37">
        <v>4301051408</v>
      </c>
      <c r="D175" s="413">
        <v>4680115881594</v>
      </c>
      <c r="E175" s="413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113</v>
      </c>
      <c r="L175" s="39" t="s">
        <v>132</v>
      </c>
      <c r="M175" s="38">
        <v>40</v>
      </c>
      <c r="N175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415"/>
      <c r="P175" s="415"/>
      <c r="Q175" s="415"/>
      <c r="R175" s="41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280</v>
      </c>
      <c r="B176" s="64" t="s">
        <v>281</v>
      </c>
      <c r="C176" s="37">
        <v>4301051505</v>
      </c>
      <c r="D176" s="413">
        <v>4680115881587</v>
      </c>
      <c r="E176" s="413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113</v>
      </c>
      <c r="L176" s="39" t="s">
        <v>78</v>
      </c>
      <c r="M176" s="38">
        <v>40</v>
      </c>
      <c r="N176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415"/>
      <c r="P176" s="415"/>
      <c r="Q176" s="415"/>
      <c r="R176" s="41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hidden="1" customHeight="1" x14ac:dyDescent="0.25">
      <c r="A177" s="64" t="s">
        <v>282</v>
      </c>
      <c r="B177" s="64" t="s">
        <v>283</v>
      </c>
      <c r="C177" s="37">
        <v>4301051380</v>
      </c>
      <c r="D177" s="413">
        <v>4680115880962</v>
      </c>
      <c r="E177" s="413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113</v>
      </c>
      <c r="L177" s="39" t="s">
        <v>78</v>
      </c>
      <c r="M177" s="38">
        <v>40</v>
      </c>
      <c r="N177" s="5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415"/>
      <c r="P177" s="415"/>
      <c r="Q177" s="415"/>
      <c r="R177" s="41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284</v>
      </c>
      <c r="B178" s="64" t="s">
        <v>285</v>
      </c>
      <c r="C178" s="37">
        <v>4301051411</v>
      </c>
      <c r="D178" s="413">
        <v>4680115881617</v>
      </c>
      <c r="E178" s="413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113</v>
      </c>
      <c r="L178" s="39" t="s">
        <v>132</v>
      </c>
      <c r="M178" s="38">
        <v>40</v>
      </c>
      <c r="N178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415"/>
      <c r="P178" s="415"/>
      <c r="Q178" s="415"/>
      <c r="R178" s="41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286</v>
      </c>
      <c r="B179" s="64" t="s">
        <v>287</v>
      </c>
      <c r="C179" s="37">
        <v>4301051487</v>
      </c>
      <c r="D179" s="413">
        <v>4680115881228</v>
      </c>
      <c r="E179" s="41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79</v>
      </c>
      <c r="L179" s="39" t="s">
        <v>78</v>
      </c>
      <c r="M179" s="38">
        <v>40</v>
      </c>
      <c r="N179" s="5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415"/>
      <c r="P179" s="415"/>
      <c r="Q179" s="415"/>
      <c r="R179" s="416"/>
      <c r="S179" s="40" t="s">
        <v>48</v>
      </c>
      <c r="T179" s="40" t="s">
        <v>48</v>
      </c>
      <c r="U179" s="41" t="s">
        <v>0</v>
      </c>
      <c r="V179" s="59">
        <v>242.4</v>
      </c>
      <c r="W179" s="56">
        <f t="shared" si="9"/>
        <v>242.39999999999998</v>
      </c>
      <c r="X179" s="42">
        <f>IFERROR(IF(W179=0,"",ROUNDUP(W179/H179,0)*0.00753),"")</f>
        <v>0.76053000000000004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288</v>
      </c>
      <c r="B180" s="64" t="s">
        <v>289</v>
      </c>
      <c r="C180" s="37">
        <v>4301051506</v>
      </c>
      <c r="D180" s="413">
        <v>4680115881037</v>
      </c>
      <c r="E180" s="413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79</v>
      </c>
      <c r="L180" s="39" t="s">
        <v>78</v>
      </c>
      <c r="M180" s="38">
        <v>40</v>
      </c>
      <c r="N180" s="5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415"/>
      <c r="P180" s="415"/>
      <c r="Q180" s="415"/>
      <c r="R180" s="416"/>
      <c r="S180" s="40" t="s">
        <v>48</v>
      </c>
      <c r="T180" s="40" t="s">
        <v>48</v>
      </c>
      <c r="U180" s="41" t="s">
        <v>0</v>
      </c>
      <c r="V180" s="59">
        <v>120.96</v>
      </c>
      <c r="W180" s="56">
        <f t="shared" si="9"/>
        <v>120.96</v>
      </c>
      <c r="X180" s="42">
        <f>IFERROR(IF(W180=0,"",ROUNDUP(W180/H180,0)*0.00937),"")</f>
        <v>0.33732000000000001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290</v>
      </c>
      <c r="B181" s="64" t="s">
        <v>291</v>
      </c>
      <c r="C181" s="37">
        <v>4301051384</v>
      </c>
      <c r="D181" s="413">
        <v>4680115881211</v>
      </c>
      <c r="E181" s="413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79</v>
      </c>
      <c r="L181" s="39" t="s">
        <v>78</v>
      </c>
      <c r="M181" s="38">
        <v>45</v>
      </c>
      <c r="N181" s="5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415"/>
      <c r="P181" s="415"/>
      <c r="Q181" s="415"/>
      <c r="R181" s="416"/>
      <c r="S181" s="40" t="s">
        <v>48</v>
      </c>
      <c r="T181" s="40" t="s">
        <v>48</v>
      </c>
      <c r="U181" s="41" t="s">
        <v>0</v>
      </c>
      <c r="V181" s="59">
        <v>100.80000000000001</v>
      </c>
      <c r="W181" s="56">
        <f t="shared" si="9"/>
        <v>100.8</v>
      </c>
      <c r="X181" s="42">
        <f>IFERROR(IF(W181=0,"",ROUNDUP(W181/H181,0)*0.00753),"")</f>
        <v>0.31625999999999999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292</v>
      </c>
      <c r="B182" s="64" t="s">
        <v>293</v>
      </c>
      <c r="C182" s="37">
        <v>4301051378</v>
      </c>
      <c r="D182" s="413">
        <v>4680115881020</v>
      </c>
      <c r="E182" s="413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79</v>
      </c>
      <c r="L182" s="39" t="s">
        <v>78</v>
      </c>
      <c r="M182" s="38">
        <v>45</v>
      </c>
      <c r="N182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415"/>
      <c r="P182" s="415"/>
      <c r="Q182" s="415"/>
      <c r="R182" s="416"/>
      <c r="S182" s="40" t="s">
        <v>48</v>
      </c>
      <c r="T182" s="40" t="s">
        <v>48</v>
      </c>
      <c r="U182" s="41" t="s">
        <v>0</v>
      </c>
      <c r="V182" s="59">
        <v>168</v>
      </c>
      <c r="W182" s="56">
        <f t="shared" si="9"/>
        <v>168</v>
      </c>
      <c r="X182" s="42">
        <f>IFERROR(IF(W182=0,"",ROUNDUP(W182/H182,0)*0.00937),"")</f>
        <v>0.46849999999999997</v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294</v>
      </c>
      <c r="B183" s="64" t="s">
        <v>295</v>
      </c>
      <c r="C183" s="37">
        <v>4301051407</v>
      </c>
      <c r="D183" s="413">
        <v>4680115882195</v>
      </c>
      <c r="E183" s="413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79</v>
      </c>
      <c r="L183" s="39" t="s">
        <v>132</v>
      </c>
      <c r="M183" s="38">
        <v>40</v>
      </c>
      <c r="N183" s="5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415"/>
      <c r="P183" s="415"/>
      <c r="Q183" s="415"/>
      <c r="R183" s="41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ref="X183:X189" si="10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296</v>
      </c>
      <c r="B184" s="64" t="s">
        <v>297</v>
      </c>
      <c r="C184" s="37">
        <v>4301051479</v>
      </c>
      <c r="D184" s="413">
        <v>4680115882607</v>
      </c>
      <c r="E184" s="413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79</v>
      </c>
      <c r="L184" s="39" t="s">
        <v>132</v>
      </c>
      <c r="M184" s="38">
        <v>45</v>
      </c>
      <c r="N184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415"/>
      <c r="P184" s="415"/>
      <c r="Q184" s="415"/>
      <c r="R184" s="41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298</v>
      </c>
      <c r="B185" s="64" t="s">
        <v>299</v>
      </c>
      <c r="C185" s="37">
        <v>4301051468</v>
      </c>
      <c r="D185" s="413">
        <v>4680115880092</v>
      </c>
      <c r="E185" s="41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79</v>
      </c>
      <c r="L185" s="39" t="s">
        <v>132</v>
      </c>
      <c r="M185" s="38">
        <v>45</v>
      </c>
      <c r="N185" s="5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415"/>
      <c r="P185" s="415"/>
      <c r="Q185" s="415"/>
      <c r="R185" s="41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300</v>
      </c>
      <c r="B186" s="64" t="s">
        <v>301</v>
      </c>
      <c r="C186" s="37">
        <v>4301051469</v>
      </c>
      <c r="D186" s="413">
        <v>4680115880221</v>
      </c>
      <c r="E186" s="41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79</v>
      </c>
      <c r="L186" s="39" t="s">
        <v>132</v>
      </c>
      <c r="M186" s="38">
        <v>45</v>
      </c>
      <c r="N186" s="5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415"/>
      <c r="P186" s="415"/>
      <c r="Q186" s="415"/>
      <c r="R186" s="41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302</v>
      </c>
      <c r="B187" s="64" t="s">
        <v>303</v>
      </c>
      <c r="C187" s="37">
        <v>4301051523</v>
      </c>
      <c r="D187" s="413">
        <v>4680115882942</v>
      </c>
      <c r="E187" s="413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79</v>
      </c>
      <c r="L187" s="39" t="s">
        <v>78</v>
      </c>
      <c r="M187" s="38">
        <v>40</v>
      </c>
      <c r="N187" s="5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415"/>
      <c r="P187" s="415"/>
      <c r="Q187" s="415"/>
      <c r="R187" s="416"/>
      <c r="S187" s="40" t="s">
        <v>48</v>
      </c>
      <c r="T187" s="40" t="s">
        <v>48</v>
      </c>
      <c r="U187" s="41" t="s">
        <v>0</v>
      </c>
      <c r="V187" s="59">
        <v>54</v>
      </c>
      <c r="W187" s="56">
        <f t="shared" si="9"/>
        <v>54</v>
      </c>
      <c r="X187" s="42">
        <f t="shared" si="10"/>
        <v>0.22590000000000002</v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304</v>
      </c>
      <c r="B188" s="64" t="s">
        <v>305</v>
      </c>
      <c r="C188" s="37">
        <v>4301051326</v>
      </c>
      <c r="D188" s="413">
        <v>4680115880504</v>
      </c>
      <c r="E188" s="41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78</v>
      </c>
      <c r="M188" s="38">
        <v>40</v>
      </c>
      <c r="N188" s="5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415"/>
      <c r="P188" s="415"/>
      <c r="Q188" s="415"/>
      <c r="R188" s="416"/>
      <c r="S188" s="40" t="s">
        <v>48</v>
      </c>
      <c r="T188" s="40" t="s">
        <v>48</v>
      </c>
      <c r="U188" s="41" t="s">
        <v>0</v>
      </c>
      <c r="V188" s="59">
        <v>88.800000000000011</v>
      </c>
      <c r="W188" s="56">
        <f t="shared" si="9"/>
        <v>88.8</v>
      </c>
      <c r="X188" s="42">
        <f t="shared" si="10"/>
        <v>0.27861000000000002</v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306</v>
      </c>
      <c r="B189" s="64" t="s">
        <v>307</v>
      </c>
      <c r="C189" s="37">
        <v>4301051410</v>
      </c>
      <c r="D189" s="413">
        <v>4680115882164</v>
      </c>
      <c r="E189" s="413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79</v>
      </c>
      <c r="L189" s="39" t="s">
        <v>132</v>
      </c>
      <c r="M189" s="38">
        <v>40</v>
      </c>
      <c r="N189" s="5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415"/>
      <c r="P189" s="415"/>
      <c r="Q189" s="415"/>
      <c r="R189" s="41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420"/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1"/>
      <c r="N190" s="417" t="s">
        <v>43</v>
      </c>
      <c r="O190" s="418"/>
      <c r="P190" s="418"/>
      <c r="Q190" s="418"/>
      <c r="R190" s="418"/>
      <c r="S190" s="418"/>
      <c r="T190" s="419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296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296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2.3871199999999999</v>
      </c>
      <c r="Y190" s="68"/>
      <c r="Z190" s="68"/>
    </row>
    <row r="191" spans="1:53" x14ac:dyDescent="0.2">
      <c r="A191" s="420"/>
      <c r="B191" s="420"/>
      <c r="C191" s="420"/>
      <c r="D191" s="420"/>
      <c r="E191" s="420"/>
      <c r="F191" s="420"/>
      <c r="G191" s="420"/>
      <c r="H191" s="420"/>
      <c r="I191" s="420"/>
      <c r="J191" s="420"/>
      <c r="K191" s="420"/>
      <c r="L191" s="420"/>
      <c r="M191" s="421"/>
      <c r="N191" s="417" t="s">
        <v>43</v>
      </c>
      <c r="O191" s="418"/>
      <c r="P191" s="418"/>
      <c r="Q191" s="418"/>
      <c r="R191" s="418"/>
      <c r="S191" s="418"/>
      <c r="T191" s="419"/>
      <c r="U191" s="43" t="s">
        <v>0</v>
      </c>
      <c r="V191" s="44">
        <f>IFERROR(SUM(V173:V189),"0")</f>
        <v>774.96</v>
      </c>
      <c r="W191" s="44">
        <f>IFERROR(SUM(W173:W189),"0")</f>
        <v>774.95999999999992</v>
      </c>
      <c r="X191" s="43"/>
      <c r="Y191" s="68"/>
      <c r="Z191" s="68"/>
    </row>
    <row r="192" spans="1:53" ht="14.25" hidden="1" customHeight="1" x14ac:dyDescent="0.25">
      <c r="A192" s="412" t="s">
        <v>208</v>
      </c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  <c r="S192" s="412"/>
      <c r="T192" s="412"/>
      <c r="U192" s="412"/>
      <c r="V192" s="412"/>
      <c r="W192" s="412"/>
      <c r="X192" s="412"/>
      <c r="Y192" s="67"/>
      <c r="Z192" s="67"/>
    </row>
    <row r="193" spans="1:53" ht="16.5" hidden="1" customHeight="1" x14ac:dyDescent="0.25">
      <c r="A193" s="64" t="s">
        <v>308</v>
      </c>
      <c r="B193" s="64" t="s">
        <v>309</v>
      </c>
      <c r="C193" s="37">
        <v>4301060360</v>
      </c>
      <c r="D193" s="413">
        <v>4680115882874</v>
      </c>
      <c r="E193" s="413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79</v>
      </c>
      <c r="L193" s="39" t="s">
        <v>78</v>
      </c>
      <c r="M193" s="38">
        <v>30</v>
      </c>
      <c r="N193" s="5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415"/>
      <c r="P193" s="415"/>
      <c r="Q193" s="415"/>
      <c r="R193" s="416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hidden="1" customHeight="1" x14ac:dyDescent="0.25">
      <c r="A194" s="64" t="s">
        <v>310</v>
      </c>
      <c r="B194" s="64" t="s">
        <v>311</v>
      </c>
      <c r="C194" s="37">
        <v>4301060359</v>
      </c>
      <c r="D194" s="413">
        <v>4680115884434</v>
      </c>
      <c r="E194" s="413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79</v>
      </c>
      <c r="L194" s="39" t="s">
        <v>78</v>
      </c>
      <c r="M194" s="38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415"/>
      <c r="P194" s="415"/>
      <c r="Q194" s="415"/>
      <c r="R194" s="416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312</v>
      </c>
      <c r="B195" s="64" t="s">
        <v>313</v>
      </c>
      <c r="C195" s="37">
        <v>4301060338</v>
      </c>
      <c r="D195" s="413">
        <v>4680115880801</v>
      </c>
      <c r="E195" s="41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79</v>
      </c>
      <c r="L195" s="39" t="s">
        <v>78</v>
      </c>
      <c r="M195" s="38">
        <v>40</v>
      </c>
      <c r="N195" s="5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415"/>
      <c r="P195" s="415"/>
      <c r="Q195" s="415"/>
      <c r="R195" s="416"/>
      <c r="S195" s="40" t="s">
        <v>48</v>
      </c>
      <c r="T195" s="40" t="s">
        <v>48</v>
      </c>
      <c r="U195" s="41" t="s">
        <v>0</v>
      </c>
      <c r="V195" s="59">
        <v>96</v>
      </c>
      <c r="W195" s="56">
        <f>IFERROR(IF(V195="",0,CEILING((V195/$H195),1)*$H195),"")</f>
        <v>96</v>
      </c>
      <c r="X195" s="42">
        <f>IFERROR(IF(W195=0,"",ROUNDUP(W195/H195,0)*0.00753),"")</f>
        <v>0.30120000000000002</v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314</v>
      </c>
      <c r="B196" s="64" t="s">
        <v>315</v>
      </c>
      <c r="C196" s="37">
        <v>4301060339</v>
      </c>
      <c r="D196" s="413">
        <v>4680115880818</v>
      </c>
      <c r="E196" s="41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79</v>
      </c>
      <c r="L196" s="39" t="s">
        <v>78</v>
      </c>
      <c r="M196" s="38">
        <v>40</v>
      </c>
      <c r="N196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415"/>
      <c r="P196" s="415"/>
      <c r="Q196" s="415"/>
      <c r="R196" s="416"/>
      <c r="S196" s="40" t="s">
        <v>48</v>
      </c>
      <c r="T196" s="40" t="s">
        <v>48</v>
      </c>
      <c r="U196" s="41" t="s">
        <v>0</v>
      </c>
      <c r="V196" s="59">
        <v>124.80000000000001</v>
      </c>
      <c r="W196" s="56">
        <f>IFERROR(IF(V196="",0,CEILING((V196/$H196),1)*$H196),"")</f>
        <v>124.8</v>
      </c>
      <c r="X196" s="42">
        <f>IFERROR(IF(W196=0,"",ROUNDUP(W196/H196,0)*0.00753),"")</f>
        <v>0.39156000000000002</v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3" t="s">
        <v>42</v>
      </c>
      <c r="V197" s="44">
        <f>IFERROR(V193/H193,"0")+IFERROR(V194/H194,"0")+IFERROR(V195/H195,"0")+IFERROR(V196/H196,"0")</f>
        <v>92</v>
      </c>
      <c r="W197" s="44">
        <f>IFERROR(W193/H193,"0")+IFERROR(W194/H194,"0")+IFERROR(W195/H195,"0")+IFERROR(W196/H196,"0")</f>
        <v>92</v>
      </c>
      <c r="X197" s="44">
        <f>IFERROR(IF(X193="",0,X193),"0")+IFERROR(IF(X194="",0,X194),"0")+IFERROR(IF(X195="",0,X195),"0")+IFERROR(IF(X196="",0,X196),"0")</f>
        <v>0.69276000000000004</v>
      </c>
      <c r="Y197" s="68"/>
      <c r="Z197" s="68"/>
    </row>
    <row r="198" spans="1:53" x14ac:dyDescent="0.2">
      <c r="A198" s="420"/>
      <c r="B198" s="420"/>
      <c r="C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1"/>
      <c r="N198" s="417" t="s">
        <v>43</v>
      </c>
      <c r="O198" s="418"/>
      <c r="P198" s="418"/>
      <c r="Q198" s="418"/>
      <c r="R198" s="418"/>
      <c r="S198" s="418"/>
      <c r="T198" s="419"/>
      <c r="U198" s="43" t="s">
        <v>0</v>
      </c>
      <c r="V198" s="44">
        <f>IFERROR(SUM(V193:V196),"0")</f>
        <v>220.8</v>
      </c>
      <c r="W198" s="44">
        <f>IFERROR(SUM(W193:W196),"0")</f>
        <v>220.8</v>
      </c>
      <c r="X198" s="43"/>
      <c r="Y198" s="68"/>
      <c r="Z198" s="68"/>
    </row>
    <row r="199" spans="1:53" ht="16.5" hidden="1" customHeight="1" x14ac:dyDescent="0.25">
      <c r="A199" s="411" t="s">
        <v>316</v>
      </c>
      <c r="B199" s="411"/>
      <c r="C199" s="411"/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66"/>
      <c r="Z199" s="66"/>
    </row>
    <row r="200" spans="1:53" ht="14.25" hidden="1" customHeight="1" x14ac:dyDescent="0.25">
      <c r="A200" s="412" t="s">
        <v>117</v>
      </c>
      <c r="B200" s="412"/>
      <c r="C200" s="412"/>
      <c r="D200" s="412"/>
      <c r="E200" s="412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  <c r="S200" s="412"/>
      <c r="T200" s="412"/>
      <c r="U200" s="412"/>
      <c r="V200" s="412"/>
      <c r="W200" s="412"/>
      <c r="X200" s="412"/>
      <c r="Y200" s="67"/>
      <c r="Z200" s="67"/>
    </row>
    <row r="201" spans="1:53" ht="27" hidden="1" customHeight="1" x14ac:dyDescent="0.25">
      <c r="A201" s="64" t="s">
        <v>317</v>
      </c>
      <c r="B201" s="64" t="s">
        <v>318</v>
      </c>
      <c r="C201" s="37">
        <v>4301011717</v>
      </c>
      <c r="D201" s="413">
        <v>4680115884274</v>
      </c>
      <c r="E201" s="413"/>
      <c r="F201" s="63">
        <v>1.45</v>
      </c>
      <c r="G201" s="38">
        <v>8</v>
      </c>
      <c r="H201" s="63">
        <v>11.6</v>
      </c>
      <c r="I201" s="63">
        <v>12.08</v>
      </c>
      <c r="J201" s="38">
        <v>56</v>
      </c>
      <c r="K201" s="38" t="s">
        <v>113</v>
      </c>
      <c r="L201" s="39" t="s">
        <v>112</v>
      </c>
      <c r="M201" s="38">
        <v>55</v>
      </c>
      <c r="N201" s="530" t="s">
        <v>319</v>
      </c>
      <c r="O201" s="415"/>
      <c r="P201" s="415"/>
      <c r="Q201" s="415"/>
      <c r="R201" s="41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06" si="11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hidden="1" customHeight="1" x14ac:dyDescent="0.25">
      <c r="A202" s="64" t="s">
        <v>320</v>
      </c>
      <c r="B202" s="64" t="s">
        <v>321</v>
      </c>
      <c r="C202" s="37">
        <v>4301011719</v>
      </c>
      <c r="D202" s="413">
        <v>4680115884298</v>
      </c>
      <c r="E202" s="413"/>
      <c r="F202" s="63">
        <v>1.45</v>
      </c>
      <c r="G202" s="38">
        <v>8</v>
      </c>
      <c r="H202" s="63">
        <v>11.6</v>
      </c>
      <c r="I202" s="63">
        <v>12.08</v>
      </c>
      <c r="J202" s="38">
        <v>56</v>
      </c>
      <c r="K202" s="38" t="s">
        <v>113</v>
      </c>
      <c r="L202" s="39" t="s">
        <v>112</v>
      </c>
      <c r="M202" s="38">
        <v>55</v>
      </c>
      <c r="N202" s="531" t="s">
        <v>322</v>
      </c>
      <c r="O202" s="415"/>
      <c r="P202" s="415"/>
      <c r="Q202" s="415"/>
      <c r="R202" s="41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1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hidden="1" customHeight="1" x14ac:dyDescent="0.25">
      <c r="A203" s="64" t="s">
        <v>323</v>
      </c>
      <c r="B203" s="64" t="s">
        <v>324</v>
      </c>
      <c r="C203" s="37">
        <v>4301011733</v>
      </c>
      <c r="D203" s="413">
        <v>4680115884250</v>
      </c>
      <c r="E203" s="413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113</v>
      </c>
      <c r="L203" s="39" t="s">
        <v>132</v>
      </c>
      <c r="M203" s="38">
        <v>55</v>
      </c>
      <c r="N203" s="532" t="s">
        <v>325</v>
      </c>
      <c r="O203" s="415"/>
      <c r="P203" s="415"/>
      <c r="Q203" s="415"/>
      <c r="R203" s="41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1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hidden="1" customHeight="1" x14ac:dyDescent="0.25">
      <c r="A204" s="64" t="s">
        <v>326</v>
      </c>
      <c r="B204" s="64" t="s">
        <v>327</v>
      </c>
      <c r="C204" s="37">
        <v>4301011718</v>
      </c>
      <c r="D204" s="413">
        <v>4680115884281</v>
      </c>
      <c r="E204" s="41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79</v>
      </c>
      <c r="L204" s="39" t="s">
        <v>112</v>
      </c>
      <c r="M204" s="38">
        <v>55</v>
      </c>
      <c r="N204" s="533" t="s">
        <v>328</v>
      </c>
      <c r="O204" s="415"/>
      <c r="P204" s="415"/>
      <c r="Q204" s="415"/>
      <c r="R204" s="41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hidden="1" customHeight="1" x14ac:dyDescent="0.25">
      <c r="A205" s="64" t="s">
        <v>329</v>
      </c>
      <c r="B205" s="64" t="s">
        <v>330</v>
      </c>
      <c r="C205" s="37">
        <v>4301011720</v>
      </c>
      <c r="D205" s="413">
        <v>4680115884199</v>
      </c>
      <c r="E205" s="413"/>
      <c r="F205" s="63">
        <v>0.37</v>
      </c>
      <c r="G205" s="38">
        <v>10</v>
      </c>
      <c r="H205" s="63">
        <v>3.7</v>
      </c>
      <c r="I205" s="63">
        <v>3.94</v>
      </c>
      <c r="J205" s="38">
        <v>120</v>
      </c>
      <c r="K205" s="38" t="s">
        <v>79</v>
      </c>
      <c r="L205" s="39" t="s">
        <v>112</v>
      </c>
      <c r="M205" s="38">
        <v>55</v>
      </c>
      <c r="N205" s="534" t="s">
        <v>331</v>
      </c>
      <c r="O205" s="415"/>
      <c r="P205" s="415"/>
      <c r="Q205" s="415"/>
      <c r="R205" s="41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hidden="1" customHeight="1" x14ac:dyDescent="0.25">
      <c r="A206" s="64" t="s">
        <v>332</v>
      </c>
      <c r="B206" s="64" t="s">
        <v>333</v>
      </c>
      <c r="C206" s="37">
        <v>4301011716</v>
      </c>
      <c r="D206" s="413">
        <v>4680115884267</v>
      </c>
      <c r="E206" s="413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79</v>
      </c>
      <c r="L206" s="39" t="s">
        <v>112</v>
      </c>
      <c r="M206" s="38">
        <v>55</v>
      </c>
      <c r="N206" s="535" t="s">
        <v>334</v>
      </c>
      <c r="O206" s="415"/>
      <c r="P206" s="415"/>
      <c r="Q206" s="415"/>
      <c r="R206" s="41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idden="1" x14ac:dyDescent="0.2">
      <c r="A207" s="420"/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1"/>
      <c r="N207" s="417" t="s">
        <v>43</v>
      </c>
      <c r="O207" s="418"/>
      <c r="P207" s="418"/>
      <c r="Q207" s="418"/>
      <c r="R207" s="418"/>
      <c r="S207" s="418"/>
      <c r="T207" s="419"/>
      <c r="U207" s="43" t="s">
        <v>42</v>
      </c>
      <c r="V207" s="44">
        <f>IFERROR(V201/H201,"0")+IFERROR(V202/H202,"0")+IFERROR(V203/H203,"0")+IFERROR(V204/H204,"0")+IFERROR(V205/H205,"0")+IFERROR(V206/H206,"0")</f>
        <v>0</v>
      </c>
      <c r="W207" s="44">
        <f>IFERROR(W201/H201,"0")+IFERROR(W202/H202,"0")+IFERROR(W203/H203,"0")+IFERROR(W204/H204,"0")+IFERROR(W205/H205,"0")+IFERROR(W206/H206,"0")</f>
        <v>0</v>
      </c>
      <c r="X207" s="44">
        <f>IFERROR(IF(X201="",0,X201),"0")+IFERROR(IF(X202="",0,X202),"0")+IFERROR(IF(X203="",0,X203),"0")+IFERROR(IF(X204="",0,X204),"0")+IFERROR(IF(X205="",0,X205),"0")+IFERROR(IF(X206="",0,X206),"0")</f>
        <v>0</v>
      </c>
      <c r="Y207" s="68"/>
      <c r="Z207" s="68"/>
    </row>
    <row r="208" spans="1:53" hidden="1" x14ac:dyDescent="0.2">
      <c r="A208" s="420"/>
      <c r="B208" s="420"/>
      <c r="C208" s="420"/>
      <c r="D208" s="420"/>
      <c r="E208" s="420"/>
      <c r="F208" s="420"/>
      <c r="G208" s="420"/>
      <c r="H208" s="420"/>
      <c r="I208" s="420"/>
      <c r="J208" s="420"/>
      <c r="K208" s="420"/>
      <c r="L208" s="420"/>
      <c r="M208" s="421"/>
      <c r="N208" s="417" t="s">
        <v>43</v>
      </c>
      <c r="O208" s="418"/>
      <c r="P208" s="418"/>
      <c r="Q208" s="418"/>
      <c r="R208" s="418"/>
      <c r="S208" s="418"/>
      <c r="T208" s="419"/>
      <c r="U208" s="43" t="s">
        <v>0</v>
      </c>
      <c r="V208" s="44">
        <f>IFERROR(SUM(V201:V206),"0")</f>
        <v>0</v>
      </c>
      <c r="W208" s="44">
        <f>IFERROR(SUM(W201:W206),"0")</f>
        <v>0</v>
      </c>
      <c r="X208" s="43"/>
      <c r="Y208" s="68"/>
      <c r="Z208" s="68"/>
    </row>
    <row r="209" spans="1:53" ht="14.25" hidden="1" customHeight="1" x14ac:dyDescent="0.25">
      <c r="A209" s="412" t="s">
        <v>75</v>
      </c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2"/>
      <c r="P209" s="412"/>
      <c r="Q209" s="412"/>
      <c r="R209" s="412"/>
      <c r="S209" s="412"/>
      <c r="T209" s="412"/>
      <c r="U209" s="412"/>
      <c r="V209" s="412"/>
      <c r="W209" s="412"/>
      <c r="X209" s="412"/>
      <c r="Y209" s="67"/>
      <c r="Z209" s="67"/>
    </row>
    <row r="210" spans="1:53" ht="27" hidden="1" customHeight="1" x14ac:dyDescent="0.25">
      <c r="A210" s="64" t="s">
        <v>335</v>
      </c>
      <c r="B210" s="64" t="s">
        <v>336</v>
      </c>
      <c r="C210" s="37">
        <v>4301031151</v>
      </c>
      <c r="D210" s="413">
        <v>4607091389845</v>
      </c>
      <c r="E210" s="413"/>
      <c r="F210" s="63">
        <v>0.35</v>
      </c>
      <c r="G210" s="38">
        <v>6</v>
      </c>
      <c r="H210" s="63">
        <v>2.1</v>
      </c>
      <c r="I210" s="63">
        <v>2.2000000000000002</v>
      </c>
      <c r="J210" s="38">
        <v>234</v>
      </c>
      <c r="K210" s="38" t="s">
        <v>172</v>
      </c>
      <c r="L210" s="39" t="s">
        <v>78</v>
      </c>
      <c r="M210" s="38">
        <v>40</v>
      </c>
      <c r="N210" s="5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415"/>
      <c r="P210" s="415"/>
      <c r="Q210" s="415"/>
      <c r="R210" s="416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IFERROR(IF(W210=0,"",ROUNDUP(W210/H210,0)*0.00502),"")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hidden="1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hidden="1" x14ac:dyDescent="0.2">
      <c r="A212" s="420"/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1"/>
      <c r="N212" s="417" t="s">
        <v>43</v>
      </c>
      <c r="O212" s="418"/>
      <c r="P212" s="418"/>
      <c r="Q212" s="418"/>
      <c r="R212" s="418"/>
      <c r="S212" s="418"/>
      <c r="T212" s="419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6.5" hidden="1" customHeight="1" x14ac:dyDescent="0.25">
      <c r="A213" s="411" t="s">
        <v>337</v>
      </c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66"/>
      <c r="Z213" s="66"/>
    </row>
    <row r="214" spans="1:53" ht="14.25" hidden="1" customHeight="1" x14ac:dyDescent="0.25">
      <c r="A214" s="412" t="s">
        <v>117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67"/>
      <c r="Z214" s="67"/>
    </row>
    <row r="215" spans="1:53" ht="27" hidden="1" customHeight="1" x14ac:dyDescent="0.25">
      <c r="A215" s="64" t="s">
        <v>338</v>
      </c>
      <c r="B215" s="64" t="s">
        <v>339</v>
      </c>
      <c r="C215" s="37">
        <v>4301011826</v>
      </c>
      <c r="D215" s="413">
        <v>4680115884137</v>
      </c>
      <c r="E215" s="413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113</v>
      </c>
      <c r="L215" s="39" t="s">
        <v>112</v>
      </c>
      <c r="M215" s="38">
        <v>55</v>
      </c>
      <c r="N215" s="537" t="s">
        <v>340</v>
      </c>
      <c r="O215" s="415"/>
      <c r="P215" s="415"/>
      <c r="Q215" s="415"/>
      <c r="R215" s="41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ref="W215:W220" si="12">IFERROR(IF(V215="",0,CEILING((V215/$H215),1)*$H215),"")</f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89" t="s">
        <v>66</v>
      </c>
    </row>
    <row r="216" spans="1:53" ht="27" hidden="1" customHeight="1" x14ac:dyDescent="0.25">
      <c r="A216" s="64" t="s">
        <v>341</v>
      </c>
      <c r="B216" s="64" t="s">
        <v>342</v>
      </c>
      <c r="C216" s="37">
        <v>4301011724</v>
      </c>
      <c r="D216" s="413">
        <v>4680115884236</v>
      </c>
      <c r="E216" s="413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113</v>
      </c>
      <c r="L216" s="39" t="s">
        <v>112</v>
      </c>
      <c r="M216" s="38">
        <v>55</v>
      </c>
      <c r="N216" s="538" t="s">
        <v>343</v>
      </c>
      <c r="O216" s="415"/>
      <c r="P216" s="415"/>
      <c r="Q216" s="415"/>
      <c r="R216" s="41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2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0" t="s">
        <v>66</v>
      </c>
    </row>
    <row r="217" spans="1:53" ht="27" hidden="1" customHeight="1" x14ac:dyDescent="0.25">
      <c r="A217" s="64" t="s">
        <v>344</v>
      </c>
      <c r="B217" s="64" t="s">
        <v>345</v>
      </c>
      <c r="C217" s="37">
        <v>4301011721</v>
      </c>
      <c r="D217" s="413">
        <v>4680115884175</v>
      </c>
      <c r="E217" s="413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113</v>
      </c>
      <c r="L217" s="39" t="s">
        <v>112</v>
      </c>
      <c r="M217" s="38">
        <v>55</v>
      </c>
      <c r="N217" s="539" t="s">
        <v>346</v>
      </c>
      <c r="O217" s="415"/>
      <c r="P217" s="415"/>
      <c r="Q217" s="415"/>
      <c r="R217" s="41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2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hidden="1" customHeight="1" x14ac:dyDescent="0.25">
      <c r="A218" s="64" t="s">
        <v>347</v>
      </c>
      <c r="B218" s="64" t="s">
        <v>348</v>
      </c>
      <c r="C218" s="37">
        <v>4301011824</v>
      </c>
      <c r="D218" s="413">
        <v>4680115884144</v>
      </c>
      <c r="E218" s="413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79</v>
      </c>
      <c r="L218" s="39" t="s">
        <v>112</v>
      </c>
      <c r="M218" s="38">
        <v>55</v>
      </c>
      <c r="N218" s="540" t="s">
        <v>349</v>
      </c>
      <c r="O218" s="415"/>
      <c r="P218" s="415"/>
      <c r="Q218" s="415"/>
      <c r="R218" s="41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hidden="1" customHeight="1" x14ac:dyDescent="0.25">
      <c r="A219" s="64" t="s">
        <v>350</v>
      </c>
      <c r="B219" s="64" t="s">
        <v>351</v>
      </c>
      <c r="C219" s="37">
        <v>4301011726</v>
      </c>
      <c r="D219" s="413">
        <v>4680115884182</v>
      </c>
      <c r="E219" s="413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79</v>
      </c>
      <c r="L219" s="39" t="s">
        <v>112</v>
      </c>
      <c r="M219" s="38">
        <v>55</v>
      </c>
      <c r="N219" s="541" t="s">
        <v>352</v>
      </c>
      <c r="O219" s="415"/>
      <c r="P219" s="415"/>
      <c r="Q219" s="415"/>
      <c r="R219" s="41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hidden="1" customHeight="1" x14ac:dyDescent="0.25">
      <c r="A220" s="64" t="s">
        <v>353</v>
      </c>
      <c r="B220" s="64" t="s">
        <v>354</v>
      </c>
      <c r="C220" s="37">
        <v>4301011722</v>
      </c>
      <c r="D220" s="413">
        <v>4680115884205</v>
      </c>
      <c r="E220" s="41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112</v>
      </c>
      <c r="M220" s="38">
        <v>55</v>
      </c>
      <c r="N220" s="542" t="s">
        <v>355</v>
      </c>
      <c r="O220" s="415"/>
      <c r="P220" s="415"/>
      <c r="Q220" s="415"/>
      <c r="R220" s="41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idden="1" x14ac:dyDescent="0.2">
      <c r="A221" s="420"/>
      <c r="B221" s="420"/>
      <c r="C221" s="420"/>
      <c r="D221" s="420"/>
      <c r="E221" s="420"/>
      <c r="F221" s="420"/>
      <c r="G221" s="420"/>
      <c r="H221" s="420"/>
      <c r="I221" s="420"/>
      <c r="J221" s="420"/>
      <c r="K221" s="420"/>
      <c r="L221" s="420"/>
      <c r="M221" s="421"/>
      <c r="N221" s="417" t="s">
        <v>43</v>
      </c>
      <c r="O221" s="418"/>
      <c r="P221" s="418"/>
      <c r="Q221" s="418"/>
      <c r="R221" s="418"/>
      <c r="S221" s="418"/>
      <c r="T221" s="419"/>
      <c r="U221" s="43" t="s">
        <v>42</v>
      </c>
      <c r="V221" s="44">
        <f>IFERROR(V215/H215,"0")+IFERROR(V216/H216,"0")+IFERROR(V217/H217,"0")+IFERROR(V218/H218,"0")+IFERROR(V219/H219,"0")+IFERROR(V220/H220,"0")</f>
        <v>0</v>
      </c>
      <c r="W221" s="44">
        <f>IFERROR(W215/H215,"0")+IFERROR(W216/H216,"0")+IFERROR(W217/H217,"0")+IFERROR(W218/H218,"0")+IFERROR(W219/H219,"0")+IFERROR(W220/H220,"0")</f>
        <v>0</v>
      </c>
      <c r="X221" s="44">
        <f>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hidden="1" x14ac:dyDescent="0.2">
      <c r="A222" s="420"/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1"/>
      <c r="N222" s="417" t="s">
        <v>43</v>
      </c>
      <c r="O222" s="418"/>
      <c r="P222" s="418"/>
      <c r="Q222" s="418"/>
      <c r="R222" s="418"/>
      <c r="S222" s="418"/>
      <c r="T222" s="419"/>
      <c r="U222" s="43" t="s">
        <v>0</v>
      </c>
      <c r="V222" s="44">
        <f>IFERROR(SUM(V215:V220),"0")</f>
        <v>0</v>
      </c>
      <c r="W222" s="44">
        <f>IFERROR(SUM(W215:W220),"0")</f>
        <v>0</v>
      </c>
      <c r="X222" s="43"/>
      <c r="Y222" s="68"/>
      <c r="Z222" s="68"/>
    </row>
    <row r="223" spans="1:53" ht="16.5" hidden="1" customHeight="1" x14ac:dyDescent="0.25">
      <c r="A223" s="411" t="s">
        <v>356</v>
      </c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66"/>
      <c r="Z223" s="66"/>
    </row>
    <row r="224" spans="1:53" ht="14.25" hidden="1" customHeight="1" x14ac:dyDescent="0.25">
      <c r="A224" s="412" t="s">
        <v>117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67"/>
      <c r="Z224" s="67"/>
    </row>
    <row r="225" spans="1:53" ht="27" hidden="1" customHeight="1" x14ac:dyDescent="0.25">
      <c r="A225" s="64" t="s">
        <v>357</v>
      </c>
      <c r="B225" s="64" t="s">
        <v>358</v>
      </c>
      <c r="C225" s="37">
        <v>4301011346</v>
      </c>
      <c r="D225" s="413">
        <v>4607091387445</v>
      </c>
      <c r="E225" s="413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113</v>
      </c>
      <c r="L225" s="39" t="s">
        <v>112</v>
      </c>
      <c r="M225" s="38">
        <v>31</v>
      </c>
      <c r="N22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415"/>
      <c r="P225" s="415"/>
      <c r="Q225" s="415"/>
      <c r="R225" s="41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40" si="13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5" t="s">
        <v>66</v>
      </c>
    </row>
    <row r="226" spans="1:53" ht="27" hidden="1" customHeight="1" x14ac:dyDescent="0.25">
      <c r="A226" s="64" t="s">
        <v>359</v>
      </c>
      <c r="B226" s="64" t="s">
        <v>360</v>
      </c>
      <c r="C226" s="37">
        <v>4301011308</v>
      </c>
      <c r="D226" s="413">
        <v>4607091386004</v>
      </c>
      <c r="E226" s="41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113</v>
      </c>
      <c r="L226" s="39" t="s">
        <v>112</v>
      </c>
      <c r="M226" s="38">
        <v>55</v>
      </c>
      <c r="N22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415"/>
      <c r="P226" s="415"/>
      <c r="Q226" s="415"/>
      <c r="R226" s="41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3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6" t="s">
        <v>66</v>
      </c>
    </row>
    <row r="227" spans="1:53" ht="27" hidden="1" customHeight="1" x14ac:dyDescent="0.25">
      <c r="A227" s="64" t="s">
        <v>359</v>
      </c>
      <c r="B227" s="64" t="s">
        <v>361</v>
      </c>
      <c r="C227" s="37">
        <v>4301011362</v>
      </c>
      <c r="D227" s="413">
        <v>4607091386004</v>
      </c>
      <c r="E227" s="413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113</v>
      </c>
      <c r="L227" s="39" t="s">
        <v>121</v>
      </c>
      <c r="M227" s="38">
        <v>55</v>
      </c>
      <c r="N22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415"/>
      <c r="P227" s="415"/>
      <c r="Q227" s="415"/>
      <c r="R227" s="41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3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hidden="1" customHeight="1" x14ac:dyDescent="0.25">
      <c r="A228" s="64" t="s">
        <v>362</v>
      </c>
      <c r="B228" s="64" t="s">
        <v>363</v>
      </c>
      <c r="C228" s="37">
        <v>4301011347</v>
      </c>
      <c r="D228" s="413">
        <v>4607091386073</v>
      </c>
      <c r="E228" s="413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113</v>
      </c>
      <c r="L228" s="39" t="s">
        <v>112</v>
      </c>
      <c r="M228" s="38">
        <v>31</v>
      </c>
      <c r="N22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415"/>
      <c r="P228" s="415"/>
      <c r="Q228" s="415"/>
      <c r="R228" s="41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hidden="1" customHeight="1" x14ac:dyDescent="0.25">
      <c r="A229" s="64" t="s">
        <v>364</v>
      </c>
      <c r="B229" s="64" t="s">
        <v>365</v>
      </c>
      <c r="C229" s="37">
        <v>4301010928</v>
      </c>
      <c r="D229" s="413">
        <v>4607091387322</v>
      </c>
      <c r="E229" s="413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113</v>
      </c>
      <c r="L229" s="39" t="s">
        <v>112</v>
      </c>
      <c r="M229" s="38">
        <v>55</v>
      </c>
      <c r="N229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415"/>
      <c r="P229" s="415"/>
      <c r="Q229" s="415"/>
      <c r="R229" s="41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hidden="1" customHeight="1" x14ac:dyDescent="0.25">
      <c r="A230" s="64" t="s">
        <v>364</v>
      </c>
      <c r="B230" s="64" t="s">
        <v>366</v>
      </c>
      <c r="C230" s="37">
        <v>4301011395</v>
      </c>
      <c r="D230" s="413">
        <v>4607091387322</v>
      </c>
      <c r="E230" s="413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8" t="s">
        <v>113</v>
      </c>
      <c r="L230" s="39" t="s">
        <v>121</v>
      </c>
      <c r="M230" s="38">
        <v>55</v>
      </c>
      <c r="N230" s="54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415"/>
      <c r="P230" s="415"/>
      <c r="Q230" s="415"/>
      <c r="R230" s="41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IFERROR(IF(W230=0,"",ROUNDUP(W230/H230,0)*0.02039),"")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367</v>
      </c>
      <c r="B231" s="64" t="s">
        <v>368</v>
      </c>
      <c r="C231" s="37">
        <v>4301011311</v>
      </c>
      <c r="D231" s="413">
        <v>4607091387377</v>
      </c>
      <c r="E231" s="41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113</v>
      </c>
      <c r="L231" s="39" t="s">
        <v>112</v>
      </c>
      <c r="M231" s="38">
        <v>55</v>
      </c>
      <c r="N231" s="5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415"/>
      <c r="P231" s="415"/>
      <c r="Q231" s="415"/>
      <c r="R231" s="41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369</v>
      </c>
      <c r="B232" s="64" t="s">
        <v>370</v>
      </c>
      <c r="C232" s="37">
        <v>4301010945</v>
      </c>
      <c r="D232" s="413">
        <v>4607091387353</v>
      </c>
      <c r="E232" s="41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113</v>
      </c>
      <c r="L232" s="39" t="s">
        <v>112</v>
      </c>
      <c r="M232" s="38">
        <v>55</v>
      </c>
      <c r="N232" s="5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415"/>
      <c r="P232" s="415"/>
      <c r="Q232" s="415"/>
      <c r="R232" s="41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4301011328</v>
      </c>
      <c r="D233" s="413">
        <v>4607091386011</v>
      </c>
      <c r="E233" s="413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8" t="s">
        <v>79</v>
      </c>
      <c r="L233" s="39" t="s">
        <v>78</v>
      </c>
      <c r="M233" s="38">
        <v>55</v>
      </c>
      <c r="N233" s="5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415"/>
      <c r="P233" s="415"/>
      <c r="Q233" s="415"/>
      <c r="R233" s="416"/>
      <c r="S233" s="40" t="s">
        <v>48</v>
      </c>
      <c r="T233" s="40" t="s">
        <v>48</v>
      </c>
      <c r="U233" s="41" t="s">
        <v>0</v>
      </c>
      <c r="V233" s="59">
        <v>160</v>
      </c>
      <c r="W233" s="56">
        <f t="shared" si="13"/>
        <v>160</v>
      </c>
      <c r="X233" s="42">
        <f t="shared" ref="X233:X238" si="14">IFERROR(IF(W233=0,"",ROUNDUP(W233/H233,0)*0.00937),"")</f>
        <v>0.29984</v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4301011329</v>
      </c>
      <c r="D234" s="413">
        <v>4607091387308</v>
      </c>
      <c r="E234" s="413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8" t="s">
        <v>79</v>
      </c>
      <c r="L234" s="39" t="s">
        <v>78</v>
      </c>
      <c r="M234" s="38">
        <v>55</v>
      </c>
      <c r="N234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415"/>
      <c r="P234" s="415"/>
      <c r="Q234" s="415"/>
      <c r="R234" s="41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 t="shared" si="14"/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375</v>
      </c>
      <c r="B235" s="64" t="s">
        <v>376</v>
      </c>
      <c r="C235" s="37">
        <v>4301011049</v>
      </c>
      <c r="D235" s="413">
        <v>4607091387339</v>
      </c>
      <c r="E235" s="413"/>
      <c r="F235" s="63">
        <v>0.5</v>
      </c>
      <c r="G235" s="38">
        <v>10</v>
      </c>
      <c r="H235" s="63">
        <v>5</v>
      </c>
      <c r="I235" s="63">
        <v>5.24</v>
      </c>
      <c r="J235" s="38">
        <v>120</v>
      </c>
      <c r="K235" s="38" t="s">
        <v>79</v>
      </c>
      <c r="L235" s="39" t="s">
        <v>112</v>
      </c>
      <c r="M235" s="38">
        <v>55</v>
      </c>
      <c r="N235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415"/>
      <c r="P235" s="415"/>
      <c r="Q235" s="415"/>
      <c r="R235" s="41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si="14"/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377</v>
      </c>
      <c r="B236" s="64" t="s">
        <v>378</v>
      </c>
      <c r="C236" s="37">
        <v>4301011433</v>
      </c>
      <c r="D236" s="413">
        <v>4680115882638</v>
      </c>
      <c r="E236" s="413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79</v>
      </c>
      <c r="L236" s="39" t="s">
        <v>112</v>
      </c>
      <c r="M236" s="38">
        <v>90</v>
      </c>
      <c r="N236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415"/>
      <c r="P236" s="415"/>
      <c r="Q236" s="415"/>
      <c r="R236" s="41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379</v>
      </c>
      <c r="B237" s="64" t="s">
        <v>380</v>
      </c>
      <c r="C237" s="37">
        <v>4301011573</v>
      </c>
      <c r="D237" s="413">
        <v>4680115881938</v>
      </c>
      <c r="E237" s="41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79</v>
      </c>
      <c r="L237" s="39" t="s">
        <v>112</v>
      </c>
      <c r="M237" s="38">
        <v>90</v>
      </c>
      <c r="N237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415"/>
      <c r="P237" s="415"/>
      <c r="Q237" s="415"/>
      <c r="R237" s="41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381</v>
      </c>
      <c r="B238" s="64" t="s">
        <v>382</v>
      </c>
      <c r="C238" s="37">
        <v>4301010944</v>
      </c>
      <c r="D238" s="413">
        <v>4607091387346</v>
      </c>
      <c r="E238" s="413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79</v>
      </c>
      <c r="L238" s="39" t="s">
        <v>112</v>
      </c>
      <c r="M238" s="38">
        <v>55</v>
      </c>
      <c r="N238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415"/>
      <c r="P238" s="415"/>
      <c r="Q238" s="415"/>
      <c r="R238" s="41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383</v>
      </c>
      <c r="B239" s="64" t="s">
        <v>384</v>
      </c>
      <c r="C239" s="37">
        <v>4301011402</v>
      </c>
      <c r="D239" s="413">
        <v>4680115880375</v>
      </c>
      <c r="E239" s="413"/>
      <c r="F239" s="63">
        <v>0.77500000000000002</v>
      </c>
      <c r="G239" s="38">
        <v>10</v>
      </c>
      <c r="H239" s="63">
        <v>7.75</v>
      </c>
      <c r="I239" s="63">
        <v>8.23</v>
      </c>
      <c r="J239" s="38">
        <v>56</v>
      </c>
      <c r="K239" s="38" t="s">
        <v>113</v>
      </c>
      <c r="L239" s="39" t="s">
        <v>132</v>
      </c>
      <c r="M239" s="38">
        <v>45</v>
      </c>
      <c r="N239" s="55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415"/>
      <c r="P239" s="415"/>
      <c r="Q239" s="415"/>
      <c r="R239" s="41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385</v>
      </c>
      <c r="B240" s="64" t="s">
        <v>386</v>
      </c>
      <c r="C240" s="37">
        <v>4301011353</v>
      </c>
      <c r="D240" s="413">
        <v>4607091389807</v>
      </c>
      <c r="E240" s="413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79</v>
      </c>
      <c r="L240" s="39" t="s">
        <v>112</v>
      </c>
      <c r="M240" s="38">
        <v>55</v>
      </c>
      <c r="N240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415"/>
      <c r="P240" s="415"/>
      <c r="Q240" s="415"/>
      <c r="R240" s="41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420"/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1"/>
      <c r="N241" s="417" t="s">
        <v>43</v>
      </c>
      <c r="O241" s="418"/>
      <c r="P241" s="418"/>
      <c r="Q241" s="418"/>
      <c r="R241" s="418"/>
      <c r="S241" s="418"/>
      <c r="T241" s="419"/>
      <c r="U241" s="43" t="s">
        <v>42</v>
      </c>
      <c r="V241" s="44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32</v>
      </c>
      <c r="W241" s="44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32</v>
      </c>
      <c r="X241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0.29984</v>
      </c>
      <c r="Y241" s="68"/>
      <c r="Z241" s="68"/>
    </row>
    <row r="242" spans="1:53" x14ac:dyDescent="0.2">
      <c r="A242" s="420"/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1"/>
      <c r="N242" s="417" t="s">
        <v>43</v>
      </c>
      <c r="O242" s="418"/>
      <c r="P242" s="418"/>
      <c r="Q242" s="418"/>
      <c r="R242" s="418"/>
      <c r="S242" s="418"/>
      <c r="T242" s="419"/>
      <c r="U242" s="43" t="s">
        <v>0</v>
      </c>
      <c r="V242" s="44">
        <f>IFERROR(SUM(V225:V240),"0")</f>
        <v>160</v>
      </c>
      <c r="W242" s="44">
        <f>IFERROR(SUM(W225:W240),"0")</f>
        <v>160</v>
      </c>
      <c r="X242" s="43"/>
      <c r="Y242" s="68"/>
      <c r="Z242" s="68"/>
    </row>
    <row r="243" spans="1:53" ht="14.25" hidden="1" customHeight="1" x14ac:dyDescent="0.25">
      <c r="A243" s="412" t="s">
        <v>109</v>
      </c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  <c r="L243" s="412"/>
      <c r="M243" s="412"/>
      <c r="N243" s="412"/>
      <c r="O243" s="412"/>
      <c r="P243" s="412"/>
      <c r="Q243" s="412"/>
      <c r="R243" s="412"/>
      <c r="S243" s="412"/>
      <c r="T243" s="412"/>
      <c r="U243" s="412"/>
      <c r="V243" s="412"/>
      <c r="W243" s="412"/>
      <c r="X243" s="412"/>
      <c r="Y243" s="67"/>
      <c r="Z243" s="67"/>
    </row>
    <row r="244" spans="1:53" ht="27" hidden="1" customHeight="1" x14ac:dyDescent="0.25">
      <c r="A244" s="64" t="s">
        <v>387</v>
      </c>
      <c r="B244" s="64" t="s">
        <v>388</v>
      </c>
      <c r="C244" s="37">
        <v>4301020254</v>
      </c>
      <c r="D244" s="413">
        <v>4680115881914</v>
      </c>
      <c r="E244" s="41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79</v>
      </c>
      <c r="L244" s="39" t="s">
        <v>112</v>
      </c>
      <c r="M244" s="38">
        <v>90</v>
      </c>
      <c r="N244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415"/>
      <c r="P244" s="415"/>
      <c r="Q244" s="415"/>
      <c r="R244" s="41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IFERROR(IF(W244=0,"",ROUNDUP(W244/H244,0)*0.00937),"")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idden="1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3" t="s">
        <v>42</v>
      </c>
      <c r="V245" s="44">
        <f>IFERROR(V244/H244,"0")</f>
        <v>0</v>
      </c>
      <c r="W245" s="44">
        <f>IFERROR(W244/H244,"0")</f>
        <v>0</v>
      </c>
      <c r="X245" s="44">
        <f>IFERROR(IF(X244="",0,X244),"0")</f>
        <v>0</v>
      </c>
      <c r="Y245" s="68"/>
      <c r="Z245" s="68"/>
    </row>
    <row r="246" spans="1:53" hidden="1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3" t="s">
        <v>0</v>
      </c>
      <c r="V246" s="44">
        <f>IFERROR(SUM(V244:V244),"0")</f>
        <v>0</v>
      </c>
      <c r="W246" s="44">
        <f>IFERROR(SUM(W244:W244),"0")</f>
        <v>0</v>
      </c>
      <c r="X246" s="43"/>
      <c r="Y246" s="68"/>
      <c r="Z246" s="68"/>
    </row>
    <row r="247" spans="1:53" ht="14.25" hidden="1" customHeight="1" x14ac:dyDescent="0.25">
      <c r="A247" s="412" t="s">
        <v>75</v>
      </c>
      <c r="B247" s="412"/>
      <c r="C247" s="412"/>
      <c r="D247" s="412"/>
      <c r="E247" s="412"/>
      <c r="F247" s="412"/>
      <c r="G247" s="412"/>
      <c r="H247" s="412"/>
      <c r="I247" s="412"/>
      <c r="J247" s="412"/>
      <c r="K247" s="412"/>
      <c r="L247" s="412"/>
      <c r="M247" s="412"/>
      <c r="N247" s="412"/>
      <c r="O247" s="412"/>
      <c r="P247" s="412"/>
      <c r="Q247" s="412"/>
      <c r="R247" s="412"/>
      <c r="S247" s="412"/>
      <c r="T247" s="412"/>
      <c r="U247" s="412"/>
      <c r="V247" s="412"/>
      <c r="W247" s="412"/>
      <c r="X247" s="412"/>
      <c r="Y247" s="67"/>
      <c r="Z247" s="67"/>
    </row>
    <row r="248" spans="1:53" ht="27" hidden="1" customHeight="1" x14ac:dyDescent="0.25">
      <c r="A248" s="64" t="s">
        <v>389</v>
      </c>
      <c r="B248" s="64" t="s">
        <v>390</v>
      </c>
      <c r="C248" s="37">
        <v>4301030878</v>
      </c>
      <c r="D248" s="413">
        <v>4607091387193</v>
      </c>
      <c r="E248" s="413"/>
      <c r="F248" s="63">
        <v>0.7</v>
      </c>
      <c r="G248" s="38">
        <v>6</v>
      </c>
      <c r="H248" s="63">
        <v>4.2</v>
      </c>
      <c r="I248" s="63">
        <v>4.46</v>
      </c>
      <c r="J248" s="38">
        <v>156</v>
      </c>
      <c r="K248" s="38" t="s">
        <v>79</v>
      </c>
      <c r="L248" s="39" t="s">
        <v>78</v>
      </c>
      <c r="M248" s="38">
        <v>35</v>
      </c>
      <c r="N248" s="5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415"/>
      <c r="P248" s="415"/>
      <c r="Q248" s="415"/>
      <c r="R248" s="41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391</v>
      </c>
      <c r="B249" s="64" t="s">
        <v>392</v>
      </c>
      <c r="C249" s="37">
        <v>4301031153</v>
      </c>
      <c r="D249" s="413">
        <v>4607091387230</v>
      </c>
      <c r="E249" s="413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79</v>
      </c>
      <c r="L249" s="39" t="s">
        <v>78</v>
      </c>
      <c r="M249" s="38">
        <v>40</v>
      </c>
      <c r="N249" s="5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415"/>
      <c r="P249" s="415"/>
      <c r="Q249" s="415"/>
      <c r="R249" s="41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393</v>
      </c>
      <c r="B250" s="64" t="s">
        <v>394</v>
      </c>
      <c r="C250" s="37">
        <v>4301031152</v>
      </c>
      <c r="D250" s="413">
        <v>4607091387285</v>
      </c>
      <c r="E250" s="413"/>
      <c r="F250" s="63">
        <v>0.35</v>
      </c>
      <c r="G250" s="38">
        <v>6</v>
      </c>
      <c r="H250" s="63">
        <v>2.1</v>
      </c>
      <c r="I250" s="63">
        <v>2.23</v>
      </c>
      <c r="J250" s="38">
        <v>234</v>
      </c>
      <c r="K250" s="38" t="s">
        <v>172</v>
      </c>
      <c r="L250" s="39" t="s">
        <v>78</v>
      </c>
      <c r="M250" s="38">
        <v>40</v>
      </c>
      <c r="N250" s="5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415"/>
      <c r="P250" s="415"/>
      <c r="Q250" s="415"/>
      <c r="R250" s="41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IFERROR(IF(W250=0,"",ROUNDUP(W250/H250,0)*0.00502),"")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395</v>
      </c>
      <c r="B251" s="64" t="s">
        <v>396</v>
      </c>
      <c r="C251" s="37">
        <v>4301031164</v>
      </c>
      <c r="D251" s="413">
        <v>4680115880481</v>
      </c>
      <c r="E251" s="413"/>
      <c r="F251" s="63">
        <v>0.28000000000000003</v>
      </c>
      <c r="G251" s="38">
        <v>6</v>
      </c>
      <c r="H251" s="63">
        <v>1.68</v>
      </c>
      <c r="I251" s="63">
        <v>1.78</v>
      </c>
      <c r="J251" s="38">
        <v>234</v>
      </c>
      <c r="K251" s="38" t="s">
        <v>172</v>
      </c>
      <c r="L251" s="39" t="s">
        <v>78</v>
      </c>
      <c r="M251" s="38">
        <v>40</v>
      </c>
      <c r="N251" s="56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415"/>
      <c r="P251" s="415"/>
      <c r="Q251" s="415"/>
      <c r="R251" s="416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idden="1" x14ac:dyDescent="0.2">
      <c r="A252" s="420"/>
      <c r="B252" s="420"/>
      <c r="C252" s="420"/>
      <c r="D252" s="420"/>
      <c r="E252" s="420"/>
      <c r="F252" s="420"/>
      <c r="G252" s="420"/>
      <c r="H252" s="420"/>
      <c r="I252" s="420"/>
      <c r="J252" s="420"/>
      <c r="K252" s="420"/>
      <c r="L252" s="420"/>
      <c r="M252" s="421"/>
      <c r="N252" s="417" t="s">
        <v>43</v>
      </c>
      <c r="O252" s="418"/>
      <c r="P252" s="418"/>
      <c r="Q252" s="418"/>
      <c r="R252" s="418"/>
      <c r="S252" s="418"/>
      <c r="T252" s="419"/>
      <c r="U252" s="43" t="s">
        <v>42</v>
      </c>
      <c r="V252" s="44">
        <f>IFERROR(V248/H248,"0")+IFERROR(V249/H249,"0")+IFERROR(V250/H250,"0")+IFERROR(V251/H251,"0")</f>
        <v>0</v>
      </c>
      <c r="W252" s="44">
        <f>IFERROR(W248/H248,"0")+IFERROR(W249/H249,"0")+IFERROR(W250/H250,"0")+IFERROR(W251/H251,"0")</f>
        <v>0</v>
      </c>
      <c r="X252" s="44">
        <f>IFERROR(IF(X248="",0,X248),"0")+IFERROR(IF(X249="",0,X249),"0")+IFERROR(IF(X250="",0,X250),"0")+IFERROR(IF(X251="",0,X251),"0")</f>
        <v>0</v>
      </c>
      <c r="Y252" s="68"/>
      <c r="Z252" s="68"/>
    </row>
    <row r="253" spans="1:53" hidden="1" x14ac:dyDescent="0.2">
      <c r="A253" s="420"/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1"/>
      <c r="N253" s="417" t="s">
        <v>43</v>
      </c>
      <c r="O253" s="418"/>
      <c r="P253" s="418"/>
      <c r="Q253" s="418"/>
      <c r="R253" s="418"/>
      <c r="S253" s="418"/>
      <c r="T253" s="419"/>
      <c r="U253" s="43" t="s">
        <v>0</v>
      </c>
      <c r="V253" s="44">
        <f>IFERROR(SUM(V248:V251),"0")</f>
        <v>0</v>
      </c>
      <c r="W253" s="44">
        <f>IFERROR(SUM(W248:W251),"0")</f>
        <v>0</v>
      </c>
      <c r="X253" s="43"/>
      <c r="Y253" s="68"/>
      <c r="Z253" s="68"/>
    </row>
    <row r="254" spans="1:53" ht="14.25" hidden="1" customHeight="1" x14ac:dyDescent="0.25">
      <c r="A254" s="412" t="s">
        <v>80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67"/>
      <c r="Z254" s="67"/>
    </row>
    <row r="255" spans="1:53" ht="16.5" hidden="1" customHeight="1" x14ac:dyDescent="0.25">
      <c r="A255" s="64" t="s">
        <v>397</v>
      </c>
      <c r="B255" s="64" t="s">
        <v>398</v>
      </c>
      <c r="C255" s="37">
        <v>4301051731</v>
      </c>
      <c r="D255" s="413">
        <v>4680115884618</v>
      </c>
      <c r="E255" s="413"/>
      <c r="F255" s="63">
        <v>0.6</v>
      </c>
      <c r="G255" s="38">
        <v>6</v>
      </c>
      <c r="H255" s="63">
        <v>3.6</v>
      </c>
      <c r="I255" s="63">
        <v>3.81</v>
      </c>
      <c r="J255" s="38">
        <v>120</v>
      </c>
      <c r="K255" s="38" t="s">
        <v>79</v>
      </c>
      <c r="L255" s="39" t="s">
        <v>78</v>
      </c>
      <c r="M255" s="38">
        <v>45</v>
      </c>
      <c r="N255" s="564" t="s">
        <v>399</v>
      </c>
      <c r="O255" s="415"/>
      <c r="P255" s="415"/>
      <c r="Q255" s="415"/>
      <c r="R255" s="41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3" si="15">IFERROR(IF(V255="",0,CEILING((V255/$H255),1)*$H255),"")</f>
        <v>0</v>
      </c>
      <c r="X255" s="42" t="str">
        <f>IFERROR(IF(W255=0,"",ROUNDUP(W255/H255,0)*0.00937),"")</f>
        <v/>
      </c>
      <c r="Y255" s="69" t="s">
        <v>48</v>
      </c>
      <c r="Z255" s="70" t="s">
        <v>400</v>
      </c>
      <c r="AD255" s="71"/>
      <c r="BA255" s="216" t="s">
        <v>66</v>
      </c>
    </row>
    <row r="256" spans="1:53" ht="16.5" hidden="1" customHeight="1" x14ac:dyDescent="0.25">
      <c r="A256" s="64" t="s">
        <v>401</v>
      </c>
      <c r="B256" s="64" t="s">
        <v>402</v>
      </c>
      <c r="C256" s="37">
        <v>4301051100</v>
      </c>
      <c r="D256" s="413">
        <v>4607091387766</v>
      </c>
      <c r="E256" s="413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113</v>
      </c>
      <c r="L256" s="39" t="s">
        <v>132</v>
      </c>
      <c r="M256" s="38">
        <v>40</v>
      </c>
      <c r="N256" s="5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415"/>
      <c r="P256" s="415"/>
      <c r="Q256" s="415"/>
      <c r="R256" s="41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5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hidden="1" customHeight="1" x14ac:dyDescent="0.25">
      <c r="A257" s="64" t="s">
        <v>403</v>
      </c>
      <c r="B257" s="64" t="s">
        <v>404</v>
      </c>
      <c r="C257" s="37">
        <v>4301051116</v>
      </c>
      <c r="D257" s="413">
        <v>4607091387957</v>
      </c>
      <c r="E257" s="413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113</v>
      </c>
      <c r="L257" s="39" t="s">
        <v>78</v>
      </c>
      <c r="M257" s="38">
        <v>40</v>
      </c>
      <c r="N257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415"/>
      <c r="P257" s="415"/>
      <c r="Q257" s="415"/>
      <c r="R257" s="41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hidden="1" customHeight="1" x14ac:dyDescent="0.25">
      <c r="A258" s="64" t="s">
        <v>405</v>
      </c>
      <c r="B258" s="64" t="s">
        <v>406</v>
      </c>
      <c r="C258" s="37">
        <v>4301051115</v>
      </c>
      <c r="D258" s="413">
        <v>4607091387964</v>
      </c>
      <c r="E258" s="413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113</v>
      </c>
      <c r="L258" s="39" t="s">
        <v>78</v>
      </c>
      <c r="M258" s="38">
        <v>40</v>
      </c>
      <c r="N258" s="5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415"/>
      <c r="P258" s="415"/>
      <c r="Q258" s="415"/>
      <c r="R258" s="41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hidden="1" customHeight="1" x14ac:dyDescent="0.25">
      <c r="A259" s="64" t="s">
        <v>407</v>
      </c>
      <c r="B259" s="64" t="s">
        <v>408</v>
      </c>
      <c r="C259" s="37">
        <v>4301051134</v>
      </c>
      <c r="D259" s="413">
        <v>4607091381672</v>
      </c>
      <c r="E259" s="413"/>
      <c r="F259" s="63">
        <v>0.6</v>
      </c>
      <c r="G259" s="38">
        <v>6</v>
      </c>
      <c r="H259" s="63">
        <v>3.6</v>
      </c>
      <c r="I259" s="63">
        <v>3.8759999999999999</v>
      </c>
      <c r="J259" s="38">
        <v>120</v>
      </c>
      <c r="K259" s="38" t="s">
        <v>79</v>
      </c>
      <c r="L259" s="39" t="s">
        <v>78</v>
      </c>
      <c r="M259" s="38">
        <v>40</v>
      </c>
      <c r="N259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415"/>
      <c r="P259" s="415"/>
      <c r="Q259" s="415"/>
      <c r="R259" s="41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409</v>
      </c>
      <c r="B260" s="64" t="s">
        <v>410</v>
      </c>
      <c r="C260" s="37">
        <v>4301051130</v>
      </c>
      <c r="D260" s="413">
        <v>4607091387537</v>
      </c>
      <c r="E260" s="413"/>
      <c r="F260" s="63">
        <v>0.45</v>
      </c>
      <c r="G260" s="38">
        <v>6</v>
      </c>
      <c r="H260" s="63">
        <v>2.7</v>
      </c>
      <c r="I260" s="63">
        <v>2.99</v>
      </c>
      <c r="J260" s="38">
        <v>156</v>
      </c>
      <c r="K260" s="38" t="s">
        <v>79</v>
      </c>
      <c r="L260" s="39" t="s">
        <v>78</v>
      </c>
      <c r="M260" s="38">
        <v>40</v>
      </c>
      <c r="N260" s="5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415"/>
      <c r="P260" s="415"/>
      <c r="Q260" s="415"/>
      <c r="R260" s="41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411</v>
      </c>
      <c r="B261" s="64" t="s">
        <v>412</v>
      </c>
      <c r="C261" s="37">
        <v>4301051132</v>
      </c>
      <c r="D261" s="413">
        <v>4607091387513</v>
      </c>
      <c r="E261" s="413"/>
      <c r="F261" s="63">
        <v>0.45</v>
      </c>
      <c r="G261" s="38">
        <v>6</v>
      </c>
      <c r="H261" s="63">
        <v>2.7</v>
      </c>
      <c r="I261" s="63">
        <v>2.9780000000000002</v>
      </c>
      <c r="J261" s="38">
        <v>156</v>
      </c>
      <c r="K261" s="38" t="s">
        <v>79</v>
      </c>
      <c r="L261" s="39" t="s">
        <v>78</v>
      </c>
      <c r="M261" s="38">
        <v>40</v>
      </c>
      <c r="N261" s="5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415"/>
      <c r="P261" s="415"/>
      <c r="Q261" s="415"/>
      <c r="R261" s="41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413</v>
      </c>
      <c r="B262" s="64" t="s">
        <v>414</v>
      </c>
      <c r="C262" s="37">
        <v>4301051277</v>
      </c>
      <c r="D262" s="413">
        <v>4680115880511</v>
      </c>
      <c r="E262" s="413"/>
      <c r="F262" s="63">
        <v>0.33</v>
      </c>
      <c r="G262" s="38">
        <v>6</v>
      </c>
      <c r="H262" s="63">
        <v>1.98</v>
      </c>
      <c r="I262" s="63">
        <v>2.1800000000000002</v>
      </c>
      <c r="J262" s="38">
        <v>156</v>
      </c>
      <c r="K262" s="38" t="s">
        <v>79</v>
      </c>
      <c r="L262" s="39" t="s">
        <v>132</v>
      </c>
      <c r="M262" s="38">
        <v>40</v>
      </c>
      <c r="N262" s="5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415"/>
      <c r="P262" s="415"/>
      <c r="Q262" s="415"/>
      <c r="R262" s="41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415</v>
      </c>
      <c r="B263" s="64" t="s">
        <v>416</v>
      </c>
      <c r="C263" s="37">
        <v>4301051344</v>
      </c>
      <c r="D263" s="413">
        <v>4680115880412</v>
      </c>
      <c r="E263" s="413"/>
      <c r="F263" s="63">
        <v>0.33</v>
      </c>
      <c r="G263" s="38">
        <v>6</v>
      </c>
      <c r="H263" s="63">
        <v>1.98</v>
      </c>
      <c r="I263" s="63">
        <v>2.246</v>
      </c>
      <c r="J263" s="38">
        <v>156</v>
      </c>
      <c r="K263" s="38" t="s">
        <v>79</v>
      </c>
      <c r="L263" s="39" t="s">
        <v>132</v>
      </c>
      <c r="M263" s="38">
        <v>45</v>
      </c>
      <c r="N263" s="5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415"/>
      <c r="P263" s="415"/>
      <c r="Q263" s="415"/>
      <c r="R263" s="41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idden="1" x14ac:dyDescent="0.2">
      <c r="A264" s="420"/>
      <c r="B264" s="420"/>
      <c r="C264" s="420"/>
      <c r="D264" s="420"/>
      <c r="E264" s="420"/>
      <c r="F264" s="420"/>
      <c r="G264" s="420"/>
      <c r="H264" s="420"/>
      <c r="I264" s="420"/>
      <c r="J264" s="420"/>
      <c r="K264" s="420"/>
      <c r="L264" s="420"/>
      <c r="M264" s="421"/>
      <c r="N264" s="417" t="s">
        <v>43</v>
      </c>
      <c r="O264" s="418"/>
      <c r="P264" s="418"/>
      <c r="Q264" s="418"/>
      <c r="R264" s="418"/>
      <c r="S264" s="418"/>
      <c r="T264" s="419"/>
      <c r="U264" s="43" t="s">
        <v>42</v>
      </c>
      <c r="V264" s="44">
        <f>IFERROR(V255/H255,"0")+IFERROR(V256/H256,"0")+IFERROR(V257/H257,"0")+IFERROR(V258/H258,"0")+IFERROR(V259/H259,"0")+IFERROR(V260/H260,"0")+IFERROR(V261/H261,"0")+IFERROR(V262/H262,"0")+IFERROR(V263/H263,"0")</f>
        <v>0</v>
      </c>
      <c r="W264" s="44">
        <f>IFERROR(W255/H255,"0")+IFERROR(W256/H256,"0")+IFERROR(W257/H257,"0")+IFERROR(W258/H258,"0")+IFERROR(W259/H259,"0")+IFERROR(W260/H260,"0")+IFERROR(W261/H261,"0")+IFERROR(W262/H262,"0")+IFERROR(W263/H263,"0")</f>
        <v>0</v>
      </c>
      <c r="X264" s="44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hidden="1" x14ac:dyDescent="0.2">
      <c r="A265" s="420"/>
      <c r="B265" s="420"/>
      <c r="C265" s="420"/>
      <c r="D265" s="420"/>
      <c r="E265" s="420"/>
      <c r="F265" s="420"/>
      <c r="G265" s="420"/>
      <c r="H265" s="420"/>
      <c r="I265" s="420"/>
      <c r="J265" s="420"/>
      <c r="K265" s="420"/>
      <c r="L265" s="420"/>
      <c r="M265" s="421"/>
      <c r="N265" s="417" t="s">
        <v>43</v>
      </c>
      <c r="O265" s="418"/>
      <c r="P265" s="418"/>
      <c r="Q265" s="418"/>
      <c r="R265" s="418"/>
      <c r="S265" s="418"/>
      <c r="T265" s="419"/>
      <c r="U265" s="43" t="s">
        <v>0</v>
      </c>
      <c r="V265" s="44">
        <f>IFERROR(SUM(V255:V263),"0")</f>
        <v>0</v>
      </c>
      <c r="W265" s="44">
        <f>IFERROR(SUM(W255:W263),"0")</f>
        <v>0</v>
      </c>
      <c r="X265" s="43"/>
      <c r="Y265" s="68"/>
      <c r="Z265" s="68"/>
    </row>
    <row r="266" spans="1:53" ht="14.25" hidden="1" customHeight="1" x14ac:dyDescent="0.25">
      <c r="A266" s="412" t="s">
        <v>208</v>
      </c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412"/>
      <c r="S266" s="412"/>
      <c r="T266" s="412"/>
      <c r="U266" s="412"/>
      <c r="V266" s="412"/>
      <c r="W266" s="412"/>
      <c r="X266" s="412"/>
      <c r="Y266" s="67"/>
      <c r="Z266" s="67"/>
    </row>
    <row r="267" spans="1:53" ht="16.5" hidden="1" customHeight="1" x14ac:dyDescent="0.25">
      <c r="A267" s="64" t="s">
        <v>417</v>
      </c>
      <c r="B267" s="64" t="s">
        <v>418</v>
      </c>
      <c r="C267" s="37">
        <v>4301060326</v>
      </c>
      <c r="D267" s="413">
        <v>4607091380880</v>
      </c>
      <c r="E267" s="413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113</v>
      </c>
      <c r="L267" s="39" t="s">
        <v>78</v>
      </c>
      <c r="M267" s="38">
        <v>30</v>
      </c>
      <c r="N26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415"/>
      <c r="P267" s="415"/>
      <c r="Q267" s="415"/>
      <c r="R267" s="41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419</v>
      </c>
      <c r="B268" s="64" t="s">
        <v>420</v>
      </c>
      <c r="C268" s="37">
        <v>4301060308</v>
      </c>
      <c r="D268" s="413">
        <v>4607091384482</v>
      </c>
      <c r="E268" s="413"/>
      <c r="F268" s="63">
        <v>1.3</v>
      </c>
      <c r="G268" s="38">
        <v>6</v>
      </c>
      <c r="H268" s="63">
        <v>7.8</v>
      </c>
      <c r="I268" s="63">
        <v>8.3640000000000008</v>
      </c>
      <c r="J268" s="38">
        <v>56</v>
      </c>
      <c r="K268" s="38" t="s">
        <v>113</v>
      </c>
      <c r="L268" s="39" t="s">
        <v>78</v>
      </c>
      <c r="M268" s="38">
        <v>30</v>
      </c>
      <c r="N268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415"/>
      <c r="P268" s="415"/>
      <c r="Q268" s="415"/>
      <c r="R268" s="41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16.5" hidden="1" customHeight="1" x14ac:dyDescent="0.25">
      <c r="A269" s="64" t="s">
        <v>421</v>
      </c>
      <c r="B269" s="64" t="s">
        <v>422</v>
      </c>
      <c r="C269" s="37">
        <v>4301060325</v>
      </c>
      <c r="D269" s="413">
        <v>4607091380897</v>
      </c>
      <c r="E269" s="413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113</v>
      </c>
      <c r="L269" s="39" t="s">
        <v>78</v>
      </c>
      <c r="M269" s="38">
        <v>30</v>
      </c>
      <c r="N269" s="5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415"/>
      <c r="P269" s="415"/>
      <c r="Q269" s="415"/>
      <c r="R269" s="41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420"/>
      <c r="B270" s="420"/>
      <c r="C270" s="420"/>
      <c r="D270" s="420"/>
      <c r="E270" s="420"/>
      <c r="F270" s="420"/>
      <c r="G270" s="420"/>
      <c r="H270" s="420"/>
      <c r="I270" s="420"/>
      <c r="J270" s="420"/>
      <c r="K270" s="420"/>
      <c r="L270" s="420"/>
      <c r="M270" s="421"/>
      <c r="N270" s="417" t="s">
        <v>43</v>
      </c>
      <c r="O270" s="418"/>
      <c r="P270" s="418"/>
      <c r="Q270" s="418"/>
      <c r="R270" s="418"/>
      <c r="S270" s="418"/>
      <c r="T270" s="419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420"/>
      <c r="B271" s="420"/>
      <c r="C271" s="420"/>
      <c r="D271" s="420"/>
      <c r="E271" s="420"/>
      <c r="F271" s="420"/>
      <c r="G271" s="420"/>
      <c r="H271" s="420"/>
      <c r="I271" s="420"/>
      <c r="J271" s="420"/>
      <c r="K271" s="420"/>
      <c r="L271" s="420"/>
      <c r="M271" s="421"/>
      <c r="N271" s="417" t="s">
        <v>43</v>
      </c>
      <c r="O271" s="418"/>
      <c r="P271" s="418"/>
      <c r="Q271" s="418"/>
      <c r="R271" s="418"/>
      <c r="S271" s="418"/>
      <c r="T271" s="419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412" t="s">
        <v>95</v>
      </c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2"/>
      <c r="O272" s="412"/>
      <c r="P272" s="412"/>
      <c r="Q272" s="412"/>
      <c r="R272" s="412"/>
      <c r="S272" s="412"/>
      <c r="T272" s="412"/>
      <c r="U272" s="412"/>
      <c r="V272" s="412"/>
      <c r="W272" s="412"/>
      <c r="X272" s="412"/>
      <c r="Y272" s="67"/>
      <c r="Z272" s="67"/>
    </row>
    <row r="273" spans="1:53" ht="16.5" hidden="1" customHeight="1" x14ac:dyDescent="0.25">
      <c r="A273" s="64" t="s">
        <v>423</v>
      </c>
      <c r="B273" s="64" t="s">
        <v>424</v>
      </c>
      <c r="C273" s="37">
        <v>4301030232</v>
      </c>
      <c r="D273" s="413">
        <v>4607091388374</v>
      </c>
      <c r="E273" s="413"/>
      <c r="F273" s="63">
        <v>0.38</v>
      </c>
      <c r="G273" s="38">
        <v>8</v>
      </c>
      <c r="H273" s="63">
        <v>3.04</v>
      </c>
      <c r="I273" s="63">
        <v>3.28</v>
      </c>
      <c r="J273" s="38">
        <v>156</v>
      </c>
      <c r="K273" s="38" t="s">
        <v>79</v>
      </c>
      <c r="L273" s="39" t="s">
        <v>99</v>
      </c>
      <c r="M273" s="38">
        <v>180</v>
      </c>
      <c r="N273" s="576" t="s">
        <v>425</v>
      </c>
      <c r="O273" s="415"/>
      <c r="P273" s="415"/>
      <c r="Q273" s="415"/>
      <c r="R273" s="41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426</v>
      </c>
      <c r="B274" s="64" t="s">
        <v>427</v>
      </c>
      <c r="C274" s="37">
        <v>4301030235</v>
      </c>
      <c r="D274" s="413">
        <v>4607091388381</v>
      </c>
      <c r="E274" s="413"/>
      <c r="F274" s="63">
        <v>0.38</v>
      </c>
      <c r="G274" s="38">
        <v>8</v>
      </c>
      <c r="H274" s="63">
        <v>3.04</v>
      </c>
      <c r="I274" s="63">
        <v>3.32</v>
      </c>
      <c r="J274" s="38">
        <v>156</v>
      </c>
      <c r="K274" s="38" t="s">
        <v>79</v>
      </c>
      <c r="L274" s="39" t="s">
        <v>99</v>
      </c>
      <c r="M274" s="38">
        <v>180</v>
      </c>
      <c r="N274" s="577" t="s">
        <v>428</v>
      </c>
      <c r="O274" s="415"/>
      <c r="P274" s="415"/>
      <c r="Q274" s="415"/>
      <c r="R274" s="41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429</v>
      </c>
      <c r="B275" s="64" t="s">
        <v>430</v>
      </c>
      <c r="C275" s="37">
        <v>4301030233</v>
      </c>
      <c r="D275" s="413">
        <v>4607091388404</v>
      </c>
      <c r="E275" s="413"/>
      <c r="F275" s="63">
        <v>0.17</v>
      </c>
      <c r="G275" s="38">
        <v>15</v>
      </c>
      <c r="H275" s="63">
        <v>2.5499999999999998</v>
      </c>
      <c r="I275" s="63">
        <v>2.9</v>
      </c>
      <c r="J275" s="38">
        <v>156</v>
      </c>
      <c r="K275" s="38" t="s">
        <v>79</v>
      </c>
      <c r="L275" s="39" t="s">
        <v>99</v>
      </c>
      <c r="M275" s="38">
        <v>180</v>
      </c>
      <c r="N275" s="5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415"/>
      <c r="P275" s="415"/>
      <c r="Q275" s="415"/>
      <c r="R275" s="41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420"/>
      <c r="B276" s="420"/>
      <c r="C276" s="420"/>
      <c r="D276" s="420"/>
      <c r="E276" s="420"/>
      <c r="F276" s="420"/>
      <c r="G276" s="420"/>
      <c r="H276" s="420"/>
      <c r="I276" s="420"/>
      <c r="J276" s="420"/>
      <c r="K276" s="420"/>
      <c r="L276" s="420"/>
      <c r="M276" s="421"/>
      <c r="N276" s="417" t="s">
        <v>43</v>
      </c>
      <c r="O276" s="418"/>
      <c r="P276" s="418"/>
      <c r="Q276" s="418"/>
      <c r="R276" s="418"/>
      <c r="S276" s="418"/>
      <c r="T276" s="419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420"/>
      <c r="B277" s="420"/>
      <c r="C277" s="420"/>
      <c r="D277" s="420"/>
      <c r="E277" s="420"/>
      <c r="F277" s="420"/>
      <c r="G277" s="420"/>
      <c r="H277" s="420"/>
      <c r="I277" s="420"/>
      <c r="J277" s="420"/>
      <c r="K277" s="420"/>
      <c r="L277" s="420"/>
      <c r="M277" s="421"/>
      <c r="N277" s="417" t="s">
        <v>43</v>
      </c>
      <c r="O277" s="418"/>
      <c r="P277" s="418"/>
      <c r="Q277" s="418"/>
      <c r="R277" s="418"/>
      <c r="S277" s="418"/>
      <c r="T277" s="419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hidden="1" customHeight="1" x14ac:dyDescent="0.25">
      <c r="A278" s="412" t="s">
        <v>431</v>
      </c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67"/>
      <c r="Z278" s="67"/>
    </row>
    <row r="279" spans="1:53" ht="16.5" hidden="1" customHeight="1" x14ac:dyDescent="0.25">
      <c r="A279" s="64" t="s">
        <v>432</v>
      </c>
      <c r="B279" s="64" t="s">
        <v>433</v>
      </c>
      <c r="C279" s="37">
        <v>4301180007</v>
      </c>
      <c r="D279" s="413">
        <v>4680115881808</v>
      </c>
      <c r="E279" s="413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435</v>
      </c>
      <c r="L279" s="39" t="s">
        <v>434</v>
      </c>
      <c r="M279" s="38">
        <v>730</v>
      </c>
      <c r="N279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415"/>
      <c r="P279" s="415"/>
      <c r="Q279" s="415"/>
      <c r="R279" s="41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4301180006</v>
      </c>
      <c r="D280" s="413">
        <v>4680115881822</v>
      </c>
      <c r="E280" s="413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435</v>
      </c>
      <c r="L280" s="39" t="s">
        <v>434</v>
      </c>
      <c r="M280" s="38">
        <v>730</v>
      </c>
      <c r="N280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415"/>
      <c r="P280" s="415"/>
      <c r="Q280" s="415"/>
      <c r="R280" s="41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438</v>
      </c>
      <c r="B281" s="64" t="s">
        <v>439</v>
      </c>
      <c r="C281" s="37">
        <v>4301180001</v>
      </c>
      <c r="D281" s="413">
        <v>4680115880016</v>
      </c>
      <c r="E281" s="413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435</v>
      </c>
      <c r="L281" s="39" t="s">
        <v>434</v>
      </c>
      <c r="M281" s="38">
        <v>730</v>
      </c>
      <c r="N281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415"/>
      <c r="P281" s="415"/>
      <c r="Q281" s="415"/>
      <c r="R281" s="416"/>
      <c r="S281" s="40" t="s">
        <v>48</v>
      </c>
      <c r="T281" s="40" t="s">
        <v>48</v>
      </c>
      <c r="U281" s="41" t="s">
        <v>0</v>
      </c>
      <c r="V281" s="59">
        <v>38</v>
      </c>
      <c r="W281" s="56">
        <f>IFERROR(IF(V281="",0,CEILING((V281/$H281),1)*$H281),"")</f>
        <v>38</v>
      </c>
      <c r="X281" s="42">
        <f>IFERROR(IF(W281=0,"",ROUNDUP(W281/H281,0)*0.00474),"")</f>
        <v>9.0060000000000001E-2</v>
      </c>
      <c r="Y281" s="69" t="s">
        <v>48</v>
      </c>
      <c r="Z281" s="70" t="s">
        <v>48</v>
      </c>
      <c r="AD281" s="71"/>
      <c r="BA281" s="233" t="s">
        <v>66</v>
      </c>
    </row>
    <row r="282" spans="1:53" x14ac:dyDescent="0.2">
      <c r="A282" s="420"/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1"/>
      <c r="N282" s="417" t="s">
        <v>43</v>
      </c>
      <c r="O282" s="418"/>
      <c r="P282" s="418"/>
      <c r="Q282" s="418"/>
      <c r="R282" s="418"/>
      <c r="S282" s="418"/>
      <c r="T282" s="419"/>
      <c r="U282" s="43" t="s">
        <v>42</v>
      </c>
      <c r="V282" s="44">
        <f>IFERROR(V279/H279,"0")+IFERROR(V280/H280,"0")+IFERROR(V281/H281,"0")</f>
        <v>19</v>
      </c>
      <c r="W282" s="44">
        <f>IFERROR(W279/H279,"0")+IFERROR(W280/H280,"0")+IFERROR(W281/H281,"0")</f>
        <v>19</v>
      </c>
      <c r="X282" s="44">
        <f>IFERROR(IF(X279="",0,X279),"0")+IFERROR(IF(X280="",0,X280),"0")+IFERROR(IF(X281="",0,X281),"0")</f>
        <v>9.0060000000000001E-2</v>
      </c>
      <c r="Y282" s="68"/>
      <c r="Z282" s="68"/>
    </row>
    <row r="283" spans="1:53" x14ac:dyDescent="0.2">
      <c r="A283" s="420"/>
      <c r="B283" s="420"/>
      <c r="C283" s="420"/>
      <c r="D283" s="420"/>
      <c r="E283" s="420"/>
      <c r="F283" s="420"/>
      <c r="G283" s="420"/>
      <c r="H283" s="420"/>
      <c r="I283" s="420"/>
      <c r="J283" s="420"/>
      <c r="K283" s="420"/>
      <c r="L283" s="420"/>
      <c r="M283" s="421"/>
      <c r="N283" s="417" t="s">
        <v>43</v>
      </c>
      <c r="O283" s="418"/>
      <c r="P283" s="418"/>
      <c r="Q283" s="418"/>
      <c r="R283" s="418"/>
      <c r="S283" s="418"/>
      <c r="T283" s="419"/>
      <c r="U283" s="43" t="s">
        <v>0</v>
      </c>
      <c r="V283" s="44">
        <f>IFERROR(SUM(V279:V281),"0")</f>
        <v>38</v>
      </c>
      <c r="W283" s="44">
        <f>IFERROR(SUM(W279:W281),"0")</f>
        <v>38</v>
      </c>
      <c r="X283" s="43"/>
      <c r="Y283" s="68"/>
      <c r="Z283" s="68"/>
    </row>
    <row r="284" spans="1:53" ht="16.5" hidden="1" customHeight="1" x14ac:dyDescent="0.25">
      <c r="A284" s="411" t="s">
        <v>440</v>
      </c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1"/>
      <c r="P284" s="411"/>
      <c r="Q284" s="411"/>
      <c r="R284" s="411"/>
      <c r="S284" s="411"/>
      <c r="T284" s="411"/>
      <c r="U284" s="411"/>
      <c r="V284" s="411"/>
      <c r="W284" s="411"/>
      <c r="X284" s="411"/>
      <c r="Y284" s="66"/>
      <c r="Z284" s="66"/>
    </row>
    <row r="285" spans="1:53" ht="14.25" hidden="1" customHeight="1" x14ac:dyDescent="0.25">
      <c r="A285" s="412" t="s">
        <v>117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67"/>
      <c r="Z285" s="67"/>
    </row>
    <row r="286" spans="1:53" ht="27" hidden="1" customHeight="1" x14ac:dyDescent="0.25">
      <c r="A286" s="64" t="s">
        <v>441</v>
      </c>
      <c r="B286" s="64" t="s">
        <v>442</v>
      </c>
      <c r="C286" s="37">
        <v>4301011315</v>
      </c>
      <c r="D286" s="413">
        <v>4607091387421</v>
      </c>
      <c r="E286" s="413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113</v>
      </c>
      <c r="L286" s="39" t="s">
        <v>112</v>
      </c>
      <c r="M286" s="38">
        <v>55</v>
      </c>
      <c r="N286" s="5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415"/>
      <c r="P286" s="415"/>
      <c r="Q286" s="415"/>
      <c r="R286" s="41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6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4" t="s">
        <v>66</v>
      </c>
    </row>
    <row r="287" spans="1:53" ht="27" hidden="1" customHeight="1" x14ac:dyDescent="0.25">
      <c r="A287" s="64" t="s">
        <v>441</v>
      </c>
      <c r="B287" s="64" t="s">
        <v>443</v>
      </c>
      <c r="C287" s="37">
        <v>4301011121</v>
      </c>
      <c r="D287" s="413">
        <v>4607091387421</v>
      </c>
      <c r="E287" s="413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113</v>
      </c>
      <c r="L287" s="39" t="s">
        <v>121</v>
      </c>
      <c r="M287" s="38">
        <v>55</v>
      </c>
      <c r="N287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415"/>
      <c r="P287" s="415"/>
      <c r="Q287" s="415"/>
      <c r="R287" s="41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6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hidden="1" customHeight="1" x14ac:dyDescent="0.25">
      <c r="A288" s="64" t="s">
        <v>444</v>
      </c>
      <c r="B288" s="64" t="s">
        <v>445</v>
      </c>
      <c r="C288" s="37">
        <v>4301011322</v>
      </c>
      <c r="D288" s="413">
        <v>4607091387452</v>
      </c>
      <c r="E288" s="413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113</v>
      </c>
      <c r="L288" s="39" t="s">
        <v>132</v>
      </c>
      <c r="M288" s="38">
        <v>55</v>
      </c>
      <c r="N288" s="5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415"/>
      <c r="P288" s="415"/>
      <c r="Q288" s="415"/>
      <c r="R288" s="41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hidden="1" customHeight="1" x14ac:dyDescent="0.25">
      <c r="A289" s="64" t="s">
        <v>444</v>
      </c>
      <c r="B289" s="64" t="s">
        <v>446</v>
      </c>
      <c r="C289" s="37">
        <v>4301011396</v>
      </c>
      <c r="D289" s="413">
        <v>4607091387452</v>
      </c>
      <c r="E289" s="413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113</v>
      </c>
      <c r="L289" s="39" t="s">
        <v>121</v>
      </c>
      <c r="M289" s="38">
        <v>55</v>
      </c>
      <c r="N289" s="58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415"/>
      <c r="P289" s="415"/>
      <c r="Q289" s="415"/>
      <c r="R289" s="416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hidden="1" customHeight="1" x14ac:dyDescent="0.25">
      <c r="A290" s="64" t="s">
        <v>444</v>
      </c>
      <c r="B290" s="64" t="s">
        <v>447</v>
      </c>
      <c r="C290" s="37">
        <v>4301011619</v>
      </c>
      <c r="D290" s="413">
        <v>4607091387452</v>
      </c>
      <c r="E290" s="413"/>
      <c r="F290" s="63">
        <v>1.45</v>
      </c>
      <c r="G290" s="38">
        <v>8</v>
      </c>
      <c r="H290" s="63">
        <v>11.6</v>
      </c>
      <c r="I290" s="63">
        <v>12.08</v>
      </c>
      <c r="J290" s="38">
        <v>56</v>
      </c>
      <c r="K290" s="38" t="s">
        <v>113</v>
      </c>
      <c r="L290" s="39" t="s">
        <v>112</v>
      </c>
      <c r="M290" s="38">
        <v>55</v>
      </c>
      <c r="N290" s="5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415"/>
      <c r="P290" s="415"/>
      <c r="Q290" s="415"/>
      <c r="R290" s="41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448</v>
      </c>
      <c r="B291" s="64" t="s">
        <v>449</v>
      </c>
      <c r="C291" s="37">
        <v>4301011313</v>
      </c>
      <c r="D291" s="413">
        <v>4607091385984</v>
      </c>
      <c r="E291" s="413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113</v>
      </c>
      <c r="L291" s="39" t="s">
        <v>112</v>
      </c>
      <c r="M291" s="38">
        <v>55</v>
      </c>
      <c r="N291" s="5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415"/>
      <c r="P291" s="415"/>
      <c r="Q291" s="415"/>
      <c r="R291" s="41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450</v>
      </c>
      <c r="B292" s="64" t="s">
        <v>451</v>
      </c>
      <c r="C292" s="37">
        <v>4301011316</v>
      </c>
      <c r="D292" s="413">
        <v>4607091387438</v>
      </c>
      <c r="E292" s="413"/>
      <c r="F292" s="63">
        <v>0.5</v>
      </c>
      <c r="G292" s="38">
        <v>10</v>
      </c>
      <c r="H292" s="63">
        <v>5</v>
      </c>
      <c r="I292" s="63">
        <v>5.24</v>
      </c>
      <c r="J292" s="38">
        <v>120</v>
      </c>
      <c r="K292" s="38" t="s">
        <v>79</v>
      </c>
      <c r="L292" s="39" t="s">
        <v>112</v>
      </c>
      <c r="M292" s="38">
        <v>55</v>
      </c>
      <c r="N292" s="5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415"/>
      <c r="P292" s="415"/>
      <c r="Q292" s="415"/>
      <c r="R292" s="416"/>
      <c r="S292" s="40" t="s">
        <v>48</v>
      </c>
      <c r="T292" s="40" t="s">
        <v>48</v>
      </c>
      <c r="U292" s="41" t="s">
        <v>0</v>
      </c>
      <c r="V292" s="59">
        <v>160</v>
      </c>
      <c r="W292" s="56">
        <f t="shared" si="16"/>
        <v>160</v>
      </c>
      <c r="X292" s="42">
        <f>IFERROR(IF(W292=0,"",ROUNDUP(W292/H292,0)*0.00937),"")</f>
        <v>0.29984</v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452</v>
      </c>
      <c r="B293" s="64" t="s">
        <v>453</v>
      </c>
      <c r="C293" s="37">
        <v>4301011318</v>
      </c>
      <c r="D293" s="413">
        <v>4607091387469</v>
      </c>
      <c r="E293" s="413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79</v>
      </c>
      <c r="L293" s="39" t="s">
        <v>78</v>
      </c>
      <c r="M293" s="38">
        <v>55</v>
      </c>
      <c r="N293" s="5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415"/>
      <c r="P293" s="415"/>
      <c r="Q293" s="415"/>
      <c r="R293" s="41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x14ac:dyDescent="0.2">
      <c r="A294" s="420"/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1"/>
      <c r="N294" s="417" t="s">
        <v>43</v>
      </c>
      <c r="O294" s="418"/>
      <c r="P294" s="418"/>
      <c r="Q294" s="418"/>
      <c r="R294" s="418"/>
      <c r="S294" s="418"/>
      <c r="T294" s="419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32</v>
      </c>
      <c r="W294" s="44">
        <f>IFERROR(W286/H286,"0")+IFERROR(W287/H287,"0")+IFERROR(W288/H288,"0")+IFERROR(W289/H289,"0")+IFERROR(W290/H290,"0")+IFERROR(W291/H291,"0")+IFERROR(W292/H292,"0")+IFERROR(W293/H293,"0")</f>
        <v>32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0.29984</v>
      </c>
      <c r="Y294" s="68"/>
      <c r="Z294" s="68"/>
    </row>
    <row r="295" spans="1:53" x14ac:dyDescent="0.2">
      <c r="A295" s="420"/>
      <c r="B295" s="420"/>
      <c r="C295" s="420"/>
      <c r="D295" s="420"/>
      <c r="E295" s="420"/>
      <c r="F295" s="420"/>
      <c r="G295" s="420"/>
      <c r="H295" s="420"/>
      <c r="I295" s="420"/>
      <c r="J295" s="420"/>
      <c r="K295" s="420"/>
      <c r="L295" s="420"/>
      <c r="M295" s="421"/>
      <c r="N295" s="417" t="s">
        <v>43</v>
      </c>
      <c r="O295" s="418"/>
      <c r="P295" s="418"/>
      <c r="Q295" s="418"/>
      <c r="R295" s="418"/>
      <c r="S295" s="418"/>
      <c r="T295" s="419"/>
      <c r="U295" s="43" t="s">
        <v>0</v>
      </c>
      <c r="V295" s="44">
        <f>IFERROR(SUM(V286:V293),"0")</f>
        <v>160</v>
      </c>
      <c r="W295" s="44">
        <f>IFERROR(SUM(W286:W293),"0")</f>
        <v>160</v>
      </c>
      <c r="X295" s="43"/>
      <c r="Y295" s="68"/>
      <c r="Z295" s="68"/>
    </row>
    <row r="296" spans="1:53" ht="14.25" hidden="1" customHeight="1" x14ac:dyDescent="0.25">
      <c r="A296" s="412" t="s">
        <v>75</v>
      </c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67"/>
      <c r="Z296" s="67"/>
    </row>
    <row r="297" spans="1:53" ht="27" hidden="1" customHeight="1" x14ac:dyDescent="0.25">
      <c r="A297" s="64" t="s">
        <v>454</v>
      </c>
      <c r="B297" s="64" t="s">
        <v>455</v>
      </c>
      <c r="C297" s="37">
        <v>4301031154</v>
      </c>
      <c r="D297" s="413">
        <v>4607091387292</v>
      </c>
      <c r="E297" s="413"/>
      <c r="F297" s="63">
        <v>0.73</v>
      </c>
      <c r="G297" s="38">
        <v>6</v>
      </c>
      <c r="H297" s="63">
        <v>4.38</v>
      </c>
      <c r="I297" s="63">
        <v>4.6399999999999997</v>
      </c>
      <c r="J297" s="38">
        <v>156</v>
      </c>
      <c r="K297" s="38" t="s">
        <v>79</v>
      </c>
      <c r="L297" s="39" t="s">
        <v>78</v>
      </c>
      <c r="M297" s="38">
        <v>45</v>
      </c>
      <c r="N297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415"/>
      <c r="P297" s="415"/>
      <c r="Q297" s="415"/>
      <c r="R297" s="41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2" t="s">
        <v>66</v>
      </c>
    </row>
    <row r="298" spans="1:53" ht="27" hidden="1" customHeight="1" x14ac:dyDescent="0.25">
      <c r="A298" s="64" t="s">
        <v>456</v>
      </c>
      <c r="B298" s="64" t="s">
        <v>457</v>
      </c>
      <c r="C298" s="37">
        <v>4301031155</v>
      </c>
      <c r="D298" s="413">
        <v>4607091387315</v>
      </c>
      <c r="E298" s="413"/>
      <c r="F298" s="63">
        <v>0.7</v>
      </c>
      <c r="G298" s="38">
        <v>4</v>
      </c>
      <c r="H298" s="63">
        <v>2.8</v>
      </c>
      <c r="I298" s="63">
        <v>3.048</v>
      </c>
      <c r="J298" s="38">
        <v>156</v>
      </c>
      <c r="K298" s="38" t="s">
        <v>79</v>
      </c>
      <c r="L298" s="39" t="s">
        <v>78</v>
      </c>
      <c r="M298" s="38">
        <v>45</v>
      </c>
      <c r="N298" s="5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415"/>
      <c r="P298" s="415"/>
      <c r="Q298" s="415"/>
      <c r="R298" s="416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hidden="1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3" t="s">
        <v>42</v>
      </c>
      <c r="V299" s="44">
        <f>IFERROR(V297/H297,"0")+IFERROR(V298/H298,"0")</f>
        <v>0</v>
      </c>
      <c r="W299" s="44">
        <f>IFERROR(W297/H297,"0")+IFERROR(W298/H298,"0")</f>
        <v>0</v>
      </c>
      <c r="X299" s="44">
        <f>IFERROR(IF(X297="",0,X297),"0")+IFERROR(IF(X298="",0,X298),"0")</f>
        <v>0</v>
      </c>
      <c r="Y299" s="68"/>
      <c r="Z299" s="68"/>
    </row>
    <row r="300" spans="1:53" hidden="1" x14ac:dyDescent="0.2">
      <c r="A300" s="420"/>
      <c r="B300" s="420"/>
      <c r="C300" s="420"/>
      <c r="D300" s="420"/>
      <c r="E300" s="420"/>
      <c r="F300" s="420"/>
      <c r="G300" s="420"/>
      <c r="H300" s="420"/>
      <c r="I300" s="420"/>
      <c r="J300" s="420"/>
      <c r="K300" s="420"/>
      <c r="L300" s="420"/>
      <c r="M300" s="421"/>
      <c r="N300" s="417" t="s">
        <v>43</v>
      </c>
      <c r="O300" s="418"/>
      <c r="P300" s="418"/>
      <c r="Q300" s="418"/>
      <c r="R300" s="418"/>
      <c r="S300" s="418"/>
      <c r="T300" s="419"/>
      <c r="U300" s="43" t="s">
        <v>0</v>
      </c>
      <c r="V300" s="44">
        <f>IFERROR(SUM(V297:V298),"0")</f>
        <v>0</v>
      </c>
      <c r="W300" s="44">
        <f>IFERROR(SUM(W297:W298),"0")</f>
        <v>0</v>
      </c>
      <c r="X300" s="43"/>
      <c r="Y300" s="68"/>
      <c r="Z300" s="68"/>
    </row>
    <row r="301" spans="1:53" ht="16.5" hidden="1" customHeight="1" x14ac:dyDescent="0.25">
      <c r="A301" s="411" t="s">
        <v>458</v>
      </c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1"/>
      <c r="N301" s="411"/>
      <c r="O301" s="411"/>
      <c r="P301" s="411"/>
      <c r="Q301" s="411"/>
      <c r="R301" s="411"/>
      <c r="S301" s="411"/>
      <c r="T301" s="411"/>
      <c r="U301" s="411"/>
      <c r="V301" s="411"/>
      <c r="W301" s="411"/>
      <c r="X301" s="411"/>
      <c r="Y301" s="66"/>
      <c r="Z301" s="66"/>
    </row>
    <row r="302" spans="1:53" ht="14.25" hidden="1" customHeight="1" x14ac:dyDescent="0.25">
      <c r="A302" s="412" t="s">
        <v>75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67"/>
      <c r="Z302" s="67"/>
    </row>
    <row r="303" spans="1:53" ht="27" hidden="1" customHeight="1" x14ac:dyDescent="0.25">
      <c r="A303" s="64" t="s">
        <v>459</v>
      </c>
      <c r="B303" s="64" t="s">
        <v>460</v>
      </c>
      <c r="C303" s="37">
        <v>4301031066</v>
      </c>
      <c r="D303" s="413">
        <v>4607091383836</v>
      </c>
      <c r="E303" s="413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79</v>
      </c>
      <c r="L303" s="39" t="s">
        <v>78</v>
      </c>
      <c r="M303" s="38">
        <v>40</v>
      </c>
      <c r="N303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415"/>
      <c r="P303" s="415"/>
      <c r="Q303" s="415"/>
      <c r="R303" s="41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4" t="s">
        <v>66</v>
      </c>
    </row>
    <row r="304" spans="1:53" hidden="1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hidden="1" x14ac:dyDescent="0.2">
      <c r="A305" s="420"/>
      <c r="B305" s="420"/>
      <c r="C305" s="420"/>
      <c r="D305" s="420"/>
      <c r="E305" s="420"/>
      <c r="F305" s="420"/>
      <c r="G305" s="420"/>
      <c r="H305" s="420"/>
      <c r="I305" s="420"/>
      <c r="J305" s="420"/>
      <c r="K305" s="420"/>
      <c r="L305" s="420"/>
      <c r="M305" s="421"/>
      <c r="N305" s="417" t="s">
        <v>43</v>
      </c>
      <c r="O305" s="418"/>
      <c r="P305" s="418"/>
      <c r="Q305" s="418"/>
      <c r="R305" s="418"/>
      <c r="S305" s="418"/>
      <c r="T305" s="419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hidden="1" customHeight="1" x14ac:dyDescent="0.25">
      <c r="A306" s="412" t="s">
        <v>80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7"/>
      <c r="Z306" s="67"/>
    </row>
    <row r="307" spans="1:53" ht="27" hidden="1" customHeight="1" x14ac:dyDescent="0.25">
      <c r="A307" s="64" t="s">
        <v>461</v>
      </c>
      <c r="B307" s="64" t="s">
        <v>462</v>
      </c>
      <c r="C307" s="37">
        <v>4301051142</v>
      </c>
      <c r="D307" s="413">
        <v>4607091387919</v>
      </c>
      <c r="E307" s="413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113</v>
      </c>
      <c r="L307" s="39" t="s">
        <v>78</v>
      </c>
      <c r="M307" s="38">
        <v>45</v>
      </c>
      <c r="N307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415"/>
      <c r="P307" s="415"/>
      <c r="Q307" s="415"/>
      <c r="R307" s="41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5" t="s">
        <v>66</v>
      </c>
    </row>
    <row r="308" spans="1:53" ht="27" customHeight="1" x14ac:dyDescent="0.25">
      <c r="A308" s="64" t="s">
        <v>463</v>
      </c>
      <c r="B308" s="64" t="s">
        <v>464</v>
      </c>
      <c r="C308" s="37">
        <v>4301051461</v>
      </c>
      <c r="D308" s="413">
        <v>4680115883604</v>
      </c>
      <c r="E308" s="413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79</v>
      </c>
      <c r="L308" s="39" t="s">
        <v>132</v>
      </c>
      <c r="M308" s="38">
        <v>45</v>
      </c>
      <c r="N308" s="5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415"/>
      <c r="P308" s="415"/>
      <c r="Q308" s="415"/>
      <c r="R308" s="416"/>
      <c r="S308" s="40" t="s">
        <v>48</v>
      </c>
      <c r="T308" s="40" t="s">
        <v>48</v>
      </c>
      <c r="U308" s="41" t="s">
        <v>0</v>
      </c>
      <c r="V308" s="59">
        <v>73.5</v>
      </c>
      <c r="W308" s="56">
        <f>IFERROR(IF(V308="",0,CEILING((V308/$H308),1)*$H308),"")</f>
        <v>73.5</v>
      </c>
      <c r="X308" s="42">
        <f>IFERROR(IF(W308=0,"",ROUNDUP(W308/H308,0)*0.00753),"")</f>
        <v>0.26355000000000001</v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465</v>
      </c>
      <c r="B309" s="64" t="s">
        <v>466</v>
      </c>
      <c r="C309" s="37">
        <v>4301051485</v>
      </c>
      <c r="D309" s="413">
        <v>4680115883567</v>
      </c>
      <c r="E309" s="413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79</v>
      </c>
      <c r="L309" s="39" t="s">
        <v>78</v>
      </c>
      <c r="M309" s="38">
        <v>40</v>
      </c>
      <c r="N309" s="5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415"/>
      <c r="P309" s="415"/>
      <c r="Q309" s="415"/>
      <c r="R309" s="416"/>
      <c r="S309" s="40" t="s">
        <v>48</v>
      </c>
      <c r="T309" s="40" t="s">
        <v>48</v>
      </c>
      <c r="U309" s="41" t="s">
        <v>0</v>
      </c>
      <c r="V309" s="59">
        <v>75.599999999999994</v>
      </c>
      <c r="W309" s="56">
        <f>IFERROR(IF(V309="",0,CEILING((V309/$H309),1)*$H309),"")</f>
        <v>75.600000000000009</v>
      </c>
      <c r="X309" s="42">
        <f>IFERROR(IF(W309=0,"",ROUNDUP(W309/H309,0)*0.00753),"")</f>
        <v>0.27107999999999999</v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420"/>
      <c r="B310" s="420"/>
      <c r="C310" s="420"/>
      <c r="D310" s="420"/>
      <c r="E310" s="420"/>
      <c r="F310" s="420"/>
      <c r="G310" s="420"/>
      <c r="H310" s="420"/>
      <c r="I310" s="420"/>
      <c r="J310" s="420"/>
      <c r="K310" s="420"/>
      <c r="L310" s="420"/>
      <c r="M310" s="421"/>
      <c r="N310" s="417" t="s">
        <v>43</v>
      </c>
      <c r="O310" s="418"/>
      <c r="P310" s="418"/>
      <c r="Q310" s="418"/>
      <c r="R310" s="418"/>
      <c r="S310" s="418"/>
      <c r="T310" s="419"/>
      <c r="U310" s="43" t="s">
        <v>42</v>
      </c>
      <c r="V310" s="44">
        <f>IFERROR(V307/H307,"0")+IFERROR(V308/H308,"0")+IFERROR(V309/H309,"0")</f>
        <v>71</v>
      </c>
      <c r="W310" s="44">
        <f>IFERROR(W307/H307,"0")+IFERROR(W308/H308,"0")+IFERROR(W309/H309,"0")</f>
        <v>71</v>
      </c>
      <c r="X310" s="44">
        <f>IFERROR(IF(X307="",0,X307),"0")+IFERROR(IF(X308="",0,X308),"0")+IFERROR(IF(X309="",0,X309),"0")</f>
        <v>0.53462999999999994</v>
      </c>
      <c r="Y310" s="68"/>
      <c r="Z310" s="68"/>
    </row>
    <row r="311" spans="1:53" x14ac:dyDescent="0.2">
      <c r="A311" s="420"/>
      <c r="B311" s="420"/>
      <c r="C311" s="420"/>
      <c r="D311" s="420"/>
      <c r="E311" s="420"/>
      <c r="F311" s="420"/>
      <c r="G311" s="420"/>
      <c r="H311" s="420"/>
      <c r="I311" s="420"/>
      <c r="J311" s="420"/>
      <c r="K311" s="420"/>
      <c r="L311" s="420"/>
      <c r="M311" s="421"/>
      <c r="N311" s="417" t="s">
        <v>43</v>
      </c>
      <c r="O311" s="418"/>
      <c r="P311" s="418"/>
      <c r="Q311" s="418"/>
      <c r="R311" s="418"/>
      <c r="S311" s="418"/>
      <c r="T311" s="419"/>
      <c r="U311" s="43" t="s">
        <v>0</v>
      </c>
      <c r="V311" s="44">
        <f>IFERROR(SUM(V307:V309),"0")</f>
        <v>149.1</v>
      </c>
      <c r="W311" s="44">
        <f>IFERROR(SUM(W307:W309),"0")</f>
        <v>149.10000000000002</v>
      </c>
      <c r="X311" s="43"/>
      <c r="Y311" s="68"/>
      <c r="Z311" s="68"/>
    </row>
    <row r="312" spans="1:53" ht="14.25" hidden="1" customHeight="1" x14ac:dyDescent="0.25">
      <c r="A312" s="412" t="s">
        <v>208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67"/>
      <c r="Z312" s="67"/>
    </row>
    <row r="313" spans="1:53" ht="27" customHeight="1" x14ac:dyDescent="0.25">
      <c r="A313" s="64" t="s">
        <v>467</v>
      </c>
      <c r="B313" s="64" t="s">
        <v>468</v>
      </c>
      <c r="C313" s="37">
        <v>4301060324</v>
      </c>
      <c r="D313" s="413">
        <v>4607091388831</v>
      </c>
      <c r="E313" s="413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79</v>
      </c>
      <c r="L313" s="39" t="s">
        <v>78</v>
      </c>
      <c r="M313" s="38">
        <v>40</v>
      </c>
      <c r="N313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415"/>
      <c r="P313" s="415"/>
      <c r="Q313" s="415"/>
      <c r="R313" s="416"/>
      <c r="S313" s="40" t="s">
        <v>48</v>
      </c>
      <c r="T313" s="40" t="s">
        <v>48</v>
      </c>
      <c r="U313" s="41" t="s">
        <v>0</v>
      </c>
      <c r="V313" s="59">
        <v>63.84</v>
      </c>
      <c r="W313" s="56">
        <f>IFERROR(IF(V313="",0,CEILING((V313/$H313),1)*$H313),"")</f>
        <v>63.839999999999996</v>
      </c>
      <c r="X313" s="42">
        <f>IFERROR(IF(W313=0,"",ROUNDUP(W313/H313,0)*0.00753),"")</f>
        <v>0.21084</v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3" t="s">
        <v>42</v>
      </c>
      <c r="V314" s="44">
        <f>IFERROR(V313/H313,"0")</f>
        <v>28.000000000000004</v>
      </c>
      <c r="W314" s="44">
        <f>IFERROR(W313/H313,"0")</f>
        <v>28</v>
      </c>
      <c r="X314" s="44">
        <f>IFERROR(IF(X313="",0,X313),"0")</f>
        <v>0.21084</v>
      </c>
      <c r="Y314" s="68"/>
      <c r="Z314" s="68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3" t="s">
        <v>0</v>
      </c>
      <c r="V315" s="44">
        <f>IFERROR(SUM(V313:V313),"0")</f>
        <v>63.84</v>
      </c>
      <c r="W315" s="44">
        <f>IFERROR(SUM(W313:W313),"0")</f>
        <v>63.839999999999996</v>
      </c>
      <c r="X315" s="43"/>
      <c r="Y315" s="68"/>
      <c r="Z315" s="68"/>
    </row>
    <row r="316" spans="1:53" ht="14.25" hidden="1" customHeight="1" x14ac:dyDescent="0.25">
      <c r="A316" s="412" t="s">
        <v>95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7"/>
      <c r="Z316" s="67"/>
    </row>
    <row r="317" spans="1:53" ht="27" hidden="1" customHeight="1" x14ac:dyDescent="0.25">
      <c r="A317" s="64" t="s">
        <v>469</v>
      </c>
      <c r="B317" s="64" t="s">
        <v>470</v>
      </c>
      <c r="C317" s="37">
        <v>4301032015</v>
      </c>
      <c r="D317" s="413">
        <v>4607091383102</v>
      </c>
      <c r="E317" s="413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79</v>
      </c>
      <c r="L317" s="39" t="s">
        <v>99</v>
      </c>
      <c r="M317" s="38">
        <v>180</v>
      </c>
      <c r="N317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415"/>
      <c r="P317" s="415"/>
      <c r="Q317" s="415"/>
      <c r="R317" s="41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idden="1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hidden="1" customHeight="1" x14ac:dyDescent="0.2">
      <c r="A320" s="410" t="s">
        <v>471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55"/>
      <c r="Z320" s="55"/>
    </row>
    <row r="321" spans="1:53" ht="16.5" hidden="1" customHeight="1" x14ac:dyDescent="0.25">
      <c r="A321" s="411" t="s">
        <v>472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66"/>
      <c r="Z321" s="66"/>
    </row>
    <row r="322" spans="1:53" ht="14.25" hidden="1" customHeight="1" x14ac:dyDescent="0.25">
      <c r="A322" s="412" t="s">
        <v>117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67"/>
      <c r="Z322" s="67"/>
    </row>
    <row r="323" spans="1:53" ht="27" hidden="1" customHeight="1" x14ac:dyDescent="0.25">
      <c r="A323" s="64" t="s">
        <v>473</v>
      </c>
      <c r="B323" s="64" t="s">
        <v>474</v>
      </c>
      <c r="C323" s="37">
        <v>4301011239</v>
      </c>
      <c r="D323" s="413">
        <v>4607091383997</v>
      </c>
      <c r="E323" s="41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113</v>
      </c>
      <c r="L323" s="39" t="s">
        <v>121</v>
      </c>
      <c r="M323" s="38">
        <v>60</v>
      </c>
      <c r="N323" s="5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415"/>
      <c r="P323" s="415"/>
      <c r="Q323" s="415"/>
      <c r="R323" s="41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ref="W323:W330" si="17">IFERROR(IF(V323="",0,CEILING((V323/$H323),1)*$H323),"")</f>
        <v>0</v>
      </c>
      <c r="X323" s="42" t="str">
        <f>IFERROR(IF(W323=0,"",ROUNDUP(W323/H323,0)*0.02039),"")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27" hidden="1" customHeight="1" x14ac:dyDescent="0.25">
      <c r="A324" s="64" t="s">
        <v>473</v>
      </c>
      <c r="B324" s="64" t="s">
        <v>475</v>
      </c>
      <c r="C324" s="37">
        <v>4301011339</v>
      </c>
      <c r="D324" s="413">
        <v>4607091383997</v>
      </c>
      <c r="E324" s="41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113</v>
      </c>
      <c r="L324" s="39" t="s">
        <v>78</v>
      </c>
      <c r="M324" s="38">
        <v>60</v>
      </c>
      <c r="N324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5"/>
      <c r="P324" s="415"/>
      <c r="Q324" s="415"/>
      <c r="R324" s="416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7"/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hidden="1" customHeight="1" x14ac:dyDescent="0.25">
      <c r="A325" s="64" t="s">
        <v>476</v>
      </c>
      <c r="B325" s="64" t="s">
        <v>477</v>
      </c>
      <c r="C325" s="37">
        <v>4301011326</v>
      </c>
      <c r="D325" s="413">
        <v>4607091384130</v>
      </c>
      <c r="E325" s="41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113</v>
      </c>
      <c r="L325" s="39" t="s">
        <v>78</v>
      </c>
      <c r="M325" s="38">
        <v>60</v>
      </c>
      <c r="N325" s="6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415"/>
      <c r="P325" s="415"/>
      <c r="Q325" s="415"/>
      <c r="R325" s="416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7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ht="27" hidden="1" customHeight="1" x14ac:dyDescent="0.25">
      <c r="A326" s="64" t="s">
        <v>476</v>
      </c>
      <c r="B326" s="64" t="s">
        <v>478</v>
      </c>
      <c r="C326" s="37">
        <v>4301011240</v>
      </c>
      <c r="D326" s="413">
        <v>4607091384130</v>
      </c>
      <c r="E326" s="41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113</v>
      </c>
      <c r="L326" s="39" t="s">
        <v>121</v>
      </c>
      <c r="M326" s="38">
        <v>60</v>
      </c>
      <c r="N326" s="60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5"/>
      <c r="P326" s="415"/>
      <c r="Q326" s="415"/>
      <c r="R326" s="416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7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hidden="1" customHeight="1" x14ac:dyDescent="0.25">
      <c r="A327" s="64" t="s">
        <v>479</v>
      </c>
      <c r="B327" s="64" t="s">
        <v>480</v>
      </c>
      <c r="C327" s="37">
        <v>4301011330</v>
      </c>
      <c r="D327" s="413">
        <v>4607091384147</v>
      </c>
      <c r="E327" s="41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113</v>
      </c>
      <c r="L327" s="39" t="s">
        <v>78</v>
      </c>
      <c r="M327" s="38">
        <v>60</v>
      </c>
      <c r="N327" s="6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415"/>
      <c r="P327" s="415"/>
      <c r="Q327" s="415"/>
      <c r="R327" s="416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hidden="1" customHeight="1" x14ac:dyDescent="0.25">
      <c r="A328" s="64" t="s">
        <v>479</v>
      </c>
      <c r="B328" s="64" t="s">
        <v>481</v>
      </c>
      <c r="C328" s="37">
        <v>4301011238</v>
      </c>
      <c r="D328" s="413">
        <v>4607091384147</v>
      </c>
      <c r="E328" s="413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113</v>
      </c>
      <c r="L328" s="39" t="s">
        <v>121</v>
      </c>
      <c r="M328" s="38">
        <v>60</v>
      </c>
      <c r="N328" s="60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5"/>
      <c r="P328" s="415"/>
      <c r="Q328" s="415"/>
      <c r="R328" s="416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hidden="1" customHeight="1" x14ac:dyDescent="0.25">
      <c r="A329" s="64" t="s">
        <v>482</v>
      </c>
      <c r="B329" s="64" t="s">
        <v>483</v>
      </c>
      <c r="C329" s="37">
        <v>4301011327</v>
      </c>
      <c r="D329" s="413">
        <v>4607091384154</v>
      </c>
      <c r="E329" s="413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79</v>
      </c>
      <c r="L329" s="39" t="s">
        <v>78</v>
      </c>
      <c r="M329" s="38">
        <v>60</v>
      </c>
      <c r="N329" s="6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415"/>
      <c r="P329" s="415"/>
      <c r="Q329" s="415"/>
      <c r="R329" s="416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hidden="1" customHeight="1" x14ac:dyDescent="0.25">
      <c r="A330" s="64" t="s">
        <v>484</v>
      </c>
      <c r="B330" s="64" t="s">
        <v>485</v>
      </c>
      <c r="C330" s="37">
        <v>4301011332</v>
      </c>
      <c r="D330" s="413">
        <v>4607091384161</v>
      </c>
      <c r="E330" s="413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79</v>
      </c>
      <c r="L330" s="39" t="s">
        <v>78</v>
      </c>
      <c r="M330" s="38">
        <v>60</v>
      </c>
      <c r="N330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415"/>
      <c r="P330" s="415"/>
      <c r="Q330" s="415"/>
      <c r="R330" s="416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idden="1" x14ac:dyDescent="0.2">
      <c r="A331" s="420"/>
      <c r="B331" s="420"/>
      <c r="C331" s="420"/>
      <c r="D331" s="420"/>
      <c r="E331" s="420"/>
      <c r="F331" s="420"/>
      <c r="G331" s="420"/>
      <c r="H331" s="420"/>
      <c r="I331" s="420"/>
      <c r="J331" s="420"/>
      <c r="K331" s="420"/>
      <c r="L331" s="420"/>
      <c r="M331" s="421"/>
      <c r="N331" s="417" t="s">
        <v>43</v>
      </c>
      <c r="O331" s="418"/>
      <c r="P331" s="418"/>
      <c r="Q331" s="418"/>
      <c r="R331" s="418"/>
      <c r="S331" s="418"/>
      <c r="T331" s="419"/>
      <c r="U331" s="43" t="s">
        <v>42</v>
      </c>
      <c r="V331" s="44">
        <f>IFERROR(V323/H323,"0")+IFERROR(V324/H324,"0")+IFERROR(V325/H325,"0")+IFERROR(V326/H326,"0")+IFERROR(V327/H327,"0")+IFERROR(V328/H328,"0")+IFERROR(V329/H329,"0")+IFERROR(V330/H330,"0")</f>
        <v>0</v>
      </c>
      <c r="W331" s="44">
        <f>IFERROR(W323/H323,"0")+IFERROR(W324/H324,"0")+IFERROR(W325/H325,"0")+IFERROR(W326/H326,"0")+IFERROR(W327/H327,"0")+IFERROR(W328/H328,"0")+IFERROR(W329/H329,"0")+IFERROR(W330/H330,"0")</f>
        <v>0</v>
      </c>
      <c r="X331" s="44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hidden="1" x14ac:dyDescent="0.2">
      <c r="A332" s="420"/>
      <c r="B332" s="420"/>
      <c r="C332" s="420"/>
      <c r="D332" s="420"/>
      <c r="E332" s="420"/>
      <c r="F332" s="420"/>
      <c r="G332" s="420"/>
      <c r="H332" s="420"/>
      <c r="I332" s="420"/>
      <c r="J332" s="420"/>
      <c r="K332" s="420"/>
      <c r="L332" s="420"/>
      <c r="M332" s="421"/>
      <c r="N332" s="417" t="s">
        <v>43</v>
      </c>
      <c r="O332" s="418"/>
      <c r="P332" s="418"/>
      <c r="Q332" s="418"/>
      <c r="R332" s="418"/>
      <c r="S332" s="418"/>
      <c r="T332" s="419"/>
      <c r="U332" s="43" t="s">
        <v>0</v>
      </c>
      <c r="V332" s="44">
        <f>IFERROR(SUM(V323:V330),"0")</f>
        <v>0</v>
      </c>
      <c r="W332" s="44">
        <f>IFERROR(SUM(W323:W330),"0")</f>
        <v>0</v>
      </c>
      <c r="X332" s="43"/>
      <c r="Y332" s="68"/>
      <c r="Z332" s="68"/>
    </row>
    <row r="333" spans="1:53" ht="14.25" hidden="1" customHeight="1" x14ac:dyDescent="0.25">
      <c r="A333" s="412" t="s">
        <v>109</v>
      </c>
      <c r="B333" s="412"/>
      <c r="C333" s="412"/>
      <c r="D333" s="412"/>
      <c r="E333" s="412"/>
      <c r="F333" s="412"/>
      <c r="G333" s="412"/>
      <c r="H333" s="412"/>
      <c r="I333" s="412"/>
      <c r="J333" s="412"/>
      <c r="K333" s="412"/>
      <c r="L333" s="412"/>
      <c r="M333" s="412"/>
      <c r="N333" s="412"/>
      <c r="O333" s="412"/>
      <c r="P333" s="412"/>
      <c r="Q333" s="412"/>
      <c r="R333" s="412"/>
      <c r="S333" s="412"/>
      <c r="T333" s="412"/>
      <c r="U333" s="412"/>
      <c r="V333" s="412"/>
      <c r="W333" s="412"/>
      <c r="X333" s="412"/>
      <c r="Y333" s="67"/>
      <c r="Z333" s="67"/>
    </row>
    <row r="334" spans="1:53" ht="27" hidden="1" customHeight="1" x14ac:dyDescent="0.25">
      <c r="A334" s="64" t="s">
        <v>486</v>
      </c>
      <c r="B334" s="64" t="s">
        <v>487</v>
      </c>
      <c r="C334" s="37">
        <v>4301020178</v>
      </c>
      <c r="D334" s="413">
        <v>4607091383980</v>
      </c>
      <c r="E334" s="41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112</v>
      </c>
      <c r="M334" s="38">
        <v>50</v>
      </c>
      <c r="N334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415"/>
      <c r="P334" s="415"/>
      <c r="Q334" s="415"/>
      <c r="R334" s="41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6.5" hidden="1" customHeight="1" x14ac:dyDescent="0.25">
      <c r="A335" s="64" t="s">
        <v>488</v>
      </c>
      <c r="B335" s="64" t="s">
        <v>489</v>
      </c>
      <c r="C335" s="37">
        <v>4301020270</v>
      </c>
      <c r="D335" s="413">
        <v>4680115883314</v>
      </c>
      <c r="E335" s="413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113</v>
      </c>
      <c r="L335" s="39" t="s">
        <v>132</v>
      </c>
      <c r="M335" s="38">
        <v>50</v>
      </c>
      <c r="N335" s="6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415"/>
      <c r="P335" s="415"/>
      <c r="Q335" s="415"/>
      <c r="R335" s="41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hidden="1" customHeight="1" x14ac:dyDescent="0.25">
      <c r="A336" s="64" t="s">
        <v>490</v>
      </c>
      <c r="B336" s="64" t="s">
        <v>491</v>
      </c>
      <c r="C336" s="37">
        <v>4301020179</v>
      </c>
      <c r="D336" s="413">
        <v>4607091384178</v>
      </c>
      <c r="E336" s="413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79</v>
      </c>
      <c r="L336" s="39" t="s">
        <v>112</v>
      </c>
      <c r="M336" s="38">
        <v>50</v>
      </c>
      <c r="N336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415"/>
      <c r="P336" s="415"/>
      <c r="Q336" s="415"/>
      <c r="R336" s="416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hidden="1" x14ac:dyDescent="0.2">
      <c r="A337" s="420"/>
      <c r="B337" s="420"/>
      <c r="C337" s="420"/>
      <c r="D337" s="420"/>
      <c r="E337" s="420"/>
      <c r="F337" s="420"/>
      <c r="G337" s="420"/>
      <c r="H337" s="420"/>
      <c r="I337" s="420"/>
      <c r="J337" s="420"/>
      <c r="K337" s="420"/>
      <c r="L337" s="420"/>
      <c r="M337" s="421"/>
      <c r="N337" s="417" t="s">
        <v>43</v>
      </c>
      <c r="O337" s="418"/>
      <c r="P337" s="418"/>
      <c r="Q337" s="418"/>
      <c r="R337" s="418"/>
      <c r="S337" s="418"/>
      <c r="T337" s="419"/>
      <c r="U337" s="43" t="s">
        <v>42</v>
      </c>
      <c r="V337" s="44">
        <f>IFERROR(V334/H334,"0")+IFERROR(V335/H335,"0")+IFERROR(V336/H336,"0")</f>
        <v>0</v>
      </c>
      <c r="W337" s="44">
        <f>IFERROR(W334/H334,"0")+IFERROR(W335/H335,"0")+IFERROR(W336/H336,"0")</f>
        <v>0</v>
      </c>
      <c r="X337" s="44">
        <f>IFERROR(IF(X334="",0,X334),"0")+IFERROR(IF(X335="",0,X335),"0")+IFERROR(IF(X336="",0,X336),"0")</f>
        <v>0</v>
      </c>
      <c r="Y337" s="68"/>
      <c r="Z337" s="68"/>
    </row>
    <row r="338" spans="1:53" hidden="1" x14ac:dyDescent="0.2">
      <c r="A338" s="420"/>
      <c r="B338" s="420"/>
      <c r="C338" s="420"/>
      <c r="D338" s="420"/>
      <c r="E338" s="420"/>
      <c r="F338" s="420"/>
      <c r="G338" s="420"/>
      <c r="H338" s="420"/>
      <c r="I338" s="420"/>
      <c r="J338" s="420"/>
      <c r="K338" s="420"/>
      <c r="L338" s="420"/>
      <c r="M338" s="421"/>
      <c r="N338" s="417" t="s">
        <v>43</v>
      </c>
      <c r="O338" s="418"/>
      <c r="P338" s="418"/>
      <c r="Q338" s="418"/>
      <c r="R338" s="418"/>
      <c r="S338" s="418"/>
      <c r="T338" s="419"/>
      <c r="U338" s="43" t="s">
        <v>0</v>
      </c>
      <c r="V338" s="44">
        <f>IFERROR(SUM(V334:V336),"0")</f>
        <v>0</v>
      </c>
      <c r="W338" s="44">
        <f>IFERROR(SUM(W334:W336),"0")</f>
        <v>0</v>
      </c>
      <c r="X338" s="43"/>
      <c r="Y338" s="68"/>
      <c r="Z338" s="68"/>
    </row>
    <row r="339" spans="1:53" ht="14.25" hidden="1" customHeight="1" x14ac:dyDescent="0.25">
      <c r="A339" s="412" t="s">
        <v>80</v>
      </c>
      <c r="B339" s="412"/>
      <c r="C339" s="412"/>
      <c r="D339" s="412"/>
      <c r="E339" s="412"/>
      <c r="F339" s="412"/>
      <c r="G339" s="412"/>
      <c r="H339" s="412"/>
      <c r="I339" s="412"/>
      <c r="J339" s="412"/>
      <c r="K339" s="412"/>
      <c r="L339" s="412"/>
      <c r="M339" s="412"/>
      <c r="N339" s="412"/>
      <c r="O339" s="412"/>
      <c r="P339" s="412"/>
      <c r="Q339" s="412"/>
      <c r="R339" s="412"/>
      <c r="S339" s="412"/>
      <c r="T339" s="412"/>
      <c r="U339" s="412"/>
      <c r="V339" s="412"/>
      <c r="W339" s="412"/>
      <c r="X339" s="412"/>
      <c r="Y339" s="67"/>
      <c r="Z339" s="67"/>
    </row>
    <row r="340" spans="1:53" ht="27" hidden="1" customHeight="1" x14ac:dyDescent="0.25">
      <c r="A340" s="64" t="s">
        <v>492</v>
      </c>
      <c r="B340" s="64" t="s">
        <v>493</v>
      </c>
      <c r="C340" s="37">
        <v>4301051560</v>
      </c>
      <c r="D340" s="413">
        <v>4607091383928</v>
      </c>
      <c r="E340" s="413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113</v>
      </c>
      <c r="L340" s="39" t="s">
        <v>132</v>
      </c>
      <c r="M340" s="38">
        <v>40</v>
      </c>
      <c r="N340" s="609" t="s">
        <v>494</v>
      </c>
      <c r="O340" s="415"/>
      <c r="P340" s="415"/>
      <c r="Q340" s="415"/>
      <c r="R340" s="41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ht="27" hidden="1" customHeight="1" x14ac:dyDescent="0.25">
      <c r="A341" s="64" t="s">
        <v>495</v>
      </c>
      <c r="B341" s="64" t="s">
        <v>496</v>
      </c>
      <c r="C341" s="37">
        <v>4301051298</v>
      </c>
      <c r="D341" s="413">
        <v>4607091384260</v>
      </c>
      <c r="E341" s="413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113</v>
      </c>
      <c r="L341" s="39" t="s">
        <v>78</v>
      </c>
      <c r="M341" s="38">
        <v>35</v>
      </c>
      <c r="N341" s="6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415"/>
      <c r="P341" s="415"/>
      <c r="Q341" s="415"/>
      <c r="R341" s="41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hidden="1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hidden="1" x14ac:dyDescent="0.2">
      <c r="A343" s="420"/>
      <c r="B343" s="420"/>
      <c r="C343" s="420"/>
      <c r="D343" s="420"/>
      <c r="E343" s="420"/>
      <c r="F343" s="420"/>
      <c r="G343" s="420"/>
      <c r="H343" s="420"/>
      <c r="I343" s="420"/>
      <c r="J343" s="420"/>
      <c r="K343" s="420"/>
      <c r="L343" s="420"/>
      <c r="M343" s="421"/>
      <c r="N343" s="417" t="s">
        <v>43</v>
      </c>
      <c r="O343" s="418"/>
      <c r="P343" s="418"/>
      <c r="Q343" s="418"/>
      <c r="R343" s="418"/>
      <c r="S343" s="418"/>
      <c r="T343" s="419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hidden="1" customHeight="1" x14ac:dyDescent="0.25">
      <c r="A344" s="412" t="s">
        <v>208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67"/>
      <c r="Z344" s="67"/>
    </row>
    <row r="345" spans="1:53" ht="16.5" customHeight="1" x14ac:dyDescent="0.25">
      <c r="A345" s="64" t="s">
        <v>497</v>
      </c>
      <c r="B345" s="64" t="s">
        <v>498</v>
      </c>
      <c r="C345" s="37">
        <v>4301060314</v>
      </c>
      <c r="D345" s="413">
        <v>4607091384673</v>
      </c>
      <c r="E345" s="413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113</v>
      </c>
      <c r="L345" s="39" t="s">
        <v>78</v>
      </c>
      <c r="M345" s="38">
        <v>30</v>
      </c>
      <c r="N345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415"/>
      <c r="P345" s="415"/>
      <c r="Q345" s="415"/>
      <c r="R345" s="416"/>
      <c r="S345" s="40" t="s">
        <v>48</v>
      </c>
      <c r="T345" s="40" t="s">
        <v>48</v>
      </c>
      <c r="U345" s="41" t="s">
        <v>0</v>
      </c>
      <c r="V345" s="59">
        <v>398</v>
      </c>
      <c r="W345" s="56">
        <f>IFERROR(IF(V345="",0,CEILING((V345/$H345),1)*$H345),"")</f>
        <v>405.59999999999997</v>
      </c>
      <c r="X345" s="42">
        <f>IFERROR(IF(W345=0,"",ROUNDUP(W345/H345,0)*0.02175),"")</f>
        <v>1.131</v>
      </c>
      <c r="Y345" s="69" t="s">
        <v>48</v>
      </c>
      <c r="Z345" s="70" t="s">
        <v>48</v>
      </c>
      <c r="AD345" s="71"/>
      <c r="BA345" s="263" t="s">
        <v>66</v>
      </c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3" t="s">
        <v>42</v>
      </c>
      <c r="V346" s="44">
        <f>IFERROR(V345/H345,"0")</f>
        <v>51.025641025641029</v>
      </c>
      <c r="W346" s="44">
        <f>IFERROR(W345/H345,"0")</f>
        <v>52</v>
      </c>
      <c r="X346" s="44">
        <f>IFERROR(IF(X345="",0,X345),"0")</f>
        <v>1.131</v>
      </c>
      <c r="Y346" s="68"/>
      <c r="Z346" s="68"/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3" t="s">
        <v>0</v>
      </c>
      <c r="V347" s="44">
        <f>IFERROR(SUM(V345:V345),"0")</f>
        <v>398</v>
      </c>
      <c r="W347" s="44">
        <f>IFERROR(SUM(W345:W345),"0")</f>
        <v>405.59999999999997</v>
      </c>
      <c r="X347" s="43"/>
      <c r="Y347" s="68"/>
      <c r="Z347" s="68"/>
    </row>
    <row r="348" spans="1:53" ht="16.5" hidden="1" customHeight="1" x14ac:dyDescent="0.25">
      <c r="A348" s="411" t="s">
        <v>499</v>
      </c>
      <c r="B348" s="411"/>
      <c r="C348" s="411"/>
      <c r="D348" s="411"/>
      <c r="E348" s="411"/>
      <c r="F348" s="411"/>
      <c r="G348" s="411"/>
      <c r="H348" s="411"/>
      <c r="I348" s="411"/>
      <c r="J348" s="411"/>
      <c r="K348" s="411"/>
      <c r="L348" s="411"/>
      <c r="M348" s="411"/>
      <c r="N348" s="411"/>
      <c r="O348" s="411"/>
      <c r="P348" s="411"/>
      <c r="Q348" s="411"/>
      <c r="R348" s="411"/>
      <c r="S348" s="411"/>
      <c r="T348" s="411"/>
      <c r="U348" s="411"/>
      <c r="V348" s="411"/>
      <c r="W348" s="411"/>
      <c r="X348" s="411"/>
      <c r="Y348" s="66"/>
      <c r="Z348" s="66"/>
    </row>
    <row r="349" spans="1:53" ht="14.25" hidden="1" customHeight="1" x14ac:dyDescent="0.25">
      <c r="A349" s="412" t="s">
        <v>117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7"/>
      <c r="Z349" s="67"/>
    </row>
    <row r="350" spans="1:53" ht="37.5" hidden="1" customHeight="1" x14ac:dyDescent="0.25">
      <c r="A350" s="64" t="s">
        <v>500</v>
      </c>
      <c r="B350" s="64" t="s">
        <v>501</v>
      </c>
      <c r="C350" s="37">
        <v>4301011324</v>
      </c>
      <c r="D350" s="413">
        <v>4607091384185</v>
      </c>
      <c r="E350" s="413"/>
      <c r="F350" s="63">
        <v>0.8</v>
      </c>
      <c r="G350" s="38">
        <v>15</v>
      </c>
      <c r="H350" s="63">
        <v>12</v>
      </c>
      <c r="I350" s="63">
        <v>12.48</v>
      </c>
      <c r="J350" s="38">
        <v>56</v>
      </c>
      <c r="K350" s="38" t="s">
        <v>113</v>
      </c>
      <c r="L350" s="39" t="s">
        <v>78</v>
      </c>
      <c r="M350" s="38">
        <v>60</v>
      </c>
      <c r="N35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415"/>
      <c r="P350" s="415"/>
      <c r="Q350" s="415"/>
      <c r="R350" s="41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37.5" hidden="1" customHeight="1" x14ac:dyDescent="0.25">
      <c r="A351" s="64" t="s">
        <v>502</v>
      </c>
      <c r="B351" s="64" t="s">
        <v>503</v>
      </c>
      <c r="C351" s="37">
        <v>4301011312</v>
      </c>
      <c r="D351" s="413">
        <v>4607091384192</v>
      </c>
      <c r="E351" s="413"/>
      <c r="F351" s="63">
        <v>1.8</v>
      </c>
      <c r="G351" s="38">
        <v>6</v>
      </c>
      <c r="H351" s="63">
        <v>10.8</v>
      </c>
      <c r="I351" s="63">
        <v>11.28</v>
      </c>
      <c r="J351" s="38">
        <v>56</v>
      </c>
      <c r="K351" s="38" t="s">
        <v>113</v>
      </c>
      <c r="L351" s="39" t="s">
        <v>112</v>
      </c>
      <c r="M351" s="38">
        <v>60</v>
      </c>
      <c r="N351" s="6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415"/>
      <c r="P351" s="415"/>
      <c r="Q351" s="415"/>
      <c r="R351" s="41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hidden="1" customHeight="1" x14ac:dyDescent="0.25">
      <c r="A352" s="64" t="s">
        <v>504</v>
      </c>
      <c r="B352" s="64" t="s">
        <v>505</v>
      </c>
      <c r="C352" s="37">
        <v>4301011483</v>
      </c>
      <c r="D352" s="413">
        <v>4680115881907</v>
      </c>
      <c r="E352" s="413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113</v>
      </c>
      <c r="L352" s="39" t="s">
        <v>78</v>
      </c>
      <c r="M352" s="38">
        <v>60</v>
      </c>
      <c r="N352" s="6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415"/>
      <c r="P352" s="415"/>
      <c r="Q352" s="415"/>
      <c r="R352" s="41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27" hidden="1" customHeight="1" x14ac:dyDescent="0.25">
      <c r="A353" s="64" t="s">
        <v>506</v>
      </c>
      <c r="B353" s="64" t="s">
        <v>507</v>
      </c>
      <c r="C353" s="37">
        <v>4301011655</v>
      </c>
      <c r="D353" s="413">
        <v>4680115883925</v>
      </c>
      <c r="E353" s="413"/>
      <c r="F353" s="63">
        <v>2.5</v>
      </c>
      <c r="G353" s="38">
        <v>6</v>
      </c>
      <c r="H353" s="63">
        <v>15</v>
      </c>
      <c r="I353" s="63">
        <v>15.48</v>
      </c>
      <c r="J353" s="38">
        <v>48</v>
      </c>
      <c r="K353" s="38" t="s">
        <v>113</v>
      </c>
      <c r="L353" s="39" t="s">
        <v>78</v>
      </c>
      <c r="M353" s="38">
        <v>60</v>
      </c>
      <c r="N353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415"/>
      <c r="P353" s="415"/>
      <c r="Q353" s="415"/>
      <c r="R353" s="41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508</v>
      </c>
      <c r="B354" s="64" t="s">
        <v>509</v>
      </c>
      <c r="C354" s="37">
        <v>4301011303</v>
      </c>
      <c r="D354" s="413">
        <v>4607091384680</v>
      </c>
      <c r="E354" s="413"/>
      <c r="F354" s="63">
        <v>0.4</v>
      </c>
      <c r="G354" s="38">
        <v>10</v>
      </c>
      <c r="H354" s="63">
        <v>4</v>
      </c>
      <c r="I354" s="63">
        <v>4.21</v>
      </c>
      <c r="J354" s="38">
        <v>120</v>
      </c>
      <c r="K354" s="38" t="s">
        <v>79</v>
      </c>
      <c r="L354" s="39" t="s">
        <v>78</v>
      </c>
      <c r="M354" s="38">
        <v>60</v>
      </c>
      <c r="N354" s="6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415"/>
      <c r="P354" s="415"/>
      <c r="Q354" s="415"/>
      <c r="R354" s="416"/>
      <c r="S354" s="40" t="s">
        <v>48</v>
      </c>
      <c r="T354" s="40" t="s">
        <v>48</v>
      </c>
      <c r="U354" s="41" t="s">
        <v>0</v>
      </c>
      <c r="V354" s="59">
        <v>116</v>
      </c>
      <c r="W354" s="56">
        <f>IFERROR(IF(V354="",0,CEILING((V354/$H354),1)*$H354),"")</f>
        <v>116</v>
      </c>
      <c r="X354" s="42">
        <f>IFERROR(IF(W354=0,"",ROUNDUP(W354/H354,0)*0.00937),"")</f>
        <v>0.27172999999999997</v>
      </c>
      <c r="Y354" s="69" t="s">
        <v>48</v>
      </c>
      <c r="Z354" s="70" t="s">
        <v>48</v>
      </c>
      <c r="AD354" s="71"/>
      <c r="BA354" s="268" t="s">
        <v>66</v>
      </c>
    </row>
    <row r="355" spans="1:53" x14ac:dyDescent="0.2">
      <c r="A355" s="420"/>
      <c r="B355" s="420"/>
      <c r="C355" s="420"/>
      <c r="D355" s="420"/>
      <c r="E355" s="420"/>
      <c r="F355" s="420"/>
      <c r="G355" s="420"/>
      <c r="H355" s="420"/>
      <c r="I355" s="420"/>
      <c r="J355" s="420"/>
      <c r="K355" s="420"/>
      <c r="L355" s="420"/>
      <c r="M355" s="421"/>
      <c r="N355" s="417" t="s">
        <v>43</v>
      </c>
      <c r="O355" s="418"/>
      <c r="P355" s="418"/>
      <c r="Q355" s="418"/>
      <c r="R355" s="418"/>
      <c r="S355" s="418"/>
      <c r="T355" s="419"/>
      <c r="U355" s="43" t="s">
        <v>42</v>
      </c>
      <c r="V355" s="44">
        <f>IFERROR(V350/H350,"0")+IFERROR(V351/H351,"0")+IFERROR(V352/H352,"0")+IFERROR(V353/H353,"0")+IFERROR(V354/H354,"0")</f>
        <v>29</v>
      </c>
      <c r="W355" s="44">
        <f>IFERROR(W350/H350,"0")+IFERROR(W351/H351,"0")+IFERROR(W352/H352,"0")+IFERROR(W353/H353,"0")+IFERROR(W354/H354,"0")</f>
        <v>29</v>
      </c>
      <c r="X355" s="44">
        <f>IFERROR(IF(X350="",0,X350),"0")+IFERROR(IF(X351="",0,X351),"0")+IFERROR(IF(X352="",0,X352),"0")+IFERROR(IF(X353="",0,X353),"0")+IFERROR(IF(X354="",0,X354),"0")</f>
        <v>0.27172999999999997</v>
      </c>
      <c r="Y355" s="68"/>
      <c r="Z355" s="68"/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3" t="s">
        <v>0</v>
      </c>
      <c r="V356" s="44">
        <f>IFERROR(SUM(V350:V354),"0")</f>
        <v>116</v>
      </c>
      <c r="W356" s="44">
        <f>IFERROR(SUM(W350:W354),"0")</f>
        <v>116</v>
      </c>
      <c r="X356" s="43"/>
      <c r="Y356" s="68"/>
      <c r="Z356" s="68"/>
    </row>
    <row r="357" spans="1:53" ht="14.25" hidden="1" customHeight="1" x14ac:dyDescent="0.25">
      <c r="A357" s="412" t="s">
        <v>75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67"/>
      <c r="Z357" s="67"/>
    </row>
    <row r="358" spans="1:53" ht="27" hidden="1" customHeight="1" x14ac:dyDescent="0.25">
      <c r="A358" s="64" t="s">
        <v>510</v>
      </c>
      <c r="B358" s="64" t="s">
        <v>511</v>
      </c>
      <c r="C358" s="37">
        <v>4301031139</v>
      </c>
      <c r="D358" s="413">
        <v>4607091384802</v>
      </c>
      <c r="E358" s="413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79</v>
      </c>
      <c r="L358" s="39" t="s">
        <v>78</v>
      </c>
      <c r="M358" s="38">
        <v>35</v>
      </c>
      <c r="N358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415"/>
      <c r="P358" s="415"/>
      <c r="Q358" s="415"/>
      <c r="R358" s="41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hidden="1" customHeight="1" x14ac:dyDescent="0.25">
      <c r="A359" s="64" t="s">
        <v>512</v>
      </c>
      <c r="B359" s="64" t="s">
        <v>513</v>
      </c>
      <c r="C359" s="37">
        <v>4301031140</v>
      </c>
      <c r="D359" s="413">
        <v>4607091384826</v>
      </c>
      <c r="E359" s="413"/>
      <c r="F359" s="63">
        <v>0.35</v>
      </c>
      <c r="G359" s="38">
        <v>8</v>
      </c>
      <c r="H359" s="63">
        <v>2.8</v>
      </c>
      <c r="I359" s="63">
        <v>2.9</v>
      </c>
      <c r="J359" s="38">
        <v>234</v>
      </c>
      <c r="K359" s="38" t="s">
        <v>172</v>
      </c>
      <c r="L359" s="39" t="s">
        <v>78</v>
      </c>
      <c r="M359" s="38">
        <v>35</v>
      </c>
      <c r="N359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415"/>
      <c r="P359" s="415"/>
      <c r="Q359" s="415"/>
      <c r="R359" s="41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IFERROR(IF(W359=0,"",ROUNDUP(W359/H359,0)*0.00502),"")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hidden="1" x14ac:dyDescent="0.2">
      <c r="A360" s="420"/>
      <c r="B360" s="420"/>
      <c r="C360" s="420"/>
      <c r="D360" s="420"/>
      <c r="E360" s="420"/>
      <c r="F360" s="420"/>
      <c r="G360" s="420"/>
      <c r="H360" s="420"/>
      <c r="I360" s="420"/>
      <c r="J360" s="420"/>
      <c r="K360" s="420"/>
      <c r="L360" s="420"/>
      <c r="M360" s="421"/>
      <c r="N360" s="417" t="s">
        <v>43</v>
      </c>
      <c r="O360" s="418"/>
      <c r="P360" s="418"/>
      <c r="Q360" s="418"/>
      <c r="R360" s="418"/>
      <c r="S360" s="418"/>
      <c r="T360" s="419"/>
      <c r="U360" s="43" t="s">
        <v>42</v>
      </c>
      <c r="V360" s="44">
        <f>IFERROR(V358/H358,"0")+IFERROR(V359/H359,"0")</f>
        <v>0</v>
      </c>
      <c r="W360" s="44">
        <f>IFERROR(W358/H358,"0")+IFERROR(W359/H359,"0")</f>
        <v>0</v>
      </c>
      <c r="X360" s="44">
        <f>IFERROR(IF(X358="",0,X358),"0")+IFERROR(IF(X359="",0,X359),"0")</f>
        <v>0</v>
      </c>
      <c r="Y360" s="68"/>
      <c r="Z360" s="68"/>
    </row>
    <row r="361" spans="1:53" hidden="1" x14ac:dyDescent="0.2">
      <c r="A361" s="420"/>
      <c r="B361" s="420"/>
      <c r="C361" s="420"/>
      <c r="D361" s="420"/>
      <c r="E361" s="420"/>
      <c r="F361" s="420"/>
      <c r="G361" s="420"/>
      <c r="H361" s="420"/>
      <c r="I361" s="420"/>
      <c r="J361" s="420"/>
      <c r="K361" s="420"/>
      <c r="L361" s="420"/>
      <c r="M361" s="421"/>
      <c r="N361" s="417" t="s">
        <v>43</v>
      </c>
      <c r="O361" s="418"/>
      <c r="P361" s="418"/>
      <c r="Q361" s="418"/>
      <c r="R361" s="418"/>
      <c r="S361" s="418"/>
      <c r="T361" s="419"/>
      <c r="U361" s="43" t="s">
        <v>0</v>
      </c>
      <c r="V361" s="44">
        <f>IFERROR(SUM(V358:V359),"0")</f>
        <v>0</v>
      </c>
      <c r="W361" s="44">
        <f>IFERROR(SUM(W358:W359),"0")</f>
        <v>0</v>
      </c>
      <c r="X361" s="43"/>
      <c r="Y361" s="68"/>
      <c r="Z361" s="68"/>
    </row>
    <row r="362" spans="1:53" ht="14.25" hidden="1" customHeight="1" x14ac:dyDescent="0.25">
      <c r="A362" s="412" t="s">
        <v>80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67"/>
      <c r="Z362" s="67"/>
    </row>
    <row r="363" spans="1:53" ht="27" hidden="1" customHeight="1" x14ac:dyDescent="0.25">
      <c r="A363" s="64" t="s">
        <v>514</v>
      </c>
      <c r="B363" s="64" t="s">
        <v>515</v>
      </c>
      <c r="C363" s="37">
        <v>4301051303</v>
      </c>
      <c r="D363" s="413">
        <v>4607091384246</v>
      </c>
      <c r="E363" s="413"/>
      <c r="F363" s="63">
        <v>1.3</v>
      </c>
      <c r="G363" s="38">
        <v>6</v>
      </c>
      <c r="H363" s="63">
        <v>7.8</v>
      </c>
      <c r="I363" s="63">
        <v>8.3640000000000008</v>
      </c>
      <c r="J363" s="38">
        <v>56</v>
      </c>
      <c r="K363" s="38" t="s">
        <v>113</v>
      </c>
      <c r="L363" s="39" t="s">
        <v>78</v>
      </c>
      <c r="M363" s="38">
        <v>40</v>
      </c>
      <c r="N363" s="6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415"/>
      <c r="P363" s="415"/>
      <c r="Q363" s="415"/>
      <c r="R363" s="41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27" hidden="1" customHeight="1" x14ac:dyDescent="0.25">
      <c r="A364" s="64" t="s">
        <v>516</v>
      </c>
      <c r="B364" s="64" t="s">
        <v>517</v>
      </c>
      <c r="C364" s="37">
        <v>4301051445</v>
      </c>
      <c r="D364" s="413">
        <v>4680115881976</v>
      </c>
      <c r="E364" s="413"/>
      <c r="F364" s="63">
        <v>1.3</v>
      </c>
      <c r="G364" s="38">
        <v>6</v>
      </c>
      <c r="H364" s="63">
        <v>7.8</v>
      </c>
      <c r="I364" s="63">
        <v>8.2799999999999994</v>
      </c>
      <c r="J364" s="38">
        <v>56</v>
      </c>
      <c r="K364" s="38" t="s">
        <v>113</v>
      </c>
      <c r="L364" s="39" t="s">
        <v>78</v>
      </c>
      <c r="M364" s="38">
        <v>40</v>
      </c>
      <c r="N364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415"/>
      <c r="P364" s="415"/>
      <c r="Q364" s="415"/>
      <c r="R364" s="41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2" t="s">
        <v>66</v>
      </c>
    </row>
    <row r="365" spans="1:53" ht="27" customHeight="1" x14ac:dyDescent="0.25">
      <c r="A365" s="64" t="s">
        <v>518</v>
      </c>
      <c r="B365" s="64" t="s">
        <v>519</v>
      </c>
      <c r="C365" s="37">
        <v>4301051297</v>
      </c>
      <c r="D365" s="413">
        <v>4607091384253</v>
      </c>
      <c r="E365" s="413"/>
      <c r="F365" s="63">
        <v>0.4</v>
      </c>
      <c r="G365" s="38">
        <v>6</v>
      </c>
      <c r="H365" s="63">
        <v>2.4</v>
      </c>
      <c r="I365" s="63">
        <v>2.6840000000000002</v>
      </c>
      <c r="J365" s="38">
        <v>156</v>
      </c>
      <c r="K365" s="38" t="s">
        <v>79</v>
      </c>
      <c r="L365" s="39" t="s">
        <v>78</v>
      </c>
      <c r="M365" s="38">
        <v>40</v>
      </c>
      <c r="N365" s="6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415"/>
      <c r="P365" s="415"/>
      <c r="Q365" s="415"/>
      <c r="R365" s="416"/>
      <c r="S365" s="40" t="s">
        <v>48</v>
      </c>
      <c r="T365" s="40" t="s">
        <v>48</v>
      </c>
      <c r="U365" s="41" t="s">
        <v>0</v>
      </c>
      <c r="V365" s="59">
        <v>103.2</v>
      </c>
      <c r="W365" s="56">
        <f>IFERROR(IF(V365="",0,CEILING((V365/$H365),1)*$H365),"")</f>
        <v>103.2</v>
      </c>
      <c r="X365" s="42">
        <f>IFERROR(IF(W365=0,"",ROUNDUP(W365/H365,0)*0.00753),"")</f>
        <v>0.32379000000000002</v>
      </c>
      <c r="Y365" s="69" t="s">
        <v>48</v>
      </c>
      <c r="Z365" s="70" t="s">
        <v>48</v>
      </c>
      <c r="AD365" s="71"/>
      <c r="BA365" s="273" t="s">
        <v>66</v>
      </c>
    </row>
    <row r="366" spans="1:53" ht="27" hidden="1" customHeight="1" x14ac:dyDescent="0.25">
      <c r="A366" s="64" t="s">
        <v>520</v>
      </c>
      <c r="B366" s="64" t="s">
        <v>521</v>
      </c>
      <c r="C366" s="37">
        <v>4301051444</v>
      </c>
      <c r="D366" s="413">
        <v>4680115881969</v>
      </c>
      <c r="E366" s="413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8" t="s">
        <v>79</v>
      </c>
      <c r="L366" s="39" t="s">
        <v>78</v>
      </c>
      <c r="M366" s="38">
        <v>40</v>
      </c>
      <c r="N366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415"/>
      <c r="P366" s="415"/>
      <c r="Q366" s="415"/>
      <c r="R366" s="416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x14ac:dyDescent="0.2">
      <c r="A367" s="420"/>
      <c r="B367" s="420"/>
      <c r="C367" s="420"/>
      <c r="D367" s="420"/>
      <c r="E367" s="420"/>
      <c r="F367" s="420"/>
      <c r="G367" s="420"/>
      <c r="H367" s="420"/>
      <c r="I367" s="420"/>
      <c r="J367" s="420"/>
      <c r="K367" s="420"/>
      <c r="L367" s="420"/>
      <c r="M367" s="421"/>
      <c r="N367" s="417" t="s">
        <v>43</v>
      </c>
      <c r="O367" s="418"/>
      <c r="P367" s="418"/>
      <c r="Q367" s="418"/>
      <c r="R367" s="418"/>
      <c r="S367" s="418"/>
      <c r="T367" s="419"/>
      <c r="U367" s="43" t="s">
        <v>42</v>
      </c>
      <c r="V367" s="44">
        <f>IFERROR(V363/H363,"0")+IFERROR(V364/H364,"0")+IFERROR(V365/H365,"0")+IFERROR(V366/H366,"0")</f>
        <v>43</v>
      </c>
      <c r="W367" s="44">
        <f>IFERROR(W363/H363,"0")+IFERROR(W364/H364,"0")+IFERROR(W365/H365,"0")+IFERROR(W366/H366,"0")</f>
        <v>43</v>
      </c>
      <c r="X367" s="44">
        <f>IFERROR(IF(X363="",0,X363),"0")+IFERROR(IF(X364="",0,X364),"0")+IFERROR(IF(X365="",0,X365),"0")+IFERROR(IF(X366="",0,X366),"0")</f>
        <v>0.32379000000000002</v>
      </c>
      <c r="Y367" s="68"/>
      <c r="Z367" s="68"/>
    </row>
    <row r="368" spans="1:53" x14ac:dyDescent="0.2">
      <c r="A368" s="420"/>
      <c r="B368" s="420"/>
      <c r="C368" s="420"/>
      <c r="D368" s="420"/>
      <c r="E368" s="420"/>
      <c r="F368" s="420"/>
      <c r="G368" s="420"/>
      <c r="H368" s="420"/>
      <c r="I368" s="420"/>
      <c r="J368" s="420"/>
      <c r="K368" s="420"/>
      <c r="L368" s="420"/>
      <c r="M368" s="421"/>
      <c r="N368" s="417" t="s">
        <v>43</v>
      </c>
      <c r="O368" s="418"/>
      <c r="P368" s="418"/>
      <c r="Q368" s="418"/>
      <c r="R368" s="418"/>
      <c r="S368" s="418"/>
      <c r="T368" s="419"/>
      <c r="U368" s="43" t="s">
        <v>0</v>
      </c>
      <c r="V368" s="44">
        <f>IFERROR(SUM(V363:V366),"0")</f>
        <v>103.2</v>
      </c>
      <c r="W368" s="44">
        <f>IFERROR(SUM(W363:W366),"0")</f>
        <v>103.2</v>
      </c>
      <c r="X368" s="43"/>
      <c r="Y368" s="68"/>
      <c r="Z368" s="68"/>
    </row>
    <row r="369" spans="1:53" ht="14.25" hidden="1" customHeight="1" x14ac:dyDescent="0.25">
      <c r="A369" s="412" t="s">
        <v>208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67"/>
      <c r="Z369" s="67"/>
    </row>
    <row r="370" spans="1:53" ht="27" hidden="1" customHeight="1" x14ac:dyDescent="0.25">
      <c r="A370" s="64" t="s">
        <v>522</v>
      </c>
      <c r="B370" s="64" t="s">
        <v>523</v>
      </c>
      <c r="C370" s="37">
        <v>4301060322</v>
      </c>
      <c r="D370" s="413">
        <v>4607091389357</v>
      </c>
      <c r="E370" s="413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113</v>
      </c>
      <c r="L370" s="39" t="s">
        <v>78</v>
      </c>
      <c r="M370" s="38">
        <v>40</v>
      </c>
      <c r="N370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415"/>
      <c r="P370" s="415"/>
      <c r="Q370" s="415"/>
      <c r="R370" s="416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hidden="1" x14ac:dyDescent="0.2">
      <c r="A372" s="420"/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1"/>
      <c r="N372" s="417" t="s">
        <v>43</v>
      </c>
      <c r="O372" s="418"/>
      <c r="P372" s="418"/>
      <c r="Q372" s="418"/>
      <c r="R372" s="418"/>
      <c r="S372" s="418"/>
      <c r="T372" s="419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27.75" hidden="1" customHeight="1" x14ac:dyDescent="0.2">
      <c r="A373" s="410" t="s">
        <v>524</v>
      </c>
      <c r="B373" s="410"/>
      <c r="C373" s="410"/>
      <c r="D373" s="410"/>
      <c r="E373" s="410"/>
      <c r="F373" s="410"/>
      <c r="G373" s="410"/>
      <c r="H373" s="410"/>
      <c r="I373" s="410"/>
      <c r="J373" s="410"/>
      <c r="K373" s="410"/>
      <c r="L373" s="410"/>
      <c r="M373" s="410"/>
      <c r="N373" s="410"/>
      <c r="O373" s="410"/>
      <c r="P373" s="410"/>
      <c r="Q373" s="410"/>
      <c r="R373" s="410"/>
      <c r="S373" s="410"/>
      <c r="T373" s="410"/>
      <c r="U373" s="410"/>
      <c r="V373" s="410"/>
      <c r="W373" s="410"/>
      <c r="X373" s="410"/>
      <c r="Y373" s="55"/>
      <c r="Z373" s="55"/>
    </row>
    <row r="374" spans="1:53" ht="16.5" hidden="1" customHeight="1" x14ac:dyDescent="0.25">
      <c r="A374" s="411" t="s">
        <v>525</v>
      </c>
      <c r="B374" s="411"/>
      <c r="C374" s="41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1"/>
      <c r="N374" s="411"/>
      <c r="O374" s="411"/>
      <c r="P374" s="411"/>
      <c r="Q374" s="411"/>
      <c r="R374" s="411"/>
      <c r="S374" s="411"/>
      <c r="T374" s="411"/>
      <c r="U374" s="411"/>
      <c r="V374" s="411"/>
      <c r="W374" s="411"/>
      <c r="X374" s="411"/>
      <c r="Y374" s="66"/>
      <c r="Z374" s="66"/>
    </row>
    <row r="375" spans="1:53" ht="14.25" hidden="1" customHeight="1" x14ac:dyDescent="0.25">
      <c r="A375" s="412" t="s">
        <v>117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67"/>
      <c r="Z375" s="67"/>
    </row>
    <row r="376" spans="1:53" ht="27" customHeight="1" x14ac:dyDescent="0.25">
      <c r="A376" s="64" t="s">
        <v>526</v>
      </c>
      <c r="B376" s="64" t="s">
        <v>527</v>
      </c>
      <c r="C376" s="37">
        <v>4301011428</v>
      </c>
      <c r="D376" s="413">
        <v>4607091389708</v>
      </c>
      <c r="E376" s="413"/>
      <c r="F376" s="63">
        <v>0.45</v>
      </c>
      <c r="G376" s="38">
        <v>6</v>
      </c>
      <c r="H376" s="63">
        <v>2.7</v>
      </c>
      <c r="I376" s="63">
        <v>2.9</v>
      </c>
      <c r="J376" s="38">
        <v>156</v>
      </c>
      <c r="K376" s="38" t="s">
        <v>79</v>
      </c>
      <c r="L376" s="39" t="s">
        <v>112</v>
      </c>
      <c r="M376" s="38">
        <v>50</v>
      </c>
      <c r="N376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415"/>
      <c r="P376" s="415"/>
      <c r="Q376" s="415"/>
      <c r="R376" s="416"/>
      <c r="S376" s="40" t="s">
        <v>48</v>
      </c>
      <c r="T376" s="40" t="s">
        <v>48</v>
      </c>
      <c r="U376" s="41" t="s">
        <v>0</v>
      </c>
      <c r="V376" s="59">
        <v>83.7</v>
      </c>
      <c r="W376" s="56">
        <f>IFERROR(IF(V376="",0,CEILING((V376/$H376),1)*$H376),"")</f>
        <v>83.7</v>
      </c>
      <c r="X376" s="42">
        <f>IFERROR(IF(W376=0,"",ROUNDUP(W376/H376,0)*0.00753),"")</f>
        <v>0.23343</v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528</v>
      </c>
      <c r="B377" s="64" t="s">
        <v>529</v>
      </c>
      <c r="C377" s="37">
        <v>4301011427</v>
      </c>
      <c r="D377" s="413">
        <v>4607091389692</v>
      </c>
      <c r="E377" s="413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79</v>
      </c>
      <c r="L377" s="39" t="s">
        <v>112</v>
      </c>
      <c r="M377" s="38">
        <v>50</v>
      </c>
      <c r="N377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415"/>
      <c r="P377" s="415"/>
      <c r="Q377" s="415"/>
      <c r="R377" s="416"/>
      <c r="S377" s="40" t="s">
        <v>48</v>
      </c>
      <c r="T377" s="40" t="s">
        <v>48</v>
      </c>
      <c r="U377" s="41" t="s">
        <v>0</v>
      </c>
      <c r="V377" s="59">
        <v>135</v>
      </c>
      <c r="W377" s="56">
        <f>IFERROR(IF(V377="",0,CEILING((V377/$H377),1)*$H377),"")</f>
        <v>135</v>
      </c>
      <c r="X377" s="42">
        <f>IFERROR(IF(W377=0,"",ROUNDUP(W377/H377,0)*0.00753),"")</f>
        <v>0.3765</v>
      </c>
      <c r="Y377" s="69" t="s">
        <v>48</v>
      </c>
      <c r="Z377" s="70" t="s">
        <v>48</v>
      </c>
      <c r="AD377" s="71"/>
      <c r="BA377" s="277" t="s">
        <v>66</v>
      </c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3" t="s">
        <v>42</v>
      </c>
      <c r="V378" s="44">
        <f>IFERROR(V376/H376,"0")+IFERROR(V377/H377,"0")</f>
        <v>81</v>
      </c>
      <c r="W378" s="44">
        <f>IFERROR(W376/H376,"0")+IFERROR(W377/H377,"0")</f>
        <v>81</v>
      </c>
      <c r="X378" s="44">
        <f>IFERROR(IF(X376="",0,X376),"0")+IFERROR(IF(X377="",0,X377),"0")</f>
        <v>0.60992999999999997</v>
      </c>
      <c r="Y378" s="68"/>
      <c r="Z378" s="68"/>
    </row>
    <row r="379" spans="1:53" x14ac:dyDescent="0.2">
      <c r="A379" s="420"/>
      <c r="B379" s="420"/>
      <c r="C379" s="420"/>
      <c r="D379" s="420"/>
      <c r="E379" s="420"/>
      <c r="F379" s="420"/>
      <c r="G379" s="420"/>
      <c r="H379" s="420"/>
      <c r="I379" s="420"/>
      <c r="J379" s="420"/>
      <c r="K379" s="420"/>
      <c r="L379" s="420"/>
      <c r="M379" s="421"/>
      <c r="N379" s="417" t="s">
        <v>43</v>
      </c>
      <c r="O379" s="418"/>
      <c r="P379" s="418"/>
      <c r="Q379" s="418"/>
      <c r="R379" s="418"/>
      <c r="S379" s="418"/>
      <c r="T379" s="419"/>
      <c r="U379" s="43" t="s">
        <v>0</v>
      </c>
      <c r="V379" s="44">
        <f>IFERROR(SUM(V376:V377),"0")</f>
        <v>218.7</v>
      </c>
      <c r="W379" s="44">
        <f>IFERROR(SUM(W376:W377),"0")</f>
        <v>218.7</v>
      </c>
      <c r="X379" s="43"/>
      <c r="Y379" s="68"/>
      <c r="Z379" s="68"/>
    </row>
    <row r="380" spans="1:53" ht="14.25" hidden="1" customHeight="1" x14ac:dyDescent="0.25">
      <c r="A380" s="412" t="s">
        <v>75</v>
      </c>
      <c r="B380" s="412"/>
      <c r="C380" s="412"/>
      <c r="D380" s="412"/>
      <c r="E380" s="412"/>
      <c r="F380" s="412"/>
      <c r="G380" s="412"/>
      <c r="H380" s="412"/>
      <c r="I380" s="412"/>
      <c r="J380" s="412"/>
      <c r="K380" s="412"/>
      <c r="L380" s="412"/>
      <c r="M380" s="412"/>
      <c r="N380" s="412"/>
      <c r="O380" s="412"/>
      <c r="P380" s="412"/>
      <c r="Q380" s="412"/>
      <c r="R380" s="412"/>
      <c r="S380" s="412"/>
      <c r="T380" s="412"/>
      <c r="U380" s="412"/>
      <c r="V380" s="412"/>
      <c r="W380" s="412"/>
      <c r="X380" s="412"/>
      <c r="Y380" s="67"/>
      <c r="Z380" s="67"/>
    </row>
    <row r="381" spans="1:53" ht="27" hidden="1" customHeight="1" x14ac:dyDescent="0.25">
      <c r="A381" s="64" t="s">
        <v>530</v>
      </c>
      <c r="B381" s="64" t="s">
        <v>531</v>
      </c>
      <c r="C381" s="37">
        <v>4301031177</v>
      </c>
      <c r="D381" s="413">
        <v>4607091389753</v>
      </c>
      <c r="E381" s="4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79</v>
      </c>
      <c r="L381" s="39" t="s">
        <v>78</v>
      </c>
      <c r="M381" s="38">
        <v>45</v>
      </c>
      <c r="N381" s="6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415"/>
      <c r="P381" s="415"/>
      <c r="Q381" s="415"/>
      <c r="R381" s="416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93" si="18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8" t="s">
        <v>66</v>
      </c>
    </row>
    <row r="382" spans="1:53" ht="27" hidden="1" customHeight="1" x14ac:dyDescent="0.25">
      <c r="A382" s="64" t="s">
        <v>532</v>
      </c>
      <c r="B382" s="64" t="s">
        <v>533</v>
      </c>
      <c r="C382" s="37">
        <v>4301031174</v>
      </c>
      <c r="D382" s="413">
        <v>4607091389760</v>
      </c>
      <c r="E382" s="413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79</v>
      </c>
      <c r="L382" s="39" t="s">
        <v>78</v>
      </c>
      <c r="M382" s="38">
        <v>45</v>
      </c>
      <c r="N382" s="62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415"/>
      <c r="P382" s="415"/>
      <c r="Q382" s="415"/>
      <c r="R382" s="41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8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9" t="s">
        <v>66</v>
      </c>
    </row>
    <row r="383" spans="1:53" ht="27" hidden="1" customHeight="1" x14ac:dyDescent="0.25">
      <c r="A383" s="64" t="s">
        <v>534</v>
      </c>
      <c r="B383" s="64" t="s">
        <v>535</v>
      </c>
      <c r="C383" s="37">
        <v>4301031175</v>
      </c>
      <c r="D383" s="413">
        <v>4607091389746</v>
      </c>
      <c r="E383" s="41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79</v>
      </c>
      <c r="L383" s="39" t="s">
        <v>78</v>
      </c>
      <c r="M383" s="38">
        <v>45</v>
      </c>
      <c r="N383" s="6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415"/>
      <c r="P383" s="415"/>
      <c r="Q383" s="415"/>
      <c r="R383" s="41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8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80" t="s">
        <v>66</v>
      </c>
    </row>
    <row r="384" spans="1:53" ht="37.5" hidden="1" customHeight="1" x14ac:dyDescent="0.25">
      <c r="A384" s="64" t="s">
        <v>536</v>
      </c>
      <c r="B384" s="64" t="s">
        <v>537</v>
      </c>
      <c r="C384" s="37">
        <v>4301031236</v>
      </c>
      <c r="D384" s="413">
        <v>4680115882928</v>
      </c>
      <c r="E384" s="413"/>
      <c r="F384" s="63">
        <v>0.28000000000000003</v>
      </c>
      <c r="G384" s="38">
        <v>6</v>
      </c>
      <c r="H384" s="63">
        <v>1.68</v>
      </c>
      <c r="I384" s="63">
        <v>2.6</v>
      </c>
      <c r="J384" s="38">
        <v>156</v>
      </c>
      <c r="K384" s="38" t="s">
        <v>79</v>
      </c>
      <c r="L384" s="39" t="s">
        <v>78</v>
      </c>
      <c r="M384" s="38">
        <v>35</v>
      </c>
      <c r="N384" s="6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415"/>
      <c r="P384" s="415"/>
      <c r="Q384" s="415"/>
      <c r="R384" s="41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8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hidden="1" customHeight="1" x14ac:dyDescent="0.25">
      <c r="A385" s="64" t="s">
        <v>538</v>
      </c>
      <c r="B385" s="64" t="s">
        <v>539</v>
      </c>
      <c r="C385" s="37">
        <v>4301031257</v>
      </c>
      <c r="D385" s="413">
        <v>4680115883147</v>
      </c>
      <c r="E385" s="4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172</v>
      </c>
      <c r="L385" s="39" t="s">
        <v>78</v>
      </c>
      <c r="M385" s="38">
        <v>45</v>
      </c>
      <c r="N385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415"/>
      <c r="P385" s="415"/>
      <c r="Q385" s="415"/>
      <c r="R385" s="41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 t="shared" ref="X385:X393" si="19">IFERROR(IF(W385=0,"",ROUNDUP(W385/H385,0)*0.00502),"")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hidden="1" customHeight="1" x14ac:dyDescent="0.25">
      <c r="A386" s="64" t="s">
        <v>540</v>
      </c>
      <c r="B386" s="64" t="s">
        <v>541</v>
      </c>
      <c r="C386" s="37">
        <v>4301031178</v>
      </c>
      <c r="D386" s="413">
        <v>4607091384338</v>
      </c>
      <c r="E386" s="4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172</v>
      </c>
      <c r="L386" s="39" t="s">
        <v>78</v>
      </c>
      <c r="M386" s="38">
        <v>45</v>
      </c>
      <c r="N386" s="6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415"/>
      <c r="P386" s="415"/>
      <c r="Q386" s="415"/>
      <c r="R386" s="41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 t="shared" si="19"/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hidden="1" customHeight="1" x14ac:dyDescent="0.25">
      <c r="A387" s="64" t="s">
        <v>542</v>
      </c>
      <c r="B387" s="64" t="s">
        <v>543</v>
      </c>
      <c r="C387" s="37">
        <v>4301031254</v>
      </c>
      <c r="D387" s="413">
        <v>4680115883154</v>
      </c>
      <c r="E387" s="41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172</v>
      </c>
      <c r="L387" s="39" t="s">
        <v>78</v>
      </c>
      <c r="M387" s="38">
        <v>45</v>
      </c>
      <c r="N387" s="6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415"/>
      <c r="P387" s="415"/>
      <c r="Q387" s="415"/>
      <c r="R387" s="41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 t="shared" si="19"/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37.5" hidden="1" customHeight="1" x14ac:dyDescent="0.25">
      <c r="A388" s="64" t="s">
        <v>544</v>
      </c>
      <c r="B388" s="64" t="s">
        <v>545</v>
      </c>
      <c r="C388" s="37">
        <v>4301031171</v>
      </c>
      <c r="D388" s="413">
        <v>4607091389524</v>
      </c>
      <c r="E388" s="41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172</v>
      </c>
      <c r="L388" s="39" t="s">
        <v>78</v>
      </c>
      <c r="M388" s="38">
        <v>45</v>
      </c>
      <c r="N388" s="6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415"/>
      <c r="P388" s="415"/>
      <c r="Q388" s="415"/>
      <c r="R388" s="41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si="19"/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hidden="1" customHeight="1" x14ac:dyDescent="0.25">
      <c r="A389" s="64" t="s">
        <v>546</v>
      </c>
      <c r="B389" s="64" t="s">
        <v>547</v>
      </c>
      <c r="C389" s="37">
        <v>4301031258</v>
      </c>
      <c r="D389" s="413">
        <v>4680115883161</v>
      </c>
      <c r="E389" s="413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172</v>
      </c>
      <c r="L389" s="39" t="s">
        <v>78</v>
      </c>
      <c r="M389" s="38">
        <v>45</v>
      </c>
      <c r="N389" s="6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415"/>
      <c r="P389" s="415"/>
      <c r="Q389" s="415"/>
      <c r="R389" s="41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hidden="1" customHeight="1" x14ac:dyDescent="0.25">
      <c r="A390" s="64" t="s">
        <v>548</v>
      </c>
      <c r="B390" s="64" t="s">
        <v>549</v>
      </c>
      <c r="C390" s="37">
        <v>4301031170</v>
      </c>
      <c r="D390" s="413">
        <v>4607091384345</v>
      </c>
      <c r="E390" s="413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172</v>
      </c>
      <c r="L390" s="39" t="s">
        <v>78</v>
      </c>
      <c r="M390" s="38">
        <v>45</v>
      </c>
      <c r="N390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415"/>
      <c r="P390" s="415"/>
      <c r="Q390" s="415"/>
      <c r="R390" s="41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hidden="1" customHeight="1" x14ac:dyDescent="0.25">
      <c r="A391" s="64" t="s">
        <v>550</v>
      </c>
      <c r="B391" s="64" t="s">
        <v>551</v>
      </c>
      <c r="C391" s="37">
        <v>4301031256</v>
      </c>
      <c r="D391" s="413">
        <v>4680115883178</v>
      </c>
      <c r="E391" s="41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172</v>
      </c>
      <c r="L391" s="39" t="s">
        <v>78</v>
      </c>
      <c r="M391" s="38">
        <v>45</v>
      </c>
      <c r="N391" s="6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415"/>
      <c r="P391" s="415"/>
      <c r="Q391" s="415"/>
      <c r="R391" s="41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552</v>
      </c>
      <c r="B392" s="64" t="s">
        <v>553</v>
      </c>
      <c r="C392" s="37">
        <v>4301031172</v>
      </c>
      <c r="D392" s="413">
        <v>4607091389531</v>
      </c>
      <c r="E392" s="41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172</v>
      </c>
      <c r="L392" s="39" t="s">
        <v>78</v>
      </c>
      <c r="M392" s="38">
        <v>45</v>
      </c>
      <c r="N392" s="6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415"/>
      <c r="P392" s="415"/>
      <c r="Q392" s="415"/>
      <c r="R392" s="416"/>
      <c r="S392" s="40" t="s">
        <v>48</v>
      </c>
      <c r="T392" s="40" t="s">
        <v>48</v>
      </c>
      <c r="U392" s="41" t="s">
        <v>0</v>
      </c>
      <c r="V392" s="59">
        <v>86.1</v>
      </c>
      <c r="W392" s="56">
        <f t="shared" si="18"/>
        <v>86.100000000000009</v>
      </c>
      <c r="X392" s="42">
        <f t="shared" si="19"/>
        <v>0.20582</v>
      </c>
      <c r="Y392" s="69" t="s">
        <v>48</v>
      </c>
      <c r="Z392" s="70" t="s">
        <v>48</v>
      </c>
      <c r="AD392" s="71"/>
      <c r="BA392" s="289" t="s">
        <v>66</v>
      </c>
    </row>
    <row r="393" spans="1:53" ht="27" hidden="1" customHeight="1" x14ac:dyDescent="0.25">
      <c r="A393" s="64" t="s">
        <v>554</v>
      </c>
      <c r="B393" s="64" t="s">
        <v>555</v>
      </c>
      <c r="C393" s="37">
        <v>4301031255</v>
      </c>
      <c r="D393" s="413">
        <v>4680115883185</v>
      </c>
      <c r="E393" s="41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172</v>
      </c>
      <c r="L393" s="39" t="s">
        <v>78</v>
      </c>
      <c r="M393" s="38">
        <v>45</v>
      </c>
      <c r="N393" s="6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415"/>
      <c r="P393" s="415"/>
      <c r="Q393" s="415"/>
      <c r="R393" s="41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420"/>
      <c r="B394" s="420"/>
      <c r="C394" s="420"/>
      <c r="D394" s="420"/>
      <c r="E394" s="420"/>
      <c r="F394" s="420"/>
      <c r="G394" s="420"/>
      <c r="H394" s="420"/>
      <c r="I394" s="420"/>
      <c r="J394" s="420"/>
      <c r="K394" s="420"/>
      <c r="L394" s="420"/>
      <c r="M394" s="421"/>
      <c r="N394" s="417" t="s">
        <v>43</v>
      </c>
      <c r="O394" s="418"/>
      <c r="P394" s="418"/>
      <c r="Q394" s="418"/>
      <c r="R394" s="418"/>
      <c r="S394" s="418"/>
      <c r="T394" s="419"/>
      <c r="U394" s="43" t="s">
        <v>42</v>
      </c>
      <c r="V394" s="44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40.999999999999993</v>
      </c>
      <c r="W394" s="44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41</v>
      </c>
      <c r="X394" s="44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0.20582</v>
      </c>
      <c r="Y394" s="68"/>
      <c r="Z394" s="68"/>
    </row>
    <row r="395" spans="1:53" x14ac:dyDescent="0.2">
      <c r="A395" s="420"/>
      <c r="B395" s="420"/>
      <c r="C395" s="420"/>
      <c r="D395" s="420"/>
      <c r="E395" s="420"/>
      <c r="F395" s="420"/>
      <c r="G395" s="420"/>
      <c r="H395" s="420"/>
      <c r="I395" s="420"/>
      <c r="J395" s="420"/>
      <c r="K395" s="420"/>
      <c r="L395" s="420"/>
      <c r="M395" s="421"/>
      <c r="N395" s="417" t="s">
        <v>43</v>
      </c>
      <c r="O395" s="418"/>
      <c r="P395" s="418"/>
      <c r="Q395" s="418"/>
      <c r="R395" s="418"/>
      <c r="S395" s="418"/>
      <c r="T395" s="419"/>
      <c r="U395" s="43" t="s">
        <v>0</v>
      </c>
      <c r="V395" s="44">
        <f>IFERROR(SUM(V381:V393),"0")</f>
        <v>86.1</v>
      </c>
      <c r="W395" s="44">
        <f>IFERROR(SUM(W381:W393),"0")</f>
        <v>86.100000000000009</v>
      </c>
      <c r="X395" s="43"/>
      <c r="Y395" s="68"/>
      <c r="Z395" s="68"/>
    </row>
    <row r="396" spans="1:53" ht="14.25" hidden="1" customHeight="1" x14ac:dyDescent="0.25">
      <c r="A396" s="412" t="s">
        <v>80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67"/>
      <c r="Z396" s="67"/>
    </row>
    <row r="397" spans="1:53" ht="27" hidden="1" customHeight="1" x14ac:dyDescent="0.25">
      <c r="A397" s="64" t="s">
        <v>556</v>
      </c>
      <c r="B397" s="64" t="s">
        <v>557</v>
      </c>
      <c r="C397" s="37">
        <v>4301051258</v>
      </c>
      <c r="D397" s="413">
        <v>4607091389685</v>
      </c>
      <c r="E397" s="413"/>
      <c r="F397" s="63">
        <v>1.3</v>
      </c>
      <c r="G397" s="38">
        <v>6</v>
      </c>
      <c r="H397" s="63">
        <v>7.8</v>
      </c>
      <c r="I397" s="63">
        <v>8.3460000000000001</v>
      </c>
      <c r="J397" s="38">
        <v>56</v>
      </c>
      <c r="K397" s="38" t="s">
        <v>113</v>
      </c>
      <c r="L397" s="39" t="s">
        <v>132</v>
      </c>
      <c r="M397" s="38">
        <v>45</v>
      </c>
      <c r="N397" s="6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415"/>
      <c r="P397" s="415"/>
      <c r="Q397" s="415"/>
      <c r="R397" s="41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IFERROR(IF(W397=0,"",ROUNDUP(W397/H397,0)*0.02175),"")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27" customHeight="1" x14ac:dyDescent="0.25">
      <c r="A398" s="64" t="s">
        <v>558</v>
      </c>
      <c r="B398" s="64" t="s">
        <v>559</v>
      </c>
      <c r="C398" s="37">
        <v>4301051431</v>
      </c>
      <c r="D398" s="413">
        <v>4607091389654</v>
      </c>
      <c r="E398" s="413"/>
      <c r="F398" s="63">
        <v>0.33</v>
      </c>
      <c r="G398" s="38">
        <v>6</v>
      </c>
      <c r="H398" s="63">
        <v>1.98</v>
      </c>
      <c r="I398" s="63">
        <v>2.258</v>
      </c>
      <c r="J398" s="38">
        <v>156</v>
      </c>
      <c r="K398" s="38" t="s">
        <v>79</v>
      </c>
      <c r="L398" s="39" t="s">
        <v>132</v>
      </c>
      <c r="M398" s="38">
        <v>45</v>
      </c>
      <c r="N398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415"/>
      <c r="P398" s="415"/>
      <c r="Q398" s="415"/>
      <c r="R398" s="416"/>
      <c r="S398" s="40" t="s">
        <v>48</v>
      </c>
      <c r="T398" s="40" t="s">
        <v>48</v>
      </c>
      <c r="U398" s="41" t="s">
        <v>0</v>
      </c>
      <c r="V398" s="59">
        <v>41.580000000000005</v>
      </c>
      <c r="W398" s="56">
        <f>IFERROR(IF(V398="",0,CEILING((V398/$H398),1)*$H398),"")</f>
        <v>41.58</v>
      </c>
      <c r="X398" s="42">
        <f>IFERROR(IF(W398=0,"",ROUNDUP(W398/H398,0)*0.00753),"")</f>
        <v>0.15812999999999999</v>
      </c>
      <c r="Y398" s="69" t="s">
        <v>48</v>
      </c>
      <c r="Z398" s="70" t="s">
        <v>48</v>
      </c>
      <c r="AD398" s="71"/>
      <c r="BA398" s="292" t="s">
        <v>66</v>
      </c>
    </row>
    <row r="399" spans="1:53" ht="27" customHeight="1" x14ac:dyDescent="0.25">
      <c r="A399" s="64" t="s">
        <v>560</v>
      </c>
      <c r="B399" s="64" t="s">
        <v>561</v>
      </c>
      <c r="C399" s="37">
        <v>4301051284</v>
      </c>
      <c r="D399" s="413">
        <v>4607091384352</v>
      </c>
      <c r="E399" s="413"/>
      <c r="F399" s="63">
        <v>0.6</v>
      </c>
      <c r="G399" s="38">
        <v>4</v>
      </c>
      <c r="H399" s="63">
        <v>2.4</v>
      </c>
      <c r="I399" s="63">
        <v>2.6459999999999999</v>
      </c>
      <c r="J399" s="38">
        <v>120</v>
      </c>
      <c r="K399" s="38" t="s">
        <v>79</v>
      </c>
      <c r="L399" s="39" t="s">
        <v>132</v>
      </c>
      <c r="M399" s="38">
        <v>45</v>
      </c>
      <c r="N399" s="6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415"/>
      <c r="P399" s="415"/>
      <c r="Q399" s="415"/>
      <c r="R399" s="416"/>
      <c r="S399" s="40" t="s">
        <v>48</v>
      </c>
      <c r="T399" s="40" t="s">
        <v>48</v>
      </c>
      <c r="U399" s="41" t="s">
        <v>0</v>
      </c>
      <c r="V399" s="59">
        <v>115.19999999999999</v>
      </c>
      <c r="W399" s="56">
        <f>IFERROR(IF(V399="",0,CEILING((V399/$H399),1)*$H399),"")</f>
        <v>115.19999999999999</v>
      </c>
      <c r="X399" s="42">
        <f>IFERROR(IF(W399=0,"",ROUNDUP(W399/H399,0)*0.00937),"")</f>
        <v>0.44975999999999999</v>
      </c>
      <c r="Y399" s="69" t="s">
        <v>48</v>
      </c>
      <c r="Z399" s="70" t="s">
        <v>48</v>
      </c>
      <c r="AD399" s="71"/>
      <c r="BA399" s="293" t="s">
        <v>66</v>
      </c>
    </row>
    <row r="400" spans="1:53" ht="27" customHeight="1" x14ac:dyDescent="0.25">
      <c r="A400" s="64" t="s">
        <v>562</v>
      </c>
      <c r="B400" s="64" t="s">
        <v>563</v>
      </c>
      <c r="C400" s="37">
        <v>4301051257</v>
      </c>
      <c r="D400" s="413">
        <v>4607091389661</v>
      </c>
      <c r="E400" s="413"/>
      <c r="F400" s="63">
        <v>0.55000000000000004</v>
      </c>
      <c r="G400" s="38">
        <v>4</v>
      </c>
      <c r="H400" s="63">
        <v>2.2000000000000002</v>
      </c>
      <c r="I400" s="63">
        <v>2.492</v>
      </c>
      <c r="J400" s="38">
        <v>120</v>
      </c>
      <c r="K400" s="38" t="s">
        <v>79</v>
      </c>
      <c r="L400" s="39" t="s">
        <v>132</v>
      </c>
      <c r="M400" s="38">
        <v>45</v>
      </c>
      <c r="N400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415"/>
      <c r="P400" s="415"/>
      <c r="Q400" s="415"/>
      <c r="R400" s="416"/>
      <c r="S400" s="40" t="s">
        <v>48</v>
      </c>
      <c r="T400" s="40" t="s">
        <v>48</v>
      </c>
      <c r="U400" s="41" t="s">
        <v>0</v>
      </c>
      <c r="V400" s="59">
        <v>79.2</v>
      </c>
      <c r="W400" s="56">
        <f>IFERROR(IF(V400="",0,CEILING((V400/$H400),1)*$H400),"")</f>
        <v>79.2</v>
      </c>
      <c r="X400" s="42">
        <f>IFERROR(IF(W400=0,"",ROUNDUP(W400/H400,0)*0.00937),"")</f>
        <v>0.33732000000000001</v>
      </c>
      <c r="Y400" s="69" t="s">
        <v>48</v>
      </c>
      <c r="Z400" s="70" t="s">
        <v>48</v>
      </c>
      <c r="AD400" s="71"/>
      <c r="BA400" s="294" t="s">
        <v>66</v>
      </c>
    </row>
    <row r="401" spans="1:53" x14ac:dyDescent="0.2">
      <c r="A401" s="420"/>
      <c r="B401" s="420"/>
      <c r="C401" s="420"/>
      <c r="D401" s="420"/>
      <c r="E401" s="420"/>
      <c r="F401" s="420"/>
      <c r="G401" s="420"/>
      <c r="H401" s="420"/>
      <c r="I401" s="420"/>
      <c r="J401" s="420"/>
      <c r="K401" s="420"/>
      <c r="L401" s="420"/>
      <c r="M401" s="421"/>
      <c r="N401" s="417" t="s">
        <v>43</v>
      </c>
      <c r="O401" s="418"/>
      <c r="P401" s="418"/>
      <c r="Q401" s="418"/>
      <c r="R401" s="418"/>
      <c r="S401" s="418"/>
      <c r="T401" s="419"/>
      <c r="U401" s="43" t="s">
        <v>42</v>
      </c>
      <c r="V401" s="44">
        <f>IFERROR(V397/H397,"0")+IFERROR(V398/H398,"0")+IFERROR(V399/H399,"0")+IFERROR(V400/H400,"0")</f>
        <v>105</v>
      </c>
      <c r="W401" s="44">
        <f>IFERROR(W397/H397,"0")+IFERROR(W398/H398,"0")+IFERROR(W399/H399,"0")+IFERROR(W400/H400,"0")</f>
        <v>105</v>
      </c>
      <c r="X401" s="44">
        <f>IFERROR(IF(X397="",0,X397),"0")+IFERROR(IF(X398="",0,X398),"0")+IFERROR(IF(X399="",0,X399),"0")+IFERROR(IF(X400="",0,X400),"0")</f>
        <v>0.94521000000000011</v>
      </c>
      <c r="Y401" s="68"/>
      <c r="Z401" s="68"/>
    </row>
    <row r="402" spans="1:53" x14ac:dyDescent="0.2">
      <c r="A402" s="420"/>
      <c r="B402" s="420"/>
      <c r="C402" s="420"/>
      <c r="D402" s="420"/>
      <c r="E402" s="420"/>
      <c r="F402" s="420"/>
      <c r="G402" s="420"/>
      <c r="H402" s="420"/>
      <c r="I402" s="420"/>
      <c r="J402" s="420"/>
      <c r="K402" s="420"/>
      <c r="L402" s="420"/>
      <c r="M402" s="421"/>
      <c r="N402" s="417" t="s">
        <v>43</v>
      </c>
      <c r="O402" s="418"/>
      <c r="P402" s="418"/>
      <c r="Q402" s="418"/>
      <c r="R402" s="418"/>
      <c r="S402" s="418"/>
      <c r="T402" s="419"/>
      <c r="U402" s="43" t="s">
        <v>0</v>
      </c>
      <c r="V402" s="44">
        <f>IFERROR(SUM(V397:V400),"0")</f>
        <v>235.98000000000002</v>
      </c>
      <c r="W402" s="44">
        <f>IFERROR(SUM(W397:W400),"0")</f>
        <v>235.97999999999996</v>
      </c>
      <c r="X402" s="43"/>
      <c r="Y402" s="68"/>
      <c r="Z402" s="68"/>
    </row>
    <row r="403" spans="1:53" ht="14.25" hidden="1" customHeight="1" x14ac:dyDescent="0.25">
      <c r="A403" s="412" t="s">
        <v>208</v>
      </c>
      <c r="B403" s="412"/>
      <c r="C403" s="412"/>
      <c r="D403" s="412"/>
      <c r="E403" s="412"/>
      <c r="F403" s="412"/>
      <c r="G403" s="412"/>
      <c r="H403" s="412"/>
      <c r="I403" s="412"/>
      <c r="J403" s="412"/>
      <c r="K403" s="412"/>
      <c r="L403" s="412"/>
      <c r="M403" s="412"/>
      <c r="N403" s="412"/>
      <c r="O403" s="412"/>
      <c r="P403" s="412"/>
      <c r="Q403" s="412"/>
      <c r="R403" s="412"/>
      <c r="S403" s="412"/>
      <c r="T403" s="412"/>
      <c r="U403" s="412"/>
      <c r="V403" s="412"/>
      <c r="W403" s="412"/>
      <c r="X403" s="412"/>
      <c r="Y403" s="67"/>
      <c r="Z403" s="67"/>
    </row>
    <row r="404" spans="1:53" ht="27" hidden="1" customHeight="1" x14ac:dyDescent="0.25">
      <c r="A404" s="64" t="s">
        <v>564</v>
      </c>
      <c r="B404" s="64" t="s">
        <v>565</v>
      </c>
      <c r="C404" s="37">
        <v>4301060352</v>
      </c>
      <c r="D404" s="413">
        <v>4680115881648</v>
      </c>
      <c r="E404" s="413"/>
      <c r="F404" s="63">
        <v>1</v>
      </c>
      <c r="G404" s="38">
        <v>4</v>
      </c>
      <c r="H404" s="63">
        <v>4</v>
      </c>
      <c r="I404" s="63">
        <v>4.4039999999999999</v>
      </c>
      <c r="J404" s="38">
        <v>104</v>
      </c>
      <c r="K404" s="38" t="s">
        <v>113</v>
      </c>
      <c r="L404" s="39" t="s">
        <v>78</v>
      </c>
      <c r="M404" s="38">
        <v>35</v>
      </c>
      <c r="N404" s="6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415"/>
      <c r="P404" s="415"/>
      <c r="Q404" s="415"/>
      <c r="R404" s="416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hidden="1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idden="1" x14ac:dyDescent="0.2">
      <c r="A406" s="420"/>
      <c r="B406" s="420"/>
      <c r="C406" s="420"/>
      <c r="D406" s="420"/>
      <c r="E406" s="420"/>
      <c r="F406" s="420"/>
      <c r="G406" s="420"/>
      <c r="H406" s="420"/>
      <c r="I406" s="420"/>
      <c r="J406" s="420"/>
      <c r="K406" s="420"/>
      <c r="L406" s="420"/>
      <c r="M406" s="421"/>
      <c r="N406" s="417" t="s">
        <v>43</v>
      </c>
      <c r="O406" s="418"/>
      <c r="P406" s="418"/>
      <c r="Q406" s="418"/>
      <c r="R406" s="418"/>
      <c r="S406" s="418"/>
      <c r="T406" s="419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hidden="1" customHeight="1" x14ac:dyDescent="0.25">
      <c r="A407" s="412" t="s">
        <v>95</v>
      </c>
      <c r="B407" s="412"/>
      <c r="C407" s="412"/>
      <c r="D407" s="412"/>
      <c r="E407" s="412"/>
      <c r="F407" s="412"/>
      <c r="G407" s="412"/>
      <c r="H407" s="412"/>
      <c r="I407" s="412"/>
      <c r="J407" s="412"/>
      <c r="K407" s="412"/>
      <c r="L407" s="412"/>
      <c r="M407" s="412"/>
      <c r="N407" s="412"/>
      <c r="O407" s="412"/>
      <c r="P407" s="412"/>
      <c r="Q407" s="412"/>
      <c r="R407" s="412"/>
      <c r="S407" s="412"/>
      <c r="T407" s="412"/>
      <c r="U407" s="412"/>
      <c r="V407" s="412"/>
      <c r="W407" s="412"/>
      <c r="X407" s="412"/>
      <c r="Y407" s="67"/>
      <c r="Z407" s="67"/>
    </row>
    <row r="408" spans="1:53" ht="27" hidden="1" customHeight="1" x14ac:dyDescent="0.25">
      <c r="A408" s="64" t="s">
        <v>566</v>
      </c>
      <c r="B408" s="64" t="s">
        <v>567</v>
      </c>
      <c r="C408" s="37">
        <v>4301032045</v>
      </c>
      <c r="D408" s="413">
        <v>4680115884335</v>
      </c>
      <c r="E408" s="413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569</v>
      </c>
      <c r="L408" s="39" t="s">
        <v>568</v>
      </c>
      <c r="M408" s="38">
        <v>60</v>
      </c>
      <c r="N408" s="6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415"/>
      <c r="P408" s="415"/>
      <c r="Q408" s="415"/>
      <c r="R408" s="41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hidden="1" customHeight="1" x14ac:dyDescent="0.25">
      <c r="A409" s="64" t="s">
        <v>570</v>
      </c>
      <c r="B409" s="64" t="s">
        <v>571</v>
      </c>
      <c r="C409" s="37">
        <v>4301032047</v>
      </c>
      <c r="D409" s="413">
        <v>4680115884342</v>
      </c>
      <c r="E409" s="413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569</v>
      </c>
      <c r="L409" s="39" t="s">
        <v>568</v>
      </c>
      <c r="M409" s="38">
        <v>60</v>
      </c>
      <c r="N40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415"/>
      <c r="P409" s="415"/>
      <c r="Q409" s="415"/>
      <c r="R409" s="41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hidden="1" customHeight="1" x14ac:dyDescent="0.25">
      <c r="A410" s="64" t="s">
        <v>572</v>
      </c>
      <c r="B410" s="64" t="s">
        <v>573</v>
      </c>
      <c r="C410" s="37">
        <v>4301170011</v>
      </c>
      <c r="D410" s="413">
        <v>4680115884113</v>
      </c>
      <c r="E410" s="413"/>
      <c r="F410" s="63">
        <v>0.11</v>
      </c>
      <c r="G410" s="38">
        <v>12</v>
      </c>
      <c r="H410" s="63">
        <v>1.32</v>
      </c>
      <c r="I410" s="63">
        <v>1.88</v>
      </c>
      <c r="J410" s="38">
        <v>200</v>
      </c>
      <c r="K410" s="38" t="s">
        <v>569</v>
      </c>
      <c r="L410" s="39" t="s">
        <v>568</v>
      </c>
      <c r="M410" s="38">
        <v>150</v>
      </c>
      <c r="N410" s="6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415"/>
      <c r="P410" s="415"/>
      <c r="Q410" s="415"/>
      <c r="R410" s="416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idden="1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3" t="s">
        <v>42</v>
      </c>
      <c r="V411" s="44">
        <f>IFERROR(V408/H408,"0")+IFERROR(V409/H409,"0")+IFERROR(V410/H410,"0")</f>
        <v>0</v>
      </c>
      <c r="W411" s="44">
        <f>IFERROR(W408/H408,"0")+IFERROR(W409/H409,"0")+IFERROR(W410/H410,"0")</f>
        <v>0</v>
      </c>
      <c r="X411" s="44">
        <f>IFERROR(IF(X408="",0,X408),"0")+IFERROR(IF(X409="",0,X409),"0")+IFERROR(IF(X410="",0,X410),"0")</f>
        <v>0</v>
      </c>
      <c r="Y411" s="68"/>
      <c r="Z411" s="68"/>
    </row>
    <row r="412" spans="1:53" hidden="1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3" t="s">
        <v>0</v>
      </c>
      <c r="V412" s="44">
        <f>IFERROR(SUM(V408:V410),"0")</f>
        <v>0</v>
      </c>
      <c r="W412" s="44">
        <f>IFERROR(SUM(W408:W410),"0")</f>
        <v>0</v>
      </c>
      <c r="X412" s="43"/>
      <c r="Y412" s="68"/>
      <c r="Z412" s="68"/>
    </row>
    <row r="413" spans="1:53" ht="16.5" hidden="1" customHeight="1" x14ac:dyDescent="0.25">
      <c r="A413" s="411" t="s">
        <v>574</v>
      </c>
      <c r="B413" s="411"/>
      <c r="C413" s="411"/>
      <c r="D413" s="411"/>
      <c r="E413" s="411"/>
      <c r="F413" s="411"/>
      <c r="G413" s="411"/>
      <c r="H413" s="411"/>
      <c r="I413" s="411"/>
      <c r="J413" s="411"/>
      <c r="K413" s="411"/>
      <c r="L413" s="411"/>
      <c r="M413" s="411"/>
      <c r="N413" s="411"/>
      <c r="O413" s="411"/>
      <c r="P413" s="411"/>
      <c r="Q413" s="411"/>
      <c r="R413" s="411"/>
      <c r="S413" s="411"/>
      <c r="T413" s="411"/>
      <c r="U413" s="411"/>
      <c r="V413" s="411"/>
      <c r="W413" s="411"/>
      <c r="X413" s="411"/>
      <c r="Y413" s="66"/>
      <c r="Z413" s="66"/>
    </row>
    <row r="414" spans="1:53" ht="14.25" hidden="1" customHeight="1" x14ac:dyDescent="0.25">
      <c r="A414" s="412" t="s">
        <v>109</v>
      </c>
      <c r="B414" s="412"/>
      <c r="C414" s="412"/>
      <c r="D414" s="412"/>
      <c r="E414" s="412"/>
      <c r="F414" s="412"/>
      <c r="G414" s="412"/>
      <c r="H414" s="412"/>
      <c r="I414" s="412"/>
      <c r="J414" s="412"/>
      <c r="K414" s="412"/>
      <c r="L414" s="412"/>
      <c r="M414" s="412"/>
      <c r="N414" s="412"/>
      <c r="O414" s="412"/>
      <c r="P414" s="412"/>
      <c r="Q414" s="412"/>
      <c r="R414" s="412"/>
      <c r="S414" s="412"/>
      <c r="T414" s="412"/>
      <c r="U414" s="412"/>
      <c r="V414" s="412"/>
      <c r="W414" s="412"/>
      <c r="X414" s="412"/>
      <c r="Y414" s="67"/>
      <c r="Z414" s="67"/>
    </row>
    <row r="415" spans="1:53" ht="27" hidden="1" customHeight="1" x14ac:dyDescent="0.25">
      <c r="A415" s="64" t="s">
        <v>575</v>
      </c>
      <c r="B415" s="64" t="s">
        <v>576</v>
      </c>
      <c r="C415" s="37">
        <v>4301020214</v>
      </c>
      <c r="D415" s="413">
        <v>4607091389388</v>
      </c>
      <c r="E415" s="413"/>
      <c r="F415" s="63">
        <v>1.3</v>
      </c>
      <c r="G415" s="38">
        <v>4</v>
      </c>
      <c r="H415" s="63">
        <v>5.2</v>
      </c>
      <c r="I415" s="63">
        <v>5.6079999999999997</v>
      </c>
      <c r="J415" s="38">
        <v>104</v>
      </c>
      <c r="K415" s="38" t="s">
        <v>113</v>
      </c>
      <c r="L415" s="39" t="s">
        <v>112</v>
      </c>
      <c r="M415" s="38">
        <v>35</v>
      </c>
      <c r="N415" s="64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415"/>
      <c r="P415" s="415"/>
      <c r="Q415" s="415"/>
      <c r="R415" s="41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hidden="1" customHeight="1" x14ac:dyDescent="0.25">
      <c r="A416" s="64" t="s">
        <v>577</v>
      </c>
      <c r="B416" s="64" t="s">
        <v>578</v>
      </c>
      <c r="C416" s="37">
        <v>4301020185</v>
      </c>
      <c r="D416" s="413">
        <v>4607091389364</v>
      </c>
      <c r="E416" s="413"/>
      <c r="F416" s="63">
        <v>0.42</v>
      </c>
      <c r="G416" s="38">
        <v>6</v>
      </c>
      <c r="H416" s="63">
        <v>2.52</v>
      </c>
      <c r="I416" s="63">
        <v>2.75</v>
      </c>
      <c r="J416" s="38">
        <v>156</v>
      </c>
      <c r="K416" s="38" t="s">
        <v>79</v>
      </c>
      <c r="L416" s="39" t="s">
        <v>132</v>
      </c>
      <c r="M416" s="38">
        <v>35</v>
      </c>
      <c r="N416" s="6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415"/>
      <c r="P416" s="415"/>
      <c r="Q416" s="415"/>
      <c r="R416" s="416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IFERROR(IF(W416=0,"",ROUNDUP(W416/H416,0)*0.00753),"")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idden="1" x14ac:dyDescent="0.2">
      <c r="A417" s="420"/>
      <c r="B417" s="420"/>
      <c r="C417" s="420"/>
      <c r="D417" s="420"/>
      <c r="E417" s="420"/>
      <c r="F417" s="420"/>
      <c r="G417" s="420"/>
      <c r="H417" s="420"/>
      <c r="I417" s="420"/>
      <c r="J417" s="420"/>
      <c r="K417" s="420"/>
      <c r="L417" s="420"/>
      <c r="M417" s="421"/>
      <c r="N417" s="417" t="s">
        <v>43</v>
      </c>
      <c r="O417" s="418"/>
      <c r="P417" s="418"/>
      <c r="Q417" s="418"/>
      <c r="R417" s="418"/>
      <c r="S417" s="418"/>
      <c r="T417" s="419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hidden="1" x14ac:dyDescent="0.2">
      <c r="A418" s="420"/>
      <c r="B418" s="420"/>
      <c r="C418" s="420"/>
      <c r="D418" s="420"/>
      <c r="E418" s="420"/>
      <c r="F418" s="420"/>
      <c r="G418" s="420"/>
      <c r="H418" s="420"/>
      <c r="I418" s="420"/>
      <c r="J418" s="420"/>
      <c r="K418" s="420"/>
      <c r="L418" s="420"/>
      <c r="M418" s="421"/>
      <c r="N418" s="417" t="s">
        <v>43</v>
      </c>
      <c r="O418" s="418"/>
      <c r="P418" s="418"/>
      <c r="Q418" s="418"/>
      <c r="R418" s="418"/>
      <c r="S418" s="418"/>
      <c r="T418" s="419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hidden="1" customHeight="1" x14ac:dyDescent="0.25">
      <c r="A419" s="412" t="s">
        <v>75</v>
      </c>
      <c r="B419" s="412"/>
      <c r="C419" s="412"/>
      <c r="D419" s="412"/>
      <c r="E419" s="412"/>
      <c r="F419" s="412"/>
      <c r="G419" s="412"/>
      <c r="H419" s="412"/>
      <c r="I419" s="412"/>
      <c r="J419" s="412"/>
      <c r="K419" s="412"/>
      <c r="L419" s="412"/>
      <c r="M419" s="412"/>
      <c r="N419" s="412"/>
      <c r="O419" s="412"/>
      <c r="P419" s="412"/>
      <c r="Q419" s="412"/>
      <c r="R419" s="412"/>
      <c r="S419" s="412"/>
      <c r="T419" s="412"/>
      <c r="U419" s="412"/>
      <c r="V419" s="412"/>
      <c r="W419" s="412"/>
      <c r="X419" s="412"/>
      <c r="Y419" s="67"/>
      <c r="Z419" s="67"/>
    </row>
    <row r="420" spans="1:53" ht="27" hidden="1" customHeight="1" x14ac:dyDescent="0.25">
      <c r="A420" s="64" t="s">
        <v>579</v>
      </c>
      <c r="B420" s="64" t="s">
        <v>580</v>
      </c>
      <c r="C420" s="37">
        <v>4301031212</v>
      </c>
      <c r="D420" s="413">
        <v>4607091389739</v>
      </c>
      <c r="E420" s="413"/>
      <c r="F420" s="63">
        <v>0.7</v>
      </c>
      <c r="G420" s="38">
        <v>6</v>
      </c>
      <c r="H420" s="63">
        <v>4.2</v>
      </c>
      <c r="I420" s="63">
        <v>4.43</v>
      </c>
      <c r="J420" s="38">
        <v>156</v>
      </c>
      <c r="K420" s="38" t="s">
        <v>79</v>
      </c>
      <c r="L420" s="39" t="s">
        <v>112</v>
      </c>
      <c r="M420" s="38">
        <v>45</v>
      </c>
      <c r="N420" s="64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415"/>
      <c r="P420" s="415"/>
      <c r="Q420" s="415"/>
      <c r="R420" s="41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6" si="20">IFERROR(IF(V420="",0,CEILING((V420/$H420),1)*$H420),"")</f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ht="27" hidden="1" customHeight="1" x14ac:dyDescent="0.25">
      <c r="A421" s="64" t="s">
        <v>581</v>
      </c>
      <c r="B421" s="64" t="s">
        <v>582</v>
      </c>
      <c r="C421" s="37">
        <v>4301031247</v>
      </c>
      <c r="D421" s="413">
        <v>4680115883048</v>
      </c>
      <c r="E421" s="413"/>
      <c r="F421" s="63">
        <v>1</v>
      </c>
      <c r="G421" s="38">
        <v>4</v>
      </c>
      <c r="H421" s="63">
        <v>4</v>
      </c>
      <c r="I421" s="63">
        <v>4.21</v>
      </c>
      <c r="J421" s="38">
        <v>120</v>
      </c>
      <c r="K421" s="38" t="s">
        <v>79</v>
      </c>
      <c r="L421" s="39" t="s">
        <v>78</v>
      </c>
      <c r="M421" s="38">
        <v>40</v>
      </c>
      <c r="N421" s="6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415"/>
      <c r="P421" s="415"/>
      <c r="Q421" s="415"/>
      <c r="R421" s="41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20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2" t="s">
        <v>66</v>
      </c>
    </row>
    <row r="422" spans="1:53" ht="27" hidden="1" customHeight="1" x14ac:dyDescent="0.25">
      <c r="A422" s="64" t="s">
        <v>583</v>
      </c>
      <c r="B422" s="64" t="s">
        <v>584</v>
      </c>
      <c r="C422" s="37">
        <v>4301031176</v>
      </c>
      <c r="D422" s="413">
        <v>4607091389425</v>
      </c>
      <c r="E422" s="413"/>
      <c r="F422" s="63">
        <v>0.35</v>
      </c>
      <c r="G422" s="38">
        <v>6</v>
      </c>
      <c r="H422" s="63">
        <v>2.1</v>
      </c>
      <c r="I422" s="63">
        <v>2.23</v>
      </c>
      <c r="J422" s="38">
        <v>234</v>
      </c>
      <c r="K422" s="38" t="s">
        <v>172</v>
      </c>
      <c r="L422" s="39" t="s">
        <v>78</v>
      </c>
      <c r="M422" s="38">
        <v>45</v>
      </c>
      <c r="N422" s="6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415"/>
      <c r="P422" s="415"/>
      <c r="Q422" s="415"/>
      <c r="R422" s="41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20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3" t="s">
        <v>66</v>
      </c>
    </row>
    <row r="423" spans="1:53" ht="27" hidden="1" customHeight="1" x14ac:dyDescent="0.25">
      <c r="A423" s="64" t="s">
        <v>585</v>
      </c>
      <c r="B423" s="64" t="s">
        <v>586</v>
      </c>
      <c r="C423" s="37">
        <v>4301031215</v>
      </c>
      <c r="D423" s="413">
        <v>4680115882911</v>
      </c>
      <c r="E423" s="413"/>
      <c r="F423" s="63">
        <v>0.4</v>
      </c>
      <c r="G423" s="38">
        <v>6</v>
      </c>
      <c r="H423" s="63">
        <v>2.4</v>
      </c>
      <c r="I423" s="63">
        <v>2.5299999999999998</v>
      </c>
      <c r="J423" s="38">
        <v>234</v>
      </c>
      <c r="K423" s="38" t="s">
        <v>172</v>
      </c>
      <c r="L423" s="39" t="s">
        <v>78</v>
      </c>
      <c r="M423" s="38">
        <v>40</v>
      </c>
      <c r="N423" s="65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415"/>
      <c r="P423" s="415"/>
      <c r="Q423" s="415"/>
      <c r="R423" s="41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20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hidden="1" customHeight="1" x14ac:dyDescent="0.25">
      <c r="A424" s="64" t="s">
        <v>587</v>
      </c>
      <c r="B424" s="64" t="s">
        <v>588</v>
      </c>
      <c r="C424" s="37">
        <v>4301031167</v>
      </c>
      <c r="D424" s="413">
        <v>4680115880771</v>
      </c>
      <c r="E424" s="413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172</v>
      </c>
      <c r="L424" s="39" t="s">
        <v>78</v>
      </c>
      <c r="M424" s="38">
        <v>45</v>
      </c>
      <c r="N424" s="6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415"/>
      <c r="P424" s="415"/>
      <c r="Q424" s="415"/>
      <c r="R424" s="41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hidden="1" customHeight="1" x14ac:dyDescent="0.25">
      <c r="A425" s="64" t="s">
        <v>589</v>
      </c>
      <c r="B425" s="64" t="s">
        <v>590</v>
      </c>
      <c r="C425" s="37">
        <v>4301031173</v>
      </c>
      <c r="D425" s="413">
        <v>4607091389500</v>
      </c>
      <c r="E425" s="413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172</v>
      </c>
      <c r="L425" s="39" t="s">
        <v>78</v>
      </c>
      <c r="M425" s="38">
        <v>45</v>
      </c>
      <c r="N425" s="6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415"/>
      <c r="P425" s="415"/>
      <c r="Q425" s="415"/>
      <c r="R425" s="41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hidden="1" customHeight="1" x14ac:dyDescent="0.25">
      <c r="A426" s="64" t="s">
        <v>591</v>
      </c>
      <c r="B426" s="64" t="s">
        <v>592</v>
      </c>
      <c r="C426" s="37">
        <v>4301031103</v>
      </c>
      <c r="D426" s="413">
        <v>4680115881983</v>
      </c>
      <c r="E426" s="413"/>
      <c r="F426" s="63">
        <v>0.28000000000000003</v>
      </c>
      <c r="G426" s="38">
        <v>4</v>
      </c>
      <c r="H426" s="63">
        <v>1.1200000000000001</v>
      </c>
      <c r="I426" s="63">
        <v>1.252</v>
      </c>
      <c r="J426" s="38">
        <v>234</v>
      </c>
      <c r="K426" s="38" t="s">
        <v>172</v>
      </c>
      <c r="L426" s="39" t="s">
        <v>78</v>
      </c>
      <c r="M426" s="38">
        <v>40</v>
      </c>
      <c r="N426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415"/>
      <c r="P426" s="415"/>
      <c r="Q426" s="415"/>
      <c r="R426" s="416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idden="1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3" t="s">
        <v>42</v>
      </c>
      <c r="V427" s="44">
        <f>IFERROR(V420/H420,"0")+IFERROR(V421/H421,"0")+IFERROR(V422/H422,"0")+IFERROR(V423/H423,"0")+IFERROR(V424/H424,"0")+IFERROR(V425/H425,"0")+IFERROR(V426/H426,"0")</f>
        <v>0</v>
      </c>
      <c r="W427" s="44">
        <f>IFERROR(W420/H420,"0")+IFERROR(W421/H421,"0")+IFERROR(W422/H422,"0")+IFERROR(W423/H423,"0")+IFERROR(W424/H424,"0")+IFERROR(W425/H425,"0")+IFERROR(W426/H426,"0")</f>
        <v>0</v>
      </c>
      <c r="X427" s="44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68"/>
      <c r="Z427" s="68"/>
    </row>
    <row r="428" spans="1:53" hidden="1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3" t="s">
        <v>0</v>
      </c>
      <c r="V428" s="44">
        <f>IFERROR(SUM(V420:V426),"0")</f>
        <v>0</v>
      </c>
      <c r="W428" s="44">
        <f>IFERROR(SUM(W420:W426),"0")</f>
        <v>0</v>
      </c>
      <c r="X428" s="43"/>
      <c r="Y428" s="68"/>
      <c r="Z428" s="68"/>
    </row>
    <row r="429" spans="1:53" ht="14.25" hidden="1" customHeight="1" x14ac:dyDescent="0.25">
      <c r="A429" s="412" t="s">
        <v>95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7"/>
      <c r="Z429" s="67"/>
    </row>
    <row r="430" spans="1:53" ht="27" hidden="1" customHeight="1" x14ac:dyDescent="0.25">
      <c r="A430" s="64" t="s">
        <v>593</v>
      </c>
      <c r="B430" s="64" t="s">
        <v>594</v>
      </c>
      <c r="C430" s="37">
        <v>4301032046</v>
      </c>
      <c r="D430" s="413">
        <v>4680115884359</v>
      </c>
      <c r="E430" s="413"/>
      <c r="F430" s="63">
        <v>0.06</v>
      </c>
      <c r="G430" s="38">
        <v>20</v>
      </c>
      <c r="H430" s="63">
        <v>1.2</v>
      </c>
      <c r="I430" s="63">
        <v>1.8</v>
      </c>
      <c r="J430" s="38">
        <v>200</v>
      </c>
      <c r="K430" s="38" t="s">
        <v>569</v>
      </c>
      <c r="L430" s="39" t="s">
        <v>568</v>
      </c>
      <c r="M430" s="38">
        <v>60</v>
      </c>
      <c r="N430" s="6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415"/>
      <c r="P430" s="415"/>
      <c r="Q430" s="415"/>
      <c r="R430" s="416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IFERROR(IF(W430=0,"",ROUNDUP(W430/H430,0)*0.00627),"")</f>
        <v/>
      </c>
      <c r="Y430" s="69" t="s">
        <v>48</v>
      </c>
      <c r="Z430" s="70" t="s">
        <v>48</v>
      </c>
      <c r="AD430" s="71"/>
      <c r="BA430" s="308" t="s">
        <v>66</v>
      </c>
    </row>
    <row r="431" spans="1:53" ht="27" hidden="1" customHeight="1" x14ac:dyDescent="0.25">
      <c r="A431" s="64" t="s">
        <v>595</v>
      </c>
      <c r="B431" s="64" t="s">
        <v>596</v>
      </c>
      <c r="C431" s="37">
        <v>4301040358</v>
      </c>
      <c r="D431" s="413">
        <v>4680115884571</v>
      </c>
      <c r="E431" s="413"/>
      <c r="F431" s="63">
        <v>0.1</v>
      </c>
      <c r="G431" s="38">
        <v>20</v>
      </c>
      <c r="H431" s="63">
        <v>2</v>
      </c>
      <c r="I431" s="63">
        <v>2.6</v>
      </c>
      <c r="J431" s="38">
        <v>200</v>
      </c>
      <c r="K431" s="38" t="s">
        <v>569</v>
      </c>
      <c r="L431" s="39" t="s">
        <v>568</v>
      </c>
      <c r="M431" s="38">
        <v>60</v>
      </c>
      <c r="N431" s="65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415"/>
      <c r="P431" s="415"/>
      <c r="Q431" s="415"/>
      <c r="R431" s="416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hidden="1" x14ac:dyDescent="0.2">
      <c r="A432" s="420"/>
      <c r="B432" s="420"/>
      <c r="C432" s="420"/>
      <c r="D432" s="420"/>
      <c r="E432" s="420"/>
      <c r="F432" s="420"/>
      <c r="G432" s="420"/>
      <c r="H432" s="420"/>
      <c r="I432" s="420"/>
      <c r="J432" s="420"/>
      <c r="K432" s="420"/>
      <c r="L432" s="420"/>
      <c r="M432" s="421"/>
      <c r="N432" s="417" t="s">
        <v>43</v>
      </c>
      <c r="O432" s="418"/>
      <c r="P432" s="418"/>
      <c r="Q432" s="418"/>
      <c r="R432" s="418"/>
      <c r="S432" s="418"/>
      <c r="T432" s="419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hidden="1" x14ac:dyDescent="0.2">
      <c r="A433" s="420"/>
      <c r="B433" s="420"/>
      <c r="C433" s="420"/>
      <c r="D433" s="420"/>
      <c r="E433" s="420"/>
      <c r="F433" s="420"/>
      <c r="G433" s="420"/>
      <c r="H433" s="420"/>
      <c r="I433" s="420"/>
      <c r="J433" s="420"/>
      <c r="K433" s="420"/>
      <c r="L433" s="420"/>
      <c r="M433" s="421"/>
      <c r="N433" s="417" t="s">
        <v>43</v>
      </c>
      <c r="O433" s="418"/>
      <c r="P433" s="418"/>
      <c r="Q433" s="418"/>
      <c r="R433" s="418"/>
      <c r="S433" s="418"/>
      <c r="T433" s="419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hidden="1" customHeight="1" x14ac:dyDescent="0.25">
      <c r="A434" s="412" t="s">
        <v>104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67"/>
      <c r="Z434" s="67"/>
    </row>
    <row r="435" spans="1:53" ht="27" hidden="1" customHeight="1" x14ac:dyDescent="0.25">
      <c r="A435" s="64" t="s">
        <v>597</v>
      </c>
      <c r="B435" s="64" t="s">
        <v>598</v>
      </c>
      <c r="C435" s="37">
        <v>4301170010</v>
      </c>
      <c r="D435" s="413">
        <v>4680115884090</v>
      </c>
      <c r="E435" s="413"/>
      <c r="F435" s="63">
        <v>0.11</v>
      </c>
      <c r="G435" s="38">
        <v>12</v>
      </c>
      <c r="H435" s="63">
        <v>1.32</v>
      </c>
      <c r="I435" s="63">
        <v>1.88</v>
      </c>
      <c r="J435" s="38">
        <v>200</v>
      </c>
      <c r="K435" s="38" t="s">
        <v>569</v>
      </c>
      <c r="L435" s="39" t="s">
        <v>568</v>
      </c>
      <c r="M435" s="38">
        <v>150</v>
      </c>
      <c r="N435" s="6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415"/>
      <c r="P435" s="415"/>
      <c r="Q435" s="415"/>
      <c r="R435" s="416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hidden="1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hidden="1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14.25" hidden="1" customHeight="1" x14ac:dyDescent="0.25">
      <c r="A438" s="412" t="s">
        <v>599</v>
      </c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2"/>
      <c r="O438" s="412"/>
      <c r="P438" s="412"/>
      <c r="Q438" s="412"/>
      <c r="R438" s="412"/>
      <c r="S438" s="412"/>
      <c r="T438" s="412"/>
      <c r="U438" s="412"/>
      <c r="V438" s="412"/>
      <c r="W438" s="412"/>
      <c r="X438" s="412"/>
      <c r="Y438" s="67"/>
      <c r="Z438" s="67"/>
    </row>
    <row r="439" spans="1:53" ht="27" hidden="1" customHeight="1" x14ac:dyDescent="0.25">
      <c r="A439" s="64" t="s">
        <v>600</v>
      </c>
      <c r="B439" s="64" t="s">
        <v>601</v>
      </c>
      <c r="C439" s="37">
        <v>4301040357</v>
      </c>
      <c r="D439" s="413">
        <v>4680115884564</v>
      </c>
      <c r="E439" s="413"/>
      <c r="F439" s="63">
        <v>0.15</v>
      </c>
      <c r="G439" s="38">
        <v>20</v>
      </c>
      <c r="H439" s="63">
        <v>3</v>
      </c>
      <c r="I439" s="63">
        <v>3.6</v>
      </c>
      <c r="J439" s="38">
        <v>200</v>
      </c>
      <c r="K439" s="38" t="s">
        <v>569</v>
      </c>
      <c r="L439" s="39" t="s">
        <v>568</v>
      </c>
      <c r="M439" s="38">
        <v>60</v>
      </c>
      <c r="N439" s="65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415"/>
      <c r="P439" s="415"/>
      <c r="Q439" s="415"/>
      <c r="R439" s="41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hidden="1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hidden="1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27.75" hidden="1" customHeight="1" x14ac:dyDescent="0.2">
      <c r="A442" s="410" t="s">
        <v>602</v>
      </c>
      <c r="B442" s="410"/>
      <c r="C442" s="410"/>
      <c r="D442" s="410"/>
      <c r="E442" s="410"/>
      <c r="F442" s="410"/>
      <c r="G442" s="410"/>
      <c r="H442" s="410"/>
      <c r="I442" s="410"/>
      <c r="J442" s="410"/>
      <c r="K442" s="410"/>
      <c r="L442" s="410"/>
      <c r="M442" s="410"/>
      <c r="N442" s="410"/>
      <c r="O442" s="410"/>
      <c r="P442" s="410"/>
      <c r="Q442" s="410"/>
      <c r="R442" s="410"/>
      <c r="S442" s="410"/>
      <c r="T442" s="410"/>
      <c r="U442" s="410"/>
      <c r="V442" s="410"/>
      <c r="W442" s="410"/>
      <c r="X442" s="410"/>
      <c r="Y442" s="55"/>
      <c r="Z442" s="55"/>
    </row>
    <row r="443" spans="1:53" ht="16.5" hidden="1" customHeight="1" x14ac:dyDescent="0.25">
      <c r="A443" s="411" t="s">
        <v>602</v>
      </c>
      <c r="B443" s="411"/>
      <c r="C443" s="411"/>
      <c r="D443" s="411"/>
      <c r="E443" s="411"/>
      <c r="F443" s="411"/>
      <c r="G443" s="411"/>
      <c r="H443" s="411"/>
      <c r="I443" s="411"/>
      <c r="J443" s="411"/>
      <c r="K443" s="411"/>
      <c r="L443" s="411"/>
      <c r="M443" s="411"/>
      <c r="N443" s="411"/>
      <c r="O443" s="411"/>
      <c r="P443" s="411"/>
      <c r="Q443" s="411"/>
      <c r="R443" s="411"/>
      <c r="S443" s="411"/>
      <c r="T443" s="411"/>
      <c r="U443" s="411"/>
      <c r="V443" s="411"/>
      <c r="W443" s="411"/>
      <c r="X443" s="411"/>
      <c r="Y443" s="66"/>
      <c r="Z443" s="66"/>
    </row>
    <row r="444" spans="1:53" ht="14.25" hidden="1" customHeight="1" x14ac:dyDescent="0.25">
      <c r="A444" s="412" t="s">
        <v>117</v>
      </c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2"/>
      <c r="O444" s="412"/>
      <c r="P444" s="412"/>
      <c r="Q444" s="412"/>
      <c r="R444" s="412"/>
      <c r="S444" s="412"/>
      <c r="T444" s="412"/>
      <c r="U444" s="412"/>
      <c r="V444" s="412"/>
      <c r="W444" s="412"/>
      <c r="X444" s="412"/>
      <c r="Y444" s="67"/>
      <c r="Z444" s="67"/>
    </row>
    <row r="445" spans="1:53" ht="27" hidden="1" customHeight="1" x14ac:dyDescent="0.25">
      <c r="A445" s="64" t="s">
        <v>603</v>
      </c>
      <c r="B445" s="64" t="s">
        <v>604</v>
      </c>
      <c r="C445" s="37">
        <v>4301011795</v>
      </c>
      <c r="D445" s="413">
        <v>4607091389067</v>
      </c>
      <c r="E445" s="413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113</v>
      </c>
      <c r="L445" s="39" t="s">
        <v>112</v>
      </c>
      <c r="M445" s="38">
        <v>60</v>
      </c>
      <c r="N445" s="660" t="s">
        <v>605</v>
      </c>
      <c r="O445" s="415"/>
      <c r="P445" s="415"/>
      <c r="Q445" s="415"/>
      <c r="R445" s="416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ref="W445:W455" si="21">IFERROR(IF(V445="",0,CEILING((V445/$H445),1)*$H445),"")</f>
        <v>0</v>
      </c>
      <c r="X445" s="42" t="str">
        <f t="shared" ref="X445:X450" si="22">IFERROR(IF(W445=0,"",ROUNDUP(W445/H445,0)*0.01196),"")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hidden="1" customHeight="1" x14ac:dyDescent="0.25">
      <c r="A446" s="64" t="s">
        <v>606</v>
      </c>
      <c r="B446" s="64" t="s">
        <v>607</v>
      </c>
      <c r="C446" s="37">
        <v>4301011779</v>
      </c>
      <c r="D446" s="413">
        <v>4607091383522</v>
      </c>
      <c r="E446" s="413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113</v>
      </c>
      <c r="L446" s="39" t="s">
        <v>112</v>
      </c>
      <c r="M446" s="38">
        <v>60</v>
      </c>
      <c r="N446" s="661" t="s">
        <v>608</v>
      </c>
      <c r="O446" s="415"/>
      <c r="P446" s="415"/>
      <c r="Q446" s="415"/>
      <c r="R446" s="416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27" hidden="1" customHeight="1" x14ac:dyDescent="0.25">
      <c r="A447" s="64" t="s">
        <v>609</v>
      </c>
      <c r="B447" s="64" t="s">
        <v>610</v>
      </c>
      <c r="C447" s="37">
        <v>4301011785</v>
      </c>
      <c r="D447" s="413">
        <v>4607091384437</v>
      </c>
      <c r="E447" s="413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113</v>
      </c>
      <c r="L447" s="39" t="s">
        <v>112</v>
      </c>
      <c r="M447" s="38">
        <v>60</v>
      </c>
      <c r="N447" s="662" t="s">
        <v>611</v>
      </c>
      <c r="O447" s="415"/>
      <c r="P447" s="415"/>
      <c r="Q447" s="415"/>
      <c r="R447" s="416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4" t="s">
        <v>66</v>
      </c>
    </row>
    <row r="448" spans="1:53" ht="16.5" hidden="1" customHeight="1" x14ac:dyDescent="0.25">
      <c r="A448" s="64" t="s">
        <v>612</v>
      </c>
      <c r="B448" s="64" t="s">
        <v>613</v>
      </c>
      <c r="C448" s="37">
        <v>4301011774</v>
      </c>
      <c r="D448" s="413">
        <v>4680115884502</v>
      </c>
      <c r="E448" s="413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113</v>
      </c>
      <c r="L448" s="39" t="s">
        <v>112</v>
      </c>
      <c r="M448" s="38">
        <v>60</v>
      </c>
      <c r="N448" s="663" t="s">
        <v>614</v>
      </c>
      <c r="O448" s="415"/>
      <c r="P448" s="415"/>
      <c r="Q448" s="415"/>
      <c r="R448" s="416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5" t="s">
        <v>66</v>
      </c>
    </row>
    <row r="449" spans="1:53" ht="27" hidden="1" customHeight="1" x14ac:dyDescent="0.25">
      <c r="A449" s="64" t="s">
        <v>615</v>
      </c>
      <c r="B449" s="64" t="s">
        <v>616</v>
      </c>
      <c r="C449" s="37">
        <v>4301011771</v>
      </c>
      <c r="D449" s="413">
        <v>4607091389104</v>
      </c>
      <c r="E449" s="413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113</v>
      </c>
      <c r="L449" s="39" t="s">
        <v>112</v>
      </c>
      <c r="M449" s="38">
        <v>60</v>
      </c>
      <c r="N449" s="664" t="s">
        <v>617</v>
      </c>
      <c r="O449" s="415"/>
      <c r="P449" s="415"/>
      <c r="Q449" s="415"/>
      <c r="R449" s="41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16.5" hidden="1" customHeight="1" x14ac:dyDescent="0.25">
      <c r="A450" s="64" t="s">
        <v>618</v>
      </c>
      <c r="B450" s="64" t="s">
        <v>619</v>
      </c>
      <c r="C450" s="37">
        <v>4301011799</v>
      </c>
      <c r="D450" s="413">
        <v>4680115884519</v>
      </c>
      <c r="E450" s="41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113</v>
      </c>
      <c r="L450" s="39" t="s">
        <v>132</v>
      </c>
      <c r="M450" s="38">
        <v>60</v>
      </c>
      <c r="N450" s="665" t="s">
        <v>620</v>
      </c>
      <c r="O450" s="415"/>
      <c r="P450" s="415"/>
      <c r="Q450" s="415"/>
      <c r="R450" s="41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27" hidden="1" customHeight="1" x14ac:dyDescent="0.25">
      <c r="A451" s="64" t="s">
        <v>621</v>
      </c>
      <c r="B451" s="64" t="s">
        <v>622</v>
      </c>
      <c r="C451" s="37">
        <v>4301011778</v>
      </c>
      <c r="D451" s="413">
        <v>4680115880603</v>
      </c>
      <c r="E451" s="41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79</v>
      </c>
      <c r="L451" s="39" t="s">
        <v>112</v>
      </c>
      <c r="M451" s="38">
        <v>60</v>
      </c>
      <c r="N451" s="666" t="s">
        <v>623</v>
      </c>
      <c r="O451" s="415"/>
      <c r="P451" s="415"/>
      <c r="Q451" s="415"/>
      <c r="R451" s="41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27" hidden="1" customHeight="1" x14ac:dyDescent="0.25">
      <c r="A452" s="64" t="s">
        <v>624</v>
      </c>
      <c r="B452" s="64" t="s">
        <v>625</v>
      </c>
      <c r="C452" s="37">
        <v>4301011775</v>
      </c>
      <c r="D452" s="413">
        <v>4607091389999</v>
      </c>
      <c r="E452" s="413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79</v>
      </c>
      <c r="L452" s="39" t="s">
        <v>112</v>
      </c>
      <c r="M452" s="38">
        <v>60</v>
      </c>
      <c r="N452" s="667" t="s">
        <v>626</v>
      </c>
      <c r="O452" s="415"/>
      <c r="P452" s="415"/>
      <c r="Q452" s="415"/>
      <c r="R452" s="41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hidden="1" customHeight="1" x14ac:dyDescent="0.25">
      <c r="A453" s="64" t="s">
        <v>627</v>
      </c>
      <c r="B453" s="64" t="s">
        <v>628</v>
      </c>
      <c r="C453" s="37">
        <v>4301011770</v>
      </c>
      <c r="D453" s="413">
        <v>4680115882782</v>
      </c>
      <c r="E453" s="413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79</v>
      </c>
      <c r="L453" s="39" t="s">
        <v>112</v>
      </c>
      <c r="M453" s="38">
        <v>60</v>
      </c>
      <c r="N453" s="668" t="s">
        <v>629</v>
      </c>
      <c r="O453" s="415"/>
      <c r="P453" s="415"/>
      <c r="Q453" s="415"/>
      <c r="R453" s="41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customHeight="1" x14ac:dyDescent="0.25">
      <c r="A454" s="64" t="s">
        <v>630</v>
      </c>
      <c r="B454" s="64" t="s">
        <v>631</v>
      </c>
      <c r="C454" s="37">
        <v>4301011190</v>
      </c>
      <c r="D454" s="413">
        <v>4607091389098</v>
      </c>
      <c r="E454" s="413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79</v>
      </c>
      <c r="L454" s="39" t="s">
        <v>132</v>
      </c>
      <c r="M454" s="38">
        <v>50</v>
      </c>
      <c r="N454" s="6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415"/>
      <c r="P454" s="415"/>
      <c r="Q454" s="415"/>
      <c r="R454" s="416"/>
      <c r="S454" s="40" t="s">
        <v>48</v>
      </c>
      <c r="T454" s="40" t="s">
        <v>48</v>
      </c>
      <c r="U454" s="41" t="s">
        <v>0</v>
      </c>
      <c r="V454" s="59">
        <v>141.6</v>
      </c>
      <c r="W454" s="56">
        <f t="shared" si="21"/>
        <v>141.6</v>
      </c>
      <c r="X454" s="42">
        <f>IFERROR(IF(W454=0,"",ROUNDUP(W454/H454,0)*0.00753),"")</f>
        <v>0.44427</v>
      </c>
      <c r="Y454" s="69" t="s">
        <v>48</v>
      </c>
      <c r="Z454" s="70" t="s">
        <v>48</v>
      </c>
      <c r="AD454" s="71"/>
      <c r="BA454" s="321" t="s">
        <v>66</v>
      </c>
    </row>
    <row r="455" spans="1:53" ht="27" hidden="1" customHeight="1" x14ac:dyDescent="0.25">
      <c r="A455" s="64" t="s">
        <v>632</v>
      </c>
      <c r="B455" s="64" t="s">
        <v>633</v>
      </c>
      <c r="C455" s="37">
        <v>4301011784</v>
      </c>
      <c r="D455" s="413">
        <v>4607091389982</v>
      </c>
      <c r="E455" s="413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79</v>
      </c>
      <c r="L455" s="39" t="s">
        <v>112</v>
      </c>
      <c r="M455" s="38">
        <v>60</v>
      </c>
      <c r="N455" s="670" t="s">
        <v>634</v>
      </c>
      <c r="O455" s="415"/>
      <c r="P455" s="415"/>
      <c r="Q455" s="415"/>
      <c r="R455" s="41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x14ac:dyDescent="0.2">
      <c r="A456" s="420"/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1"/>
      <c r="N456" s="417" t="s">
        <v>43</v>
      </c>
      <c r="O456" s="418"/>
      <c r="P456" s="418"/>
      <c r="Q456" s="418"/>
      <c r="R456" s="418"/>
      <c r="S456" s="418"/>
      <c r="T456" s="419"/>
      <c r="U456" s="43" t="s">
        <v>42</v>
      </c>
      <c r="V456" s="44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59</v>
      </c>
      <c r="W456" s="44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59</v>
      </c>
      <c r="X456" s="44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0.44427</v>
      </c>
      <c r="Y456" s="68"/>
      <c r="Z456" s="68"/>
    </row>
    <row r="457" spans="1:53" x14ac:dyDescent="0.2">
      <c r="A457" s="420"/>
      <c r="B457" s="420"/>
      <c r="C457" s="420"/>
      <c r="D457" s="420"/>
      <c r="E457" s="420"/>
      <c r="F457" s="420"/>
      <c r="G457" s="420"/>
      <c r="H457" s="420"/>
      <c r="I457" s="420"/>
      <c r="J457" s="420"/>
      <c r="K457" s="420"/>
      <c r="L457" s="420"/>
      <c r="M457" s="421"/>
      <c r="N457" s="417" t="s">
        <v>43</v>
      </c>
      <c r="O457" s="418"/>
      <c r="P457" s="418"/>
      <c r="Q457" s="418"/>
      <c r="R457" s="418"/>
      <c r="S457" s="418"/>
      <c r="T457" s="419"/>
      <c r="U457" s="43" t="s">
        <v>0</v>
      </c>
      <c r="V457" s="44">
        <f>IFERROR(SUM(V445:V455),"0")</f>
        <v>141.6</v>
      </c>
      <c r="W457" s="44">
        <f>IFERROR(SUM(W445:W455),"0")</f>
        <v>141.6</v>
      </c>
      <c r="X457" s="43"/>
      <c r="Y457" s="68"/>
      <c r="Z457" s="68"/>
    </row>
    <row r="458" spans="1:53" ht="14.25" hidden="1" customHeight="1" x14ac:dyDescent="0.25">
      <c r="A458" s="412" t="s">
        <v>109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67"/>
      <c r="Z458" s="67"/>
    </row>
    <row r="459" spans="1:53" ht="16.5" hidden="1" customHeight="1" x14ac:dyDescent="0.25">
      <c r="A459" s="64" t="s">
        <v>635</v>
      </c>
      <c r="B459" s="64" t="s">
        <v>636</v>
      </c>
      <c r="C459" s="37">
        <v>4301020222</v>
      </c>
      <c r="D459" s="413">
        <v>4607091388930</v>
      </c>
      <c r="E459" s="41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112</v>
      </c>
      <c r="M459" s="38">
        <v>55</v>
      </c>
      <c r="N459" s="6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415"/>
      <c r="P459" s="415"/>
      <c r="Q459" s="415"/>
      <c r="R459" s="416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ht="16.5" hidden="1" customHeight="1" x14ac:dyDescent="0.25">
      <c r="A460" s="64" t="s">
        <v>637</v>
      </c>
      <c r="B460" s="64" t="s">
        <v>638</v>
      </c>
      <c r="C460" s="37">
        <v>4301020206</v>
      </c>
      <c r="D460" s="413">
        <v>4680115880054</v>
      </c>
      <c r="E460" s="41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79</v>
      </c>
      <c r="L460" s="39" t="s">
        <v>112</v>
      </c>
      <c r="M460" s="38">
        <v>55</v>
      </c>
      <c r="N460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415"/>
      <c r="P460" s="415"/>
      <c r="Q460" s="415"/>
      <c r="R460" s="416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4" t="s">
        <v>66</v>
      </c>
    </row>
    <row r="461" spans="1:53" hidden="1" x14ac:dyDescent="0.2">
      <c r="A461" s="420"/>
      <c r="B461" s="420"/>
      <c r="C461" s="420"/>
      <c r="D461" s="420"/>
      <c r="E461" s="420"/>
      <c r="F461" s="420"/>
      <c r="G461" s="420"/>
      <c r="H461" s="420"/>
      <c r="I461" s="420"/>
      <c r="J461" s="420"/>
      <c r="K461" s="420"/>
      <c r="L461" s="420"/>
      <c r="M461" s="421"/>
      <c r="N461" s="417" t="s">
        <v>43</v>
      </c>
      <c r="O461" s="418"/>
      <c r="P461" s="418"/>
      <c r="Q461" s="418"/>
      <c r="R461" s="418"/>
      <c r="S461" s="418"/>
      <c r="T461" s="419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hidden="1" x14ac:dyDescent="0.2">
      <c r="A462" s="420"/>
      <c r="B462" s="420"/>
      <c r="C462" s="420"/>
      <c r="D462" s="420"/>
      <c r="E462" s="420"/>
      <c r="F462" s="420"/>
      <c r="G462" s="420"/>
      <c r="H462" s="420"/>
      <c r="I462" s="420"/>
      <c r="J462" s="420"/>
      <c r="K462" s="420"/>
      <c r="L462" s="420"/>
      <c r="M462" s="421"/>
      <c r="N462" s="417" t="s">
        <v>43</v>
      </c>
      <c r="O462" s="418"/>
      <c r="P462" s="418"/>
      <c r="Q462" s="418"/>
      <c r="R462" s="418"/>
      <c r="S462" s="418"/>
      <c r="T462" s="419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hidden="1" customHeight="1" x14ac:dyDescent="0.25">
      <c r="A463" s="412" t="s">
        <v>75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67"/>
      <c r="Z463" s="67"/>
    </row>
    <row r="464" spans="1:53" ht="27" hidden="1" customHeight="1" x14ac:dyDescent="0.25">
      <c r="A464" s="64" t="s">
        <v>639</v>
      </c>
      <c r="B464" s="64" t="s">
        <v>640</v>
      </c>
      <c r="C464" s="37">
        <v>4301031252</v>
      </c>
      <c r="D464" s="413">
        <v>4680115883116</v>
      </c>
      <c r="E464" s="413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113</v>
      </c>
      <c r="L464" s="39" t="s">
        <v>112</v>
      </c>
      <c r="M464" s="38">
        <v>60</v>
      </c>
      <c r="N464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415"/>
      <c r="P464" s="415"/>
      <c r="Q464" s="415"/>
      <c r="R464" s="41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3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5" t="s">
        <v>66</v>
      </c>
    </row>
    <row r="465" spans="1:53" ht="27" hidden="1" customHeight="1" x14ac:dyDescent="0.25">
      <c r="A465" s="64" t="s">
        <v>641</v>
      </c>
      <c r="B465" s="64" t="s">
        <v>642</v>
      </c>
      <c r="C465" s="37">
        <v>4301031248</v>
      </c>
      <c r="D465" s="413">
        <v>4680115883093</v>
      </c>
      <c r="E465" s="413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113</v>
      </c>
      <c r="L465" s="39" t="s">
        <v>78</v>
      </c>
      <c r="M465" s="38">
        <v>60</v>
      </c>
      <c r="N465" s="6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415"/>
      <c r="P465" s="415"/>
      <c r="Q465" s="415"/>
      <c r="R465" s="41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3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6" t="s">
        <v>66</v>
      </c>
    </row>
    <row r="466" spans="1:53" ht="27" hidden="1" customHeight="1" x14ac:dyDescent="0.25">
      <c r="A466" s="64" t="s">
        <v>643</v>
      </c>
      <c r="B466" s="64" t="s">
        <v>644</v>
      </c>
      <c r="C466" s="37">
        <v>4301031250</v>
      </c>
      <c r="D466" s="413">
        <v>4680115883109</v>
      </c>
      <c r="E466" s="413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113</v>
      </c>
      <c r="L466" s="39" t="s">
        <v>78</v>
      </c>
      <c r="M466" s="38">
        <v>60</v>
      </c>
      <c r="N466" s="6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415"/>
      <c r="P466" s="415"/>
      <c r="Q466" s="415"/>
      <c r="R466" s="41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3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7" t="s">
        <v>66</v>
      </c>
    </row>
    <row r="467" spans="1:53" ht="27" hidden="1" customHeight="1" x14ac:dyDescent="0.25">
      <c r="A467" s="64" t="s">
        <v>645</v>
      </c>
      <c r="B467" s="64" t="s">
        <v>646</v>
      </c>
      <c r="C467" s="37">
        <v>4301031249</v>
      </c>
      <c r="D467" s="413">
        <v>4680115882072</v>
      </c>
      <c r="E467" s="41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79</v>
      </c>
      <c r="L467" s="39" t="s">
        <v>112</v>
      </c>
      <c r="M467" s="38">
        <v>60</v>
      </c>
      <c r="N467" s="6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415"/>
      <c r="P467" s="415"/>
      <c r="Q467" s="415"/>
      <c r="R467" s="416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3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8" t="s">
        <v>66</v>
      </c>
    </row>
    <row r="468" spans="1:53" ht="27" hidden="1" customHeight="1" x14ac:dyDescent="0.25">
      <c r="A468" s="64" t="s">
        <v>647</v>
      </c>
      <c r="B468" s="64" t="s">
        <v>648</v>
      </c>
      <c r="C468" s="37">
        <v>4301031251</v>
      </c>
      <c r="D468" s="413">
        <v>4680115882102</v>
      </c>
      <c r="E468" s="413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79</v>
      </c>
      <c r="L468" s="39" t="s">
        <v>78</v>
      </c>
      <c r="M468" s="38">
        <v>60</v>
      </c>
      <c r="N468" s="6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415"/>
      <c r="P468" s="415"/>
      <c r="Q468" s="415"/>
      <c r="R468" s="416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3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27" hidden="1" customHeight="1" x14ac:dyDescent="0.25">
      <c r="A469" s="64" t="s">
        <v>649</v>
      </c>
      <c r="B469" s="64" t="s">
        <v>650</v>
      </c>
      <c r="C469" s="37">
        <v>4301031253</v>
      </c>
      <c r="D469" s="413">
        <v>4680115882096</v>
      </c>
      <c r="E469" s="413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79</v>
      </c>
      <c r="L469" s="39" t="s">
        <v>78</v>
      </c>
      <c r="M469" s="38">
        <v>60</v>
      </c>
      <c r="N469" s="6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415"/>
      <c r="P469" s="415"/>
      <c r="Q469" s="415"/>
      <c r="R469" s="416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hidden="1" x14ac:dyDescent="0.2">
      <c r="A470" s="420"/>
      <c r="B470" s="420"/>
      <c r="C470" s="420"/>
      <c r="D470" s="420"/>
      <c r="E470" s="420"/>
      <c r="F470" s="420"/>
      <c r="G470" s="420"/>
      <c r="H470" s="420"/>
      <c r="I470" s="420"/>
      <c r="J470" s="420"/>
      <c r="K470" s="420"/>
      <c r="L470" s="420"/>
      <c r="M470" s="421"/>
      <c r="N470" s="417" t="s">
        <v>43</v>
      </c>
      <c r="O470" s="418"/>
      <c r="P470" s="418"/>
      <c r="Q470" s="418"/>
      <c r="R470" s="418"/>
      <c r="S470" s="418"/>
      <c r="T470" s="419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hidden="1" x14ac:dyDescent="0.2">
      <c r="A471" s="420"/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1"/>
      <c r="N471" s="417" t="s">
        <v>43</v>
      </c>
      <c r="O471" s="418"/>
      <c r="P471" s="418"/>
      <c r="Q471" s="418"/>
      <c r="R471" s="418"/>
      <c r="S471" s="418"/>
      <c r="T471" s="419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hidden="1" customHeight="1" x14ac:dyDescent="0.25">
      <c r="A472" s="412" t="s">
        <v>80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67"/>
      <c r="Z472" s="67"/>
    </row>
    <row r="473" spans="1:53" ht="16.5" hidden="1" customHeight="1" x14ac:dyDescent="0.25">
      <c r="A473" s="64" t="s">
        <v>651</v>
      </c>
      <c r="B473" s="64" t="s">
        <v>652</v>
      </c>
      <c r="C473" s="37">
        <v>4301051230</v>
      </c>
      <c r="D473" s="413">
        <v>4607091383409</v>
      </c>
      <c r="E473" s="413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113</v>
      </c>
      <c r="L473" s="39" t="s">
        <v>78</v>
      </c>
      <c r="M473" s="38">
        <v>45</v>
      </c>
      <c r="N473" s="6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5"/>
      <c r="P473" s="415"/>
      <c r="Q473" s="415"/>
      <c r="R473" s="416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1" t="s">
        <v>66</v>
      </c>
    </row>
    <row r="474" spans="1:53" ht="16.5" hidden="1" customHeight="1" x14ac:dyDescent="0.25">
      <c r="A474" s="64" t="s">
        <v>653</v>
      </c>
      <c r="B474" s="64" t="s">
        <v>654</v>
      </c>
      <c r="C474" s="37">
        <v>4301051231</v>
      </c>
      <c r="D474" s="413">
        <v>4607091383416</v>
      </c>
      <c r="E474" s="413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113</v>
      </c>
      <c r="L474" s="39" t="s">
        <v>78</v>
      </c>
      <c r="M474" s="38">
        <v>45</v>
      </c>
      <c r="N474" s="6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5"/>
      <c r="P474" s="415"/>
      <c r="Q474" s="415"/>
      <c r="R474" s="416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2" t="s">
        <v>66</v>
      </c>
    </row>
    <row r="475" spans="1:53" ht="27" hidden="1" customHeight="1" x14ac:dyDescent="0.25">
      <c r="A475" s="64" t="s">
        <v>655</v>
      </c>
      <c r="B475" s="64" t="s">
        <v>656</v>
      </c>
      <c r="C475" s="37">
        <v>4301051058</v>
      </c>
      <c r="D475" s="413">
        <v>4680115883536</v>
      </c>
      <c r="E475" s="413"/>
      <c r="F475" s="63">
        <v>0.3</v>
      </c>
      <c r="G475" s="38">
        <v>6</v>
      </c>
      <c r="H475" s="63">
        <v>1.8</v>
      </c>
      <c r="I475" s="63">
        <v>2.0659999999999998</v>
      </c>
      <c r="J475" s="38">
        <v>156</v>
      </c>
      <c r="K475" s="38" t="s">
        <v>79</v>
      </c>
      <c r="L475" s="39" t="s">
        <v>78</v>
      </c>
      <c r="M475" s="38">
        <v>45</v>
      </c>
      <c r="N475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415"/>
      <c r="P475" s="415"/>
      <c r="Q475" s="415"/>
      <c r="R475" s="416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33" t="s">
        <v>66</v>
      </c>
    </row>
    <row r="476" spans="1:53" hidden="1" x14ac:dyDescent="0.2">
      <c r="A476" s="420"/>
      <c r="B476" s="420"/>
      <c r="C476" s="420"/>
      <c r="D476" s="420"/>
      <c r="E476" s="420"/>
      <c r="F476" s="420"/>
      <c r="G476" s="420"/>
      <c r="H476" s="420"/>
      <c r="I476" s="420"/>
      <c r="J476" s="420"/>
      <c r="K476" s="420"/>
      <c r="L476" s="420"/>
      <c r="M476" s="421"/>
      <c r="N476" s="417" t="s">
        <v>43</v>
      </c>
      <c r="O476" s="418"/>
      <c r="P476" s="418"/>
      <c r="Q476" s="418"/>
      <c r="R476" s="418"/>
      <c r="S476" s="418"/>
      <c r="T476" s="419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hidden="1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14.25" hidden="1" customHeight="1" x14ac:dyDescent="0.25">
      <c r="A478" s="412" t="s">
        <v>208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67"/>
      <c r="Z478" s="67"/>
    </row>
    <row r="479" spans="1:53" ht="16.5" hidden="1" customHeight="1" x14ac:dyDescent="0.25">
      <c r="A479" s="64" t="s">
        <v>657</v>
      </c>
      <c r="B479" s="64" t="s">
        <v>658</v>
      </c>
      <c r="C479" s="37">
        <v>4301060363</v>
      </c>
      <c r="D479" s="413">
        <v>4680115885035</v>
      </c>
      <c r="E479" s="413"/>
      <c r="F479" s="63">
        <v>1</v>
      </c>
      <c r="G479" s="38">
        <v>4</v>
      </c>
      <c r="H479" s="63">
        <v>4</v>
      </c>
      <c r="I479" s="63">
        <v>4.4160000000000004</v>
      </c>
      <c r="J479" s="38">
        <v>104</v>
      </c>
      <c r="K479" s="38" t="s">
        <v>113</v>
      </c>
      <c r="L479" s="39" t="s">
        <v>78</v>
      </c>
      <c r="M479" s="38">
        <v>35</v>
      </c>
      <c r="N479" s="682" t="s">
        <v>659</v>
      </c>
      <c r="O479" s="415"/>
      <c r="P479" s="415"/>
      <c r="Q479" s="415"/>
      <c r="R479" s="41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IFERROR(IF(W479=0,"",ROUNDUP(W479/H479,0)*0.01196),"")</f>
        <v/>
      </c>
      <c r="Y479" s="69" t="s">
        <v>48</v>
      </c>
      <c r="Z479" s="70" t="s">
        <v>400</v>
      </c>
      <c r="AD479" s="71"/>
      <c r="BA479" s="334" t="s">
        <v>66</v>
      </c>
    </row>
    <row r="480" spans="1:53" hidden="1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3" t="s">
        <v>42</v>
      </c>
      <c r="V480" s="44">
        <f>IFERROR(V479/H479,"0")</f>
        <v>0</v>
      </c>
      <c r="W480" s="44">
        <f>IFERROR(W479/H479,"0")</f>
        <v>0</v>
      </c>
      <c r="X480" s="44">
        <f>IFERROR(IF(X479="",0,X479),"0")</f>
        <v>0</v>
      </c>
      <c r="Y480" s="68"/>
      <c r="Z480" s="68"/>
    </row>
    <row r="481" spans="1:53" hidden="1" x14ac:dyDescent="0.2">
      <c r="A481" s="420"/>
      <c r="B481" s="420"/>
      <c r="C481" s="420"/>
      <c r="D481" s="420"/>
      <c r="E481" s="420"/>
      <c r="F481" s="420"/>
      <c r="G481" s="420"/>
      <c r="H481" s="420"/>
      <c r="I481" s="420"/>
      <c r="J481" s="420"/>
      <c r="K481" s="420"/>
      <c r="L481" s="420"/>
      <c r="M481" s="421"/>
      <c r="N481" s="417" t="s">
        <v>43</v>
      </c>
      <c r="O481" s="418"/>
      <c r="P481" s="418"/>
      <c r="Q481" s="418"/>
      <c r="R481" s="418"/>
      <c r="S481" s="418"/>
      <c r="T481" s="419"/>
      <c r="U481" s="43" t="s">
        <v>0</v>
      </c>
      <c r="V481" s="44">
        <f>IFERROR(SUM(V479:V479),"0")</f>
        <v>0</v>
      </c>
      <c r="W481" s="44">
        <f>IFERROR(SUM(W479:W479),"0")</f>
        <v>0</v>
      </c>
      <c r="X481" s="43"/>
      <c r="Y481" s="68"/>
      <c r="Z481" s="68"/>
    </row>
    <row r="482" spans="1:53" ht="27.75" hidden="1" customHeight="1" x14ac:dyDescent="0.2">
      <c r="A482" s="410" t="s">
        <v>660</v>
      </c>
      <c r="B482" s="410"/>
      <c r="C482" s="410"/>
      <c r="D482" s="410"/>
      <c r="E482" s="410"/>
      <c r="F482" s="410"/>
      <c r="G482" s="410"/>
      <c r="H482" s="410"/>
      <c r="I482" s="410"/>
      <c r="J482" s="410"/>
      <c r="K482" s="410"/>
      <c r="L482" s="410"/>
      <c r="M482" s="410"/>
      <c r="N482" s="410"/>
      <c r="O482" s="410"/>
      <c r="P482" s="410"/>
      <c r="Q482" s="410"/>
      <c r="R482" s="410"/>
      <c r="S482" s="410"/>
      <c r="T482" s="410"/>
      <c r="U482" s="410"/>
      <c r="V482" s="410"/>
      <c r="W482" s="410"/>
      <c r="X482" s="410"/>
      <c r="Y482" s="55"/>
      <c r="Z482" s="55"/>
    </row>
    <row r="483" spans="1:53" ht="16.5" hidden="1" customHeight="1" x14ac:dyDescent="0.25">
      <c r="A483" s="411" t="s">
        <v>661</v>
      </c>
      <c r="B483" s="411"/>
      <c r="C483" s="411"/>
      <c r="D483" s="411"/>
      <c r="E483" s="411"/>
      <c r="F483" s="411"/>
      <c r="G483" s="411"/>
      <c r="H483" s="411"/>
      <c r="I483" s="411"/>
      <c r="J483" s="411"/>
      <c r="K483" s="411"/>
      <c r="L483" s="411"/>
      <c r="M483" s="411"/>
      <c r="N483" s="411"/>
      <c r="O483" s="411"/>
      <c r="P483" s="411"/>
      <c r="Q483" s="411"/>
      <c r="R483" s="411"/>
      <c r="S483" s="411"/>
      <c r="T483" s="411"/>
      <c r="U483" s="411"/>
      <c r="V483" s="411"/>
      <c r="W483" s="411"/>
      <c r="X483" s="411"/>
      <c r="Y483" s="66"/>
      <c r="Z483" s="66"/>
    </row>
    <row r="484" spans="1:53" ht="14.25" hidden="1" customHeight="1" x14ac:dyDescent="0.25">
      <c r="A484" s="412" t="s">
        <v>117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67"/>
      <c r="Z484" s="67"/>
    </row>
    <row r="485" spans="1:53" ht="27" hidden="1" customHeight="1" x14ac:dyDescent="0.25">
      <c r="A485" s="64" t="s">
        <v>662</v>
      </c>
      <c r="B485" s="64" t="s">
        <v>663</v>
      </c>
      <c r="C485" s="37">
        <v>4301011763</v>
      </c>
      <c r="D485" s="413">
        <v>4640242181011</v>
      </c>
      <c r="E485" s="413"/>
      <c r="F485" s="63">
        <v>1.35</v>
      </c>
      <c r="G485" s="38">
        <v>8</v>
      </c>
      <c r="H485" s="63">
        <v>10.8</v>
      </c>
      <c r="I485" s="63">
        <v>11.28</v>
      </c>
      <c r="J485" s="38">
        <v>56</v>
      </c>
      <c r="K485" s="38" t="s">
        <v>113</v>
      </c>
      <c r="L485" s="39" t="s">
        <v>132</v>
      </c>
      <c r="M485" s="38">
        <v>55</v>
      </c>
      <c r="N485" s="683" t="s">
        <v>664</v>
      </c>
      <c r="O485" s="415"/>
      <c r="P485" s="415"/>
      <c r="Q485" s="415"/>
      <c r="R485" s="41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5" t="s">
        <v>66</v>
      </c>
    </row>
    <row r="486" spans="1:53" ht="27" hidden="1" customHeight="1" x14ac:dyDescent="0.25">
      <c r="A486" s="64" t="s">
        <v>665</v>
      </c>
      <c r="B486" s="64" t="s">
        <v>666</v>
      </c>
      <c r="C486" s="37">
        <v>4301011585</v>
      </c>
      <c r="D486" s="413">
        <v>4640242180441</v>
      </c>
      <c r="E486" s="413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113</v>
      </c>
      <c r="L486" s="39" t="s">
        <v>112</v>
      </c>
      <c r="M486" s="38">
        <v>50</v>
      </c>
      <c r="N486" s="684" t="s">
        <v>667</v>
      </c>
      <c r="O486" s="415"/>
      <c r="P486" s="415"/>
      <c r="Q486" s="415"/>
      <c r="R486" s="41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6" t="s">
        <v>66</v>
      </c>
    </row>
    <row r="487" spans="1:53" ht="27" hidden="1" customHeight="1" x14ac:dyDescent="0.25">
      <c r="A487" s="64" t="s">
        <v>668</v>
      </c>
      <c r="B487" s="64" t="s">
        <v>669</v>
      </c>
      <c r="C487" s="37">
        <v>4301011584</v>
      </c>
      <c r="D487" s="413">
        <v>4640242180564</v>
      </c>
      <c r="E487" s="413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113</v>
      </c>
      <c r="L487" s="39" t="s">
        <v>112</v>
      </c>
      <c r="M487" s="38">
        <v>50</v>
      </c>
      <c r="N487" s="685" t="s">
        <v>670</v>
      </c>
      <c r="O487" s="415"/>
      <c r="P487" s="415"/>
      <c r="Q487" s="415"/>
      <c r="R487" s="416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7" t="s">
        <v>66</v>
      </c>
    </row>
    <row r="488" spans="1:53" ht="27" hidden="1" customHeight="1" x14ac:dyDescent="0.25">
      <c r="A488" s="64" t="s">
        <v>671</v>
      </c>
      <c r="B488" s="64" t="s">
        <v>672</v>
      </c>
      <c r="C488" s="37">
        <v>4301011762</v>
      </c>
      <c r="D488" s="413">
        <v>4640242180922</v>
      </c>
      <c r="E488" s="413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113</v>
      </c>
      <c r="L488" s="39" t="s">
        <v>112</v>
      </c>
      <c r="M488" s="38">
        <v>55</v>
      </c>
      <c r="N488" s="686" t="s">
        <v>673</v>
      </c>
      <c r="O488" s="415"/>
      <c r="P488" s="415"/>
      <c r="Q488" s="415"/>
      <c r="R488" s="416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8" t="s">
        <v>66</v>
      </c>
    </row>
    <row r="489" spans="1:53" ht="27" hidden="1" customHeight="1" x14ac:dyDescent="0.25">
      <c r="A489" s="64" t="s">
        <v>674</v>
      </c>
      <c r="B489" s="64" t="s">
        <v>675</v>
      </c>
      <c r="C489" s="37">
        <v>4301011551</v>
      </c>
      <c r="D489" s="413">
        <v>4640242180038</v>
      </c>
      <c r="E489" s="413"/>
      <c r="F489" s="63">
        <v>0.4</v>
      </c>
      <c r="G489" s="38">
        <v>10</v>
      </c>
      <c r="H489" s="63">
        <v>4</v>
      </c>
      <c r="I489" s="63">
        <v>4.24</v>
      </c>
      <c r="J489" s="38">
        <v>120</v>
      </c>
      <c r="K489" s="38" t="s">
        <v>79</v>
      </c>
      <c r="L489" s="39" t="s">
        <v>112</v>
      </c>
      <c r="M489" s="38">
        <v>50</v>
      </c>
      <c r="N489" s="687" t="s">
        <v>676</v>
      </c>
      <c r="O489" s="415"/>
      <c r="P489" s="415"/>
      <c r="Q489" s="415"/>
      <c r="R489" s="416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IFERROR(IF(W489=0,"",ROUNDUP(W489/H489,0)*0.00937),"")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hidden="1" x14ac:dyDescent="0.2">
      <c r="A490" s="420"/>
      <c r="B490" s="420"/>
      <c r="C490" s="420"/>
      <c r="D490" s="420"/>
      <c r="E490" s="420"/>
      <c r="F490" s="420"/>
      <c r="G490" s="420"/>
      <c r="H490" s="420"/>
      <c r="I490" s="420"/>
      <c r="J490" s="420"/>
      <c r="K490" s="420"/>
      <c r="L490" s="420"/>
      <c r="M490" s="421"/>
      <c r="N490" s="417" t="s">
        <v>43</v>
      </c>
      <c r="O490" s="418"/>
      <c r="P490" s="418"/>
      <c r="Q490" s="418"/>
      <c r="R490" s="418"/>
      <c r="S490" s="418"/>
      <c r="T490" s="419"/>
      <c r="U490" s="43" t="s">
        <v>42</v>
      </c>
      <c r="V490" s="44">
        <f>IFERROR(V485/H485,"0")+IFERROR(V486/H486,"0")+IFERROR(V487/H487,"0")+IFERROR(V488/H488,"0")+IFERROR(V489/H489,"0")</f>
        <v>0</v>
      </c>
      <c r="W490" s="44">
        <f>IFERROR(W485/H485,"0")+IFERROR(W486/H486,"0")+IFERROR(W487/H487,"0")+IFERROR(W488/H488,"0")+IFERROR(W489/H489,"0")</f>
        <v>0</v>
      </c>
      <c r="X490" s="44">
        <f>IFERROR(IF(X485="",0,X485),"0")+IFERROR(IF(X486="",0,X486),"0")+IFERROR(IF(X487="",0,X487),"0")+IFERROR(IF(X488="",0,X488),"0")+IFERROR(IF(X489="",0,X489),"0")</f>
        <v>0</v>
      </c>
      <c r="Y490" s="68"/>
      <c r="Z490" s="68"/>
    </row>
    <row r="491" spans="1:53" hidden="1" x14ac:dyDescent="0.2">
      <c r="A491" s="420"/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1"/>
      <c r="N491" s="417" t="s">
        <v>43</v>
      </c>
      <c r="O491" s="418"/>
      <c r="P491" s="418"/>
      <c r="Q491" s="418"/>
      <c r="R491" s="418"/>
      <c r="S491" s="418"/>
      <c r="T491" s="419"/>
      <c r="U491" s="43" t="s">
        <v>0</v>
      </c>
      <c r="V491" s="44">
        <f>IFERROR(SUM(V485:V489),"0")</f>
        <v>0</v>
      </c>
      <c r="W491" s="44">
        <f>IFERROR(SUM(W485:W489),"0")</f>
        <v>0</v>
      </c>
      <c r="X491" s="43"/>
      <c r="Y491" s="68"/>
      <c r="Z491" s="68"/>
    </row>
    <row r="492" spans="1:53" ht="14.25" hidden="1" customHeight="1" x14ac:dyDescent="0.25">
      <c r="A492" s="412" t="s">
        <v>109</v>
      </c>
      <c r="B492" s="412"/>
      <c r="C492" s="412"/>
      <c r="D492" s="412"/>
      <c r="E492" s="412"/>
      <c r="F492" s="412"/>
      <c r="G492" s="412"/>
      <c r="H492" s="412"/>
      <c r="I492" s="412"/>
      <c r="J492" s="412"/>
      <c r="K492" s="412"/>
      <c r="L492" s="412"/>
      <c r="M492" s="412"/>
      <c r="N492" s="412"/>
      <c r="O492" s="412"/>
      <c r="P492" s="412"/>
      <c r="Q492" s="412"/>
      <c r="R492" s="412"/>
      <c r="S492" s="412"/>
      <c r="T492" s="412"/>
      <c r="U492" s="412"/>
      <c r="V492" s="412"/>
      <c r="W492" s="412"/>
      <c r="X492" s="412"/>
      <c r="Y492" s="67"/>
      <c r="Z492" s="67"/>
    </row>
    <row r="493" spans="1:53" ht="27" hidden="1" customHeight="1" x14ac:dyDescent="0.25">
      <c r="A493" s="64" t="s">
        <v>677</v>
      </c>
      <c r="B493" s="64" t="s">
        <v>678</v>
      </c>
      <c r="C493" s="37">
        <v>4301020260</v>
      </c>
      <c r="D493" s="413">
        <v>4640242180526</v>
      </c>
      <c r="E493" s="413"/>
      <c r="F493" s="63">
        <v>1.8</v>
      </c>
      <c r="G493" s="38">
        <v>6</v>
      </c>
      <c r="H493" s="63">
        <v>10.8</v>
      </c>
      <c r="I493" s="63">
        <v>11.28</v>
      </c>
      <c r="J493" s="38">
        <v>56</v>
      </c>
      <c r="K493" s="38" t="s">
        <v>113</v>
      </c>
      <c r="L493" s="39" t="s">
        <v>112</v>
      </c>
      <c r="M493" s="38">
        <v>50</v>
      </c>
      <c r="N493" s="688" t="s">
        <v>679</v>
      </c>
      <c r="O493" s="415"/>
      <c r="P493" s="415"/>
      <c r="Q493" s="415"/>
      <c r="R493" s="41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ht="16.5" hidden="1" customHeight="1" x14ac:dyDescent="0.25">
      <c r="A494" s="64" t="s">
        <v>680</v>
      </c>
      <c r="B494" s="64" t="s">
        <v>681</v>
      </c>
      <c r="C494" s="37">
        <v>4301020269</v>
      </c>
      <c r="D494" s="413">
        <v>4640242180519</v>
      </c>
      <c r="E494" s="41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8">
        <v>50</v>
      </c>
      <c r="N494" s="689" t="s">
        <v>682</v>
      </c>
      <c r="O494" s="415"/>
      <c r="P494" s="415"/>
      <c r="Q494" s="415"/>
      <c r="R494" s="41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1" t="s">
        <v>66</v>
      </c>
    </row>
    <row r="495" spans="1:53" ht="27" hidden="1" customHeight="1" x14ac:dyDescent="0.25">
      <c r="A495" s="64" t="s">
        <v>683</v>
      </c>
      <c r="B495" s="64" t="s">
        <v>684</v>
      </c>
      <c r="C495" s="37">
        <v>4301020309</v>
      </c>
      <c r="D495" s="413">
        <v>4640242180090</v>
      </c>
      <c r="E495" s="413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113</v>
      </c>
      <c r="L495" s="39" t="s">
        <v>112</v>
      </c>
      <c r="M495" s="38">
        <v>50</v>
      </c>
      <c r="N495" s="690" t="s">
        <v>685</v>
      </c>
      <c r="O495" s="415"/>
      <c r="P495" s="415"/>
      <c r="Q495" s="415"/>
      <c r="R495" s="41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2" t="s">
        <v>66</v>
      </c>
    </row>
    <row r="496" spans="1:53" hidden="1" x14ac:dyDescent="0.2">
      <c r="A496" s="420"/>
      <c r="B496" s="420"/>
      <c r="C496" s="420"/>
      <c r="D496" s="420"/>
      <c r="E496" s="420"/>
      <c r="F496" s="420"/>
      <c r="G496" s="420"/>
      <c r="H496" s="420"/>
      <c r="I496" s="420"/>
      <c r="J496" s="420"/>
      <c r="K496" s="420"/>
      <c r="L496" s="420"/>
      <c r="M496" s="421"/>
      <c r="N496" s="417" t="s">
        <v>43</v>
      </c>
      <c r="O496" s="418"/>
      <c r="P496" s="418"/>
      <c r="Q496" s="418"/>
      <c r="R496" s="418"/>
      <c r="S496" s="418"/>
      <c r="T496" s="419"/>
      <c r="U496" s="43" t="s">
        <v>42</v>
      </c>
      <c r="V496" s="44">
        <f>IFERROR(V493/H493,"0")+IFERROR(V494/H494,"0")+IFERROR(V495/H495,"0")</f>
        <v>0</v>
      </c>
      <c r="W496" s="44">
        <f>IFERROR(W493/H493,"0")+IFERROR(W494/H494,"0")+IFERROR(W495/H495,"0")</f>
        <v>0</v>
      </c>
      <c r="X496" s="44">
        <f>IFERROR(IF(X493="",0,X493),"0")+IFERROR(IF(X494="",0,X494),"0")+IFERROR(IF(X495="",0,X495),"0")</f>
        <v>0</v>
      </c>
      <c r="Y496" s="68"/>
      <c r="Z496" s="68"/>
    </row>
    <row r="497" spans="1:53" hidden="1" x14ac:dyDescent="0.2">
      <c r="A497" s="420"/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1"/>
      <c r="N497" s="417" t="s">
        <v>43</v>
      </c>
      <c r="O497" s="418"/>
      <c r="P497" s="418"/>
      <c r="Q497" s="418"/>
      <c r="R497" s="418"/>
      <c r="S497" s="418"/>
      <c r="T497" s="419"/>
      <c r="U497" s="43" t="s">
        <v>0</v>
      </c>
      <c r="V497" s="44">
        <f>IFERROR(SUM(V493:V495),"0")</f>
        <v>0</v>
      </c>
      <c r="W497" s="44">
        <f>IFERROR(SUM(W493:W495),"0")</f>
        <v>0</v>
      </c>
      <c r="X497" s="43"/>
      <c r="Y497" s="68"/>
      <c r="Z497" s="68"/>
    </row>
    <row r="498" spans="1:53" ht="14.25" hidden="1" customHeight="1" x14ac:dyDescent="0.25">
      <c r="A498" s="412" t="s">
        <v>75</v>
      </c>
      <c r="B498" s="412"/>
      <c r="C498" s="412"/>
      <c r="D498" s="412"/>
      <c r="E498" s="412"/>
      <c r="F498" s="412"/>
      <c r="G498" s="412"/>
      <c r="H498" s="412"/>
      <c r="I498" s="412"/>
      <c r="J498" s="412"/>
      <c r="K498" s="412"/>
      <c r="L498" s="412"/>
      <c r="M498" s="412"/>
      <c r="N498" s="412"/>
      <c r="O498" s="412"/>
      <c r="P498" s="412"/>
      <c r="Q498" s="412"/>
      <c r="R498" s="412"/>
      <c r="S498" s="412"/>
      <c r="T498" s="412"/>
      <c r="U498" s="412"/>
      <c r="V498" s="412"/>
      <c r="W498" s="412"/>
      <c r="X498" s="412"/>
      <c r="Y498" s="67"/>
      <c r="Z498" s="67"/>
    </row>
    <row r="499" spans="1:53" ht="27" hidden="1" customHeight="1" x14ac:dyDescent="0.25">
      <c r="A499" s="64" t="s">
        <v>686</v>
      </c>
      <c r="B499" s="64" t="s">
        <v>687</v>
      </c>
      <c r="C499" s="37">
        <v>4301031280</v>
      </c>
      <c r="D499" s="413">
        <v>4640242180816</v>
      </c>
      <c r="E499" s="413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79</v>
      </c>
      <c r="L499" s="39" t="s">
        <v>78</v>
      </c>
      <c r="M499" s="38">
        <v>40</v>
      </c>
      <c r="N499" s="691" t="s">
        <v>688</v>
      </c>
      <c r="O499" s="415"/>
      <c r="P499" s="415"/>
      <c r="Q499" s="415"/>
      <c r="R499" s="41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3" t="s">
        <v>66</v>
      </c>
    </row>
    <row r="500" spans="1:53" ht="27" hidden="1" customHeight="1" x14ac:dyDescent="0.25">
      <c r="A500" s="64" t="s">
        <v>689</v>
      </c>
      <c r="B500" s="64" t="s">
        <v>690</v>
      </c>
      <c r="C500" s="37">
        <v>4301031244</v>
      </c>
      <c r="D500" s="413">
        <v>4640242180595</v>
      </c>
      <c r="E500" s="413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79</v>
      </c>
      <c r="L500" s="39" t="s">
        <v>78</v>
      </c>
      <c r="M500" s="38">
        <v>40</v>
      </c>
      <c r="N500" s="692" t="s">
        <v>691</v>
      </c>
      <c r="O500" s="415"/>
      <c r="P500" s="415"/>
      <c r="Q500" s="415"/>
      <c r="R500" s="41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4" t="s">
        <v>66</v>
      </c>
    </row>
    <row r="501" spans="1:53" ht="27" hidden="1" customHeight="1" x14ac:dyDescent="0.25">
      <c r="A501" s="64" t="s">
        <v>692</v>
      </c>
      <c r="B501" s="64" t="s">
        <v>693</v>
      </c>
      <c r="C501" s="37">
        <v>4301031203</v>
      </c>
      <c r="D501" s="413">
        <v>4640242180908</v>
      </c>
      <c r="E501" s="413"/>
      <c r="F501" s="63">
        <v>0.28000000000000003</v>
      </c>
      <c r="G501" s="38">
        <v>6</v>
      </c>
      <c r="H501" s="63">
        <v>1.68</v>
      </c>
      <c r="I501" s="63">
        <v>1.81</v>
      </c>
      <c r="J501" s="38">
        <v>234</v>
      </c>
      <c r="K501" s="38" t="s">
        <v>172</v>
      </c>
      <c r="L501" s="39" t="s">
        <v>78</v>
      </c>
      <c r="M501" s="38">
        <v>40</v>
      </c>
      <c r="N501" s="693" t="s">
        <v>694</v>
      </c>
      <c r="O501" s="415"/>
      <c r="P501" s="415"/>
      <c r="Q501" s="415"/>
      <c r="R501" s="41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5" t="s">
        <v>66</v>
      </c>
    </row>
    <row r="502" spans="1:53" ht="27" hidden="1" customHeight="1" x14ac:dyDescent="0.25">
      <c r="A502" s="64" t="s">
        <v>695</v>
      </c>
      <c r="B502" s="64" t="s">
        <v>696</v>
      </c>
      <c r="C502" s="37">
        <v>4301031200</v>
      </c>
      <c r="D502" s="413">
        <v>4640242180489</v>
      </c>
      <c r="E502" s="413"/>
      <c r="F502" s="63">
        <v>0.28000000000000003</v>
      </c>
      <c r="G502" s="38">
        <v>6</v>
      </c>
      <c r="H502" s="63">
        <v>1.68</v>
      </c>
      <c r="I502" s="63">
        <v>1.84</v>
      </c>
      <c r="J502" s="38">
        <v>234</v>
      </c>
      <c r="K502" s="38" t="s">
        <v>172</v>
      </c>
      <c r="L502" s="39" t="s">
        <v>78</v>
      </c>
      <c r="M502" s="38">
        <v>40</v>
      </c>
      <c r="N502" s="694" t="s">
        <v>697</v>
      </c>
      <c r="O502" s="415"/>
      <c r="P502" s="415"/>
      <c r="Q502" s="415"/>
      <c r="R502" s="416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6" t="s">
        <v>66</v>
      </c>
    </row>
    <row r="503" spans="1:53" hidden="1" x14ac:dyDescent="0.2">
      <c r="A503" s="420"/>
      <c r="B503" s="420"/>
      <c r="C503" s="420"/>
      <c r="D503" s="420"/>
      <c r="E503" s="420"/>
      <c r="F503" s="420"/>
      <c r="G503" s="420"/>
      <c r="H503" s="420"/>
      <c r="I503" s="420"/>
      <c r="J503" s="420"/>
      <c r="K503" s="420"/>
      <c r="L503" s="420"/>
      <c r="M503" s="421"/>
      <c r="N503" s="417" t="s">
        <v>43</v>
      </c>
      <c r="O503" s="418"/>
      <c r="P503" s="418"/>
      <c r="Q503" s="418"/>
      <c r="R503" s="418"/>
      <c r="S503" s="418"/>
      <c r="T503" s="419"/>
      <c r="U503" s="43" t="s">
        <v>42</v>
      </c>
      <c r="V503" s="44">
        <f>IFERROR(V499/H499,"0")+IFERROR(V500/H500,"0")+IFERROR(V501/H501,"0")+IFERROR(V502/H502,"0")</f>
        <v>0</v>
      </c>
      <c r="W503" s="44">
        <f>IFERROR(W499/H499,"0")+IFERROR(W500/H500,"0")+IFERROR(W501/H501,"0")+IFERROR(W502/H502,"0")</f>
        <v>0</v>
      </c>
      <c r="X503" s="44">
        <f>IFERROR(IF(X499="",0,X499),"0")+IFERROR(IF(X500="",0,X500),"0")+IFERROR(IF(X501="",0,X501),"0")+IFERROR(IF(X502="",0,X502),"0")</f>
        <v>0</v>
      </c>
      <c r="Y503" s="68"/>
      <c r="Z503" s="68"/>
    </row>
    <row r="504" spans="1:53" hidden="1" x14ac:dyDescent="0.2">
      <c r="A504" s="420"/>
      <c r="B504" s="420"/>
      <c r="C504" s="420"/>
      <c r="D504" s="420"/>
      <c r="E504" s="420"/>
      <c r="F504" s="420"/>
      <c r="G504" s="420"/>
      <c r="H504" s="420"/>
      <c r="I504" s="420"/>
      <c r="J504" s="420"/>
      <c r="K504" s="420"/>
      <c r="L504" s="420"/>
      <c r="M504" s="421"/>
      <c r="N504" s="417" t="s">
        <v>43</v>
      </c>
      <c r="O504" s="418"/>
      <c r="P504" s="418"/>
      <c r="Q504" s="418"/>
      <c r="R504" s="418"/>
      <c r="S504" s="418"/>
      <c r="T504" s="419"/>
      <c r="U504" s="43" t="s">
        <v>0</v>
      </c>
      <c r="V504" s="44">
        <f>IFERROR(SUM(V499:V502),"0")</f>
        <v>0</v>
      </c>
      <c r="W504" s="44">
        <f>IFERROR(SUM(W499:W502),"0")</f>
        <v>0</v>
      </c>
      <c r="X504" s="43"/>
      <c r="Y504" s="68"/>
      <c r="Z504" s="68"/>
    </row>
    <row r="505" spans="1:53" ht="14.25" hidden="1" customHeight="1" x14ac:dyDescent="0.25">
      <c r="A505" s="412" t="s">
        <v>80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67"/>
      <c r="Z505" s="67"/>
    </row>
    <row r="506" spans="1:53" ht="27" hidden="1" customHeight="1" x14ac:dyDescent="0.25">
      <c r="A506" s="64" t="s">
        <v>698</v>
      </c>
      <c r="B506" s="64" t="s">
        <v>699</v>
      </c>
      <c r="C506" s="37">
        <v>4301051310</v>
      </c>
      <c r="D506" s="413">
        <v>4680115880870</v>
      </c>
      <c r="E506" s="413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113</v>
      </c>
      <c r="L506" s="39" t="s">
        <v>132</v>
      </c>
      <c r="M506" s="38">
        <v>40</v>
      </c>
      <c r="N506" s="69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415"/>
      <c r="P506" s="415"/>
      <c r="Q506" s="415"/>
      <c r="R506" s="41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47" t="s">
        <v>66</v>
      </c>
    </row>
    <row r="507" spans="1:53" ht="27" hidden="1" customHeight="1" x14ac:dyDescent="0.25">
      <c r="A507" s="64" t="s">
        <v>700</v>
      </c>
      <c r="B507" s="64" t="s">
        <v>701</v>
      </c>
      <c r="C507" s="37">
        <v>4301051510</v>
      </c>
      <c r="D507" s="413">
        <v>4640242180540</v>
      </c>
      <c r="E507" s="413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113</v>
      </c>
      <c r="L507" s="39" t="s">
        <v>78</v>
      </c>
      <c r="M507" s="38">
        <v>30</v>
      </c>
      <c r="N507" s="696" t="s">
        <v>702</v>
      </c>
      <c r="O507" s="415"/>
      <c r="P507" s="415"/>
      <c r="Q507" s="415"/>
      <c r="R507" s="41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8" t="s">
        <v>66</v>
      </c>
    </row>
    <row r="508" spans="1:53" ht="27" hidden="1" customHeight="1" x14ac:dyDescent="0.25">
      <c r="A508" s="64" t="s">
        <v>703</v>
      </c>
      <c r="B508" s="64" t="s">
        <v>704</v>
      </c>
      <c r="C508" s="37">
        <v>4301051390</v>
      </c>
      <c r="D508" s="413">
        <v>4640242181233</v>
      </c>
      <c r="E508" s="413"/>
      <c r="F508" s="63">
        <v>0.3</v>
      </c>
      <c r="G508" s="38">
        <v>6</v>
      </c>
      <c r="H508" s="63">
        <v>1.8</v>
      </c>
      <c r="I508" s="63">
        <v>1.984</v>
      </c>
      <c r="J508" s="38">
        <v>234</v>
      </c>
      <c r="K508" s="38" t="s">
        <v>172</v>
      </c>
      <c r="L508" s="39" t="s">
        <v>78</v>
      </c>
      <c r="M508" s="38">
        <v>40</v>
      </c>
      <c r="N508" s="697" t="s">
        <v>705</v>
      </c>
      <c r="O508" s="415"/>
      <c r="P508" s="415"/>
      <c r="Q508" s="415"/>
      <c r="R508" s="41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49" t="s">
        <v>66</v>
      </c>
    </row>
    <row r="509" spans="1:53" ht="27" hidden="1" customHeight="1" x14ac:dyDescent="0.25">
      <c r="A509" s="64" t="s">
        <v>706</v>
      </c>
      <c r="B509" s="64" t="s">
        <v>707</v>
      </c>
      <c r="C509" s="37">
        <v>4301051508</v>
      </c>
      <c r="D509" s="413">
        <v>4640242180557</v>
      </c>
      <c r="E509" s="413"/>
      <c r="F509" s="63">
        <v>0.5</v>
      </c>
      <c r="G509" s="38">
        <v>6</v>
      </c>
      <c r="H509" s="63">
        <v>3</v>
      </c>
      <c r="I509" s="63">
        <v>3.2839999999999998</v>
      </c>
      <c r="J509" s="38">
        <v>156</v>
      </c>
      <c r="K509" s="38" t="s">
        <v>79</v>
      </c>
      <c r="L509" s="39" t="s">
        <v>78</v>
      </c>
      <c r="M509" s="38">
        <v>30</v>
      </c>
      <c r="N509" s="698" t="s">
        <v>708</v>
      </c>
      <c r="O509" s="415"/>
      <c r="P509" s="415"/>
      <c r="Q509" s="415"/>
      <c r="R509" s="416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0" t="s">
        <v>66</v>
      </c>
    </row>
    <row r="510" spans="1:53" ht="27" hidden="1" customHeight="1" x14ac:dyDescent="0.25">
      <c r="A510" s="64" t="s">
        <v>709</v>
      </c>
      <c r="B510" s="64" t="s">
        <v>710</v>
      </c>
      <c r="C510" s="37">
        <v>4301051448</v>
      </c>
      <c r="D510" s="413">
        <v>4640242181226</v>
      </c>
      <c r="E510" s="413"/>
      <c r="F510" s="63">
        <v>0.3</v>
      </c>
      <c r="G510" s="38">
        <v>6</v>
      </c>
      <c r="H510" s="63">
        <v>1.8</v>
      </c>
      <c r="I510" s="63">
        <v>1.972</v>
      </c>
      <c r="J510" s="38">
        <v>234</v>
      </c>
      <c r="K510" s="38" t="s">
        <v>172</v>
      </c>
      <c r="L510" s="39" t="s">
        <v>78</v>
      </c>
      <c r="M510" s="38">
        <v>30</v>
      </c>
      <c r="N510" s="699" t="s">
        <v>711</v>
      </c>
      <c r="O510" s="415"/>
      <c r="P510" s="415"/>
      <c r="Q510" s="415"/>
      <c r="R510" s="416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1" t="s">
        <v>66</v>
      </c>
    </row>
    <row r="511" spans="1:53" hidden="1" x14ac:dyDescent="0.2">
      <c r="A511" s="420"/>
      <c r="B511" s="420"/>
      <c r="C511" s="420"/>
      <c r="D511" s="420"/>
      <c r="E511" s="420"/>
      <c r="F511" s="420"/>
      <c r="G511" s="420"/>
      <c r="H511" s="420"/>
      <c r="I511" s="420"/>
      <c r="J511" s="420"/>
      <c r="K511" s="420"/>
      <c r="L511" s="420"/>
      <c r="M511" s="421"/>
      <c r="N511" s="417" t="s">
        <v>43</v>
      </c>
      <c r="O511" s="418"/>
      <c r="P511" s="418"/>
      <c r="Q511" s="418"/>
      <c r="R511" s="418"/>
      <c r="S511" s="418"/>
      <c r="T511" s="419"/>
      <c r="U511" s="43" t="s">
        <v>42</v>
      </c>
      <c r="V511" s="44">
        <f>IFERROR(V506/H506,"0")+IFERROR(V507/H507,"0")+IFERROR(V508/H508,"0")+IFERROR(V509/H509,"0")+IFERROR(V510/H510,"0")</f>
        <v>0</v>
      </c>
      <c r="W511" s="44">
        <f>IFERROR(W506/H506,"0")+IFERROR(W507/H507,"0")+IFERROR(W508/H508,"0")+IFERROR(W509/H509,"0")+IFERROR(W510/H510,"0")</f>
        <v>0</v>
      </c>
      <c r="X511" s="44">
        <f>IFERROR(IF(X506="",0,X506),"0")+IFERROR(IF(X507="",0,X507),"0")+IFERROR(IF(X508="",0,X508),"0")+IFERROR(IF(X509="",0,X509),"0")+IFERROR(IF(X510="",0,X510),"0")</f>
        <v>0</v>
      </c>
      <c r="Y511" s="68"/>
      <c r="Z511" s="68"/>
    </row>
    <row r="512" spans="1:53" hidden="1" x14ac:dyDescent="0.2">
      <c r="A512" s="420"/>
      <c r="B512" s="420"/>
      <c r="C512" s="420"/>
      <c r="D512" s="420"/>
      <c r="E512" s="420"/>
      <c r="F512" s="420"/>
      <c r="G512" s="420"/>
      <c r="H512" s="420"/>
      <c r="I512" s="420"/>
      <c r="J512" s="420"/>
      <c r="K512" s="420"/>
      <c r="L512" s="420"/>
      <c r="M512" s="421"/>
      <c r="N512" s="417" t="s">
        <v>43</v>
      </c>
      <c r="O512" s="418"/>
      <c r="P512" s="418"/>
      <c r="Q512" s="418"/>
      <c r="R512" s="418"/>
      <c r="S512" s="418"/>
      <c r="T512" s="419"/>
      <c r="U512" s="43" t="s">
        <v>0</v>
      </c>
      <c r="V512" s="44">
        <f>IFERROR(SUM(V506:V510),"0")</f>
        <v>0</v>
      </c>
      <c r="W512" s="44">
        <f>IFERROR(SUM(W506:W510),"0")</f>
        <v>0</v>
      </c>
      <c r="X512" s="43"/>
      <c r="Y512" s="68"/>
      <c r="Z512" s="68"/>
    </row>
    <row r="513" spans="1:29" ht="15" customHeight="1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703"/>
      <c r="N513" s="700" t="s">
        <v>36</v>
      </c>
      <c r="O513" s="701"/>
      <c r="P513" s="701"/>
      <c r="Q513" s="701"/>
      <c r="R513" s="701"/>
      <c r="S513" s="701"/>
      <c r="T513" s="702"/>
      <c r="U513" s="43" t="s">
        <v>0</v>
      </c>
      <c r="V513" s="44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3126.2599999999993</v>
      </c>
      <c r="W513" s="44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3133.8599999999997</v>
      </c>
      <c r="X513" s="43"/>
      <c r="Y513" s="68"/>
      <c r="Z513" s="68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703"/>
      <c r="N514" s="700" t="s">
        <v>37</v>
      </c>
      <c r="O514" s="701"/>
      <c r="P514" s="701"/>
      <c r="Q514" s="701"/>
      <c r="R514" s="701"/>
      <c r="S514" s="701"/>
      <c r="T514" s="702"/>
      <c r="U514" s="43" t="s">
        <v>0</v>
      </c>
      <c r="V514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3405.7644615384615</v>
      </c>
      <c r="W514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3413.9140000000002</v>
      </c>
      <c r="X514" s="43"/>
      <c r="Y514" s="68"/>
      <c r="Z514" s="68"/>
    </row>
    <row r="515" spans="1:29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3"/>
      <c r="N515" s="700" t="s">
        <v>38</v>
      </c>
      <c r="O515" s="701"/>
      <c r="P515" s="701"/>
      <c r="Q515" s="701"/>
      <c r="R515" s="701"/>
      <c r="S515" s="701"/>
      <c r="T515" s="702"/>
      <c r="U515" s="43" t="s">
        <v>23</v>
      </c>
      <c r="V51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8</v>
      </c>
      <c r="W51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8</v>
      </c>
      <c r="X515" s="43"/>
      <c r="Y515" s="68"/>
      <c r="Z515" s="68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3"/>
      <c r="N516" s="700" t="s">
        <v>39</v>
      </c>
      <c r="O516" s="701"/>
      <c r="P516" s="701"/>
      <c r="Q516" s="701"/>
      <c r="R516" s="701"/>
      <c r="S516" s="701"/>
      <c r="T516" s="702"/>
      <c r="U516" s="43" t="s">
        <v>0</v>
      </c>
      <c r="V516" s="44">
        <f>GrossWeightTotal+PalletQtyTotal*25</f>
        <v>3605.7644615384615</v>
      </c>
      <c r="W516" s="44">
        <f>GrossWeightTotalR+PalletQtyTotalR*25</f>
        <v>3613.9140000000002</v>
      </c>
      <c r="X516" s="43"/>
      <c r="Y516" s="68"/>
      <c r="Z516" s="68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3"/>
      <c r="N517" s="700" t="s">
        <v>40</v>
      </c>
      <c r="O517" s="701"/>
      <c r="P517" s="701"/>
      <c r="Q517" s="701"/>
      <c r="R517" s="701"/>
      <c r="S517" s="701"/>
      <c r="T517" s="702"/>
      <c r="U517" s="43" t="s">
        <v>23</v>
      </c>
      <c r="V517" s="44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1074.0256410256411</v>
      </c>
      <c r="W517" s="44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1075</v>
      </c>
      <c r="X517" s="43"/>
      <c r="Y517" s="68"/>
      <c r="Z517" s="68"/>
    </row>
    <row r="518" spans="1:29" ht="14.25" hidden="1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3"/>
      <c r="N518" s="700" t="s">
        <v>41</v>
      </c>
      <c r="O518" s="701"/>
      <c r="P518" s="701"/>
      <c r="Q518" s="701"/>
      <c r="R518" s="701"/>
      <c r="S518" s="701"/>
      <c r="T518" s="702"/>
      <c r="U518" s="46" t="s">
        <v>54</v>
      </c>
      <c r="V518" s="43"/>
      <c r="W518" s="43"/>
      <c r="X518" s="43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9.2449899999999996</v>
      </c>
      <c r="Y518" s="68"/>
      <c r="Z518" s="68"/>
    </row>
    <row r="519" spans="1:29" ht="13.5" thickBot="1" x14ac:dyDescent="0.25"/>
    <row r="520" spans="1:29" ht="27" thickTop="1" thickBot="1" x14ac:dyDescent="0.25">
      <c r="A520" s="47" t="s">
        <v>9</v>
      </c>
      <c r="B520" s="72" t="s">
        <v>74</v>
      </c>
      <c r="C520" s="704" t="s">
        <v>107</v>
      </c>
      <c r="D520" s="704" t="s">
        <v>107</v>
      </c>
      <c r="E520" s="704" t="s">
        <v>107</v>
      </c>
      <c r="F520" s="704" t="s">
        <v>107</v>
      </c>
      <c r="G520" s="704" t="s">
        <v>230</v>
      </c>
      <c r="H520" s="704" t="s">
        <v>230</v>
      </c>
      <c r="I520" s="704" t="s">
        <v>230</v>
      </c>
      <c r="J520" s="704" t="s">
        <v>230</v>
      </c>
      <c r="K520" s="705"/>
      <c r="L520" s="704" t="s">
        <v>230</v>
      </c>
      <c r="M520" s="704" t="s">
        <v>230</v>
      </c>
      <c r="N520" s="704" t="s">
        <v>230</v>
      </c>
      <c r="O520" s="704" t="s">
        <v>230</v>
      </c>
      <c r="P520" s="704" t="s">
        <v>471</v>
      </c>
      <c r="Q520" s="704" t="s">
        <v>471</v>
      </c>
      <c r="R520" s="704" t="s">
        <v>524</v>
      </c>
      <c r="S520" s="704" t="s">
        <v>524</v>
      </c>
      <c r="T520" s="72" t="s">
        <v>602</v>
      </c>
      <c r="U520" s="72" t="s">
        <v>660</v>
      </c>
      <c r="Z520" s="61"/>
      <c r="AC520" s="1"/>
    </row>
    <row r="521" spans="1:29" ht="14.25" customHeight="1" thickTop="1" x14ac:dyDescent="0.2">
      <c r="A521" s="706" t="s">
        <v>10</v>
      </c>
      <c r="B521" s="704" t="s">
        <v>74</v>
      </c>
      <c r="C521" s="704" t="s">
        <v>108</v>
      </c>
      <c r="D521" s="704" t="s">
        <v>116</v>
      </c>
      <c r="E521" s="704" t="s">
        <v>107</v>
      </c>
      <c r="F521" s="704" t="s">
        <v>222</v>
      </c>
      <c r="G521" s="704" t="s">
        <v>231</v>
      </c>
      <c r="H521" s="704" t="s">
        <v>238</v>
      </c>
      <c r="I521" s="704" t="s">
        <v>257</v>
      </c>
      <c r="J521" s="704" t="s">
        <v>316</v>
      </c>
      <c r="K521" s="1"/>
      <c r="L521" s="704" t="s">
        <v>337</v>
      </c>
      <c r="M521" s="704" t="s">
        <v>356</v>
      </c>
      <c r="N521" s="704" t="s">
        <v>440</v>
      </c>
      <c r="O521" s="704" t="s">
        <v>458</v>
      </c>
      <c r="P521" s="704" t="s">
        <v>472</v>
      </c>
      <c r="Q521" s="704" t="s">
        <v>499</v>
      </c>
      <c r="R521" s="704" t="s">
        <v>525</v>
      </c>
      <c r="S521" s="704" t="s">
        <v>574</v>
      </c>
      <c r="T521" s="704" t="s">
        <v>602</v>
      </c>
      <c r="U521" s="704" t="s">
        <v>661</v>
      </c>
      <c r="Z521" s="61"/>
      <c r="AC521" s="1"/>
    </row>
    <row r="522" spans="1:29" ht="13.5" thickBot="1" x14ac:dyDescent="0.25">
      <c r="A522" s="707"/>
      <c r="B522" s="704"/>
      <c r="C522" s="704"/>
      <c r="D522" s="704"/>
      <c r="E522" s="704"/>
      <c r="F522" s="704"/>
      <c r="G522" s="704"/>
      <c r="H522" s="704"/>
      <c r="I522" s="704"/>
      <c r="J522" s="704"/>
      <c r="K522" s="1"/>
      <c r="L522" s="704"/>
      <c r="M522" s="704"/>
      <c r="N522" s="704"/>
      <c r="O522" s="704"/>
      <c r="P522" s="704"/>
      <c r="Q522" s="704"/>
      <c r="R522" s="704"/>
      <c r="S522" s="704"/>
      <c r="T522" s="704"/>
      <c r="U522" s="704"/>
      <c r="Z522" s="61"/>
      <c r="AC522" s="1"/>
    </row>
    <row r="523" spans="1:29" ht="18" thickTop="1" thickBot="1" x14ac:dyDescent="0.25">
      <c r="A523" s="47" t="s">
        <v>13</v>
      </c>
      <c r="B523" s="53">
        <f>IFERROR(W22*1,"0")+IFERROR(W26*1,"0")+IFERROR(W27*1,"0")+IFERROR(W28*1,"0")+IFERROR(W29*1,"0")+IFERROR(W30*1,"0")+IFERROR(W31*1,"0")+IFERROR(W35*1,"0")+IFERROR(W39*1,"0")+IFERROR(W43*1,"0")</f>
        <v>60.480000000000004</v>
      </c>
      <c r="C523" s="53">
        <f>IFERROR(W49*1,"0")+IFERROR(W50*1,"0")</f>
        <v>0</v>
      </c>
      <c r="D523" s="53">
        <f>IFERROR(W55*1,"0")+IFERROR(W56*1,"0")+IFERROR(W57*1,"0")+IFERROR(W58*1,"0")</f>
        <v>0</v>
      </c>
      <c r="E52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199.5</v>
      </c>
      <c r="F523" s="53">
        <f>IFERROR(W127*1,"0")+IFERROR(W128*1,"0")+IFERROR(W129*1,"0")+IFERROR(W130*1,"0")</f>
        <v>0</v>
      </c>
      <c r="G523" s="53">
        <f>IFERROR(W136*1,"0")+IFERROR(W137*1,"0")+IFERROR(W138*1,"0")</f>
        <v>0</v>
      </c>
      <c r="H523" s="53">
        <f>IFERROR(W143*1,"0")+IFERROR(W144*1,"0")+IFERROR(W145*1,"0")+IFERROR(W146*1,"0")+IFERROR(W147*1,"0")+IFERROR(W148*1,"0")+IFERROR(W149*1,"0")+IFERROR(W150*1,"0")+IFERROR(W151*1,"0")</f>
        <v>0</v>
      </c>
      <c r="I523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995.75999999999988</v>
      </c>
      <c r="J523" s="53">
        <f>IFERROR(W201*1,"0")+IFERROR(W202*1,"0")+IFERROR(W203*1,"0")+IFERROR(W204*1,"0")+IFERROR(W205*1,"0")+IFERROR(W206*1,"0")+IFERROR(W210*1,"0")</f>
        <v>0</v>
      </c>
      <c r="K523" s="1"/>
      <c r="L523" s="53">
        <f>IFERROR(W215*1,"0")+IFERROR(W216*1,"0")+IFERROR(W217*1,"0")+IFERROR(W218*1,"0")+IFERROR(W219*1,"0")+IFERROR(W220*1,"0")</f>
        <v>0</v>
      </c>
      <c r="M523" s="53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198</v>
      </c>
      <c r="N523" s="53">
        <f>IFERROR(W286*1,"0")+IFERROR(W287*1,"0")+IFERROR(W288*1,"0")+IFERROR(W289*1,"0")+IFERROR(W290*1,"0")+IFERROR(W291*1,"0")+IFERROR(W292*1,"0")+IFERROR(W293*1,"0")+IFERROR(W297*1,"0")+IFERROR(W298*1,"0")</f>
        <v>160</v>
      </c>
      <c r="O523" s="53">
        <f>IFERROR(W303*1,"0")+IFERROR(W307*1,"0")+IFERROR(W308*1,"0")+IFERROR(W309*1,"0")+IFERROR(W313*1,"0")+IFERROR(W317*1,"0")</f>
        <v>212.94000000000003</v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405.59999999999997</v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>219.2</v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540.78</v>
      </c>
      <c r="S523" s="53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53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141.6</v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61"/>
      <c r="AC523" s="1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4,03"/>
        <filter val="100,80"/>
        <filter val="103,20"/>
        <filter val="105,00"/>
        <filter val="115,20"/>
        <filter val="116,00"/>
        <filter val="120,96"/>
        <filter val="121,50"/>
        <filter val="124,80"/>
        <filter val="135,00"/>
        <filter val="141,60"/>
        <filter val="149,10"/>
        <filter val="160,00"/>
        <filter val="168,00"/>
        <filter val="19,00"/>
        <filter val="199,50"/>
        <filter val="218,70"/>
        <filter val="220,80"/>
        <filter val="235,98"/>
        <filter val="24,00"/>
        <filter val="242,40"/>
        <filter val="28,00"/>
        <filter val="29,00"/>
        <filter val="296,00"/>
        <filter val="3 126,26"/>
        <filter val="3 405,76"/>
        <filter val="3 605,76"/>
        <filter val="32,00"/>
        <filter val="38,00"/>
        <filter val="398,00"/>
        <filter val="41,00"/>
        <filter val="41,58"/>
        <filter val="43,00"/>
        <filter val="51,03"/>
        <filter val="54,00"/>
        <filter val="59,00"/>
        <filter val="60,48"/>
        <filter val="63,84"/>
        <filter val="71,00"/>
        <filter val="73,50"/>
        <filter val="75,60"/>
        <filter val="774,96"/>
        <filter val="78,00"/>
        <filter val="79,20"/>
        <filter val="8"/>
        <filter val="81,00"/>
        <filter val="83,70"/>
        <filter val="86,10"/>
        <filter val="88,80"/>
        <filter val="92,00"/>
        <filter val="96,00"/>
      </filters>
    </filterColumn>
  </autoFilter>
  <dataConsolidate/>
  <mergeCells count="932">
    <mergeCell ref="T521:T522"/>
    <mergeCell ref="U521:U522"/>
    <mergeCell ref="J521:J522"/>
    <mergeCell ref="L521:L522"/>
    <mergeCell ref="M521:M522"/>
    <mergeCell ref="N521:N522"/>
    <mergeCell ref="O521:O522"/>
    <mergeCell ref="P521:P522"/>
    <mergeCell ref="Q521:Q522"/>
    <mergeCell ref="R521:R522"/>
    <mergeCell ref="S521:S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N513:T513"/>
    <mergeCell ref="A513:M518"/>
    <mergeCell ref="N514:T514"/>
    <mergeCell ref="N515:T515"/>
    <mergeCell ref="N516:T516"/>
    <mergeCell ref="N517:T517"/>
    <mergeCell ref="N518:T518"/>
    <mergeCell ref="C520:F520"/>
    <mergeCell ref="G520:O520"/>
    <mergeCell ref="P520:Q520"/>
    <mergeCell ref="R520:S520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95:E495"/>
    <mergeCell ref="N495:R495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A478:X478"/>
    <mergeCell ref="D479:E479"/>
    <mergeCell ref="N479:R479"/>
    <mergeCell ref="N480:T480"/>
    <mergeCell ref="A480:M481"/>
    <mergeCell ref="N481:T481"/>
    <mergeCell ref="A482:X482"/>
    <mergeCell ref="A483:X483"/>
    <mergeCell ref="A484:X484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A438:X438"/>
    <mergeCell ref="D439:E439"/>
    <mergeCell ref="N439:R439"/>
    <mergeCell ref="N440:T440"/>
    <mergeCell ref="A440:M441"/>
    <mergeCell ref="N441:T441"/>
    <mergeCell ref="A442:X442"/>
    <mergeCell ref="A443:X443"/>
    <mergeCell ref="A444:X444"/>
    <mergeCell ref="N432:T432"/>
    <mergeCell ref="A432:M433"/>
    <mergeCell ref="N433:T433"/>
    <mergeCell ref="A434:X434"/>
    <mergeCell ref="D435:E435"/>
    <mergeCell ref="N435:R435"/>
    <mergeCell ref="N436:T436"/>
    <mergeCell ref="A436:M437"/>
    <mergeCell ref="N437:T437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A414:X414"/>
    <mergeCell ref="A403:X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A369:X369"/>
    <mergeCell ref="D370:E370"/>
    <mergeCell ref="N370:R370"/>
    <mergeCell ref="N371:T371"/>
    <mergeCell ref="A371:M372"/>
    <mergeCell ref="N372:T372"/>
    <mergeCell ref="A373:X373"/>
    <mergeCell ref="A374:X374"/>
    <mergeCell ref="A375:X375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57:X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D345:E345"/>
    <mergeCell ref="N345:R345"/>
    <mergeCell ref="N346:T346"/>
    <mergeCell ref="A346:M347"/>
    <mergeCell ref="N347:T347"/>
    <mergeCell ref="A348:X348"/>
    <mergeCell ref="A349:X349"/>
    <mergeCell ref="D350:E350"/>
    <mergeCell ref="N350:R350"/>
    <mergeCell ref="A339:X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A333:X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N304:T304"/>
    <mergeCell ref="A304:M305"/>
    <mergeCell ref="N305:T305"/>
    <mergeCell ref="A306:X306"/>
    <mergeCell ref="D307:E307"/>
    <mergeCell ref="N307:R307"/>
    <mergeCell ref="D308:E308"/>
    <mergeCell ref="N308:R308"/>
    <mergeCell ref="D309:E309"/>
    <mergeCell ref="N309:R309"/>
    <mergeCell ref="D298:E298"/>
    <mergeCell ref="N298:R298"/>
    <mergeCell ref="N299:T299"/>
    <mergeCell ref="A299:M300"/>
    <mergeCell ref="N300:T300"/>
    <mergeCell ref="A301:X301"/>
    <mergeCell ref="A302:X302"/>
    <mergeCell ref="D303:E303"/>
    <mergeCell ref="N303:R303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81:E281"/>
    <mergeCell ref="N281:R281"/>
    <mergeCell ref="N282:T282"/>
    <mergeCell ref="A282:M283"/>
    <mergeCell ref="N283:T283"/>
    <mergeCell ref="A284:X284"/>
    <mergeCell ref="A285:X285"/>
    <mergeCell ref="D286:E286"/>
    <mergeCell ref="N286:R286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52:T252"/>
    <mergeCell ref="A252:M253"/>
    <mergeCell ref="N253:T253"/>
    <mergeCell ref="A254:X254"/>
    <mergeCell ref="D255:E255"/>
    <mergeCell ref="N255:R255"/>
    <mergeCell ref="D256:E256"/>
    <mergeCell ref="N256:R256"/>
    <mergeCell ref="D257:E257"/>
    <mergeCell ref="N257:R257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N245:T245"/>
    <mergeCell ref="A245:M246"/>
    <mergeCell ref="N246:T246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A224:X224"/>
    <mergeCell ref="A213:X213"/>
    <mergeCell ref="A214:X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N211:T211"/>
    <mergeCell ref="A211:M212"/>
    <mergeCell ref="N212:T212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N113:T113"/>
    <mergeCell ref="A113:M114"/>
    <mergeCell ref="N114:T114"/>
    <mergeCell ref="A115:X115"/>
    <mergeCell ref="D116:E116"/>
    <mergeCell ref="N116:R116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N101:T101"/>
    <mergeCell ref="A101:M102"/>
    <mergeCell ref="N102:T102"/>
    <mergeCell ref="A103:X103"/>
    <mergeCell ref="D104:E104"/>
    <mergeCell ref="N104:R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9"/>
    </row>
    <row r="3" spans="2:8" x14ac:dyDescent="0.2">
      <c r="B3" s="54" t="s">
        <v>713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715</v>
      </c>
      <c r="C6" s="54" t="s">
        <v>716</v>
      </c>
      <c r="D6" s="54" t="s">
        <v>717</v>
      </c>
      <c r="E6" s="54" t="s">
        <v>48</v>
      </c>
    </row>
    <row r="7" spans="2:8" x14ac:dyDescent="0.2">
      <c r="B7" s="54" t="s">
        <v>718</v>
      </c>
      <c r="C7" s="54" t="s">
        <v>719</v>
      </c>
      <c r="D7" s="54" t="s">
        <v>720</v>
      </c>
      <c r="E7" s="54" t="s">
        <v>48</v>
      </c>
    </row>
    <row r="8" spans="2:8" x14ac:dyDescent="0.2">
      <c r="B8" s="54" t="s">
        <v>721</v>
      </c>
      <c r="C8" s="54" t="s">
        <v>722</v>
      </c>
      <c r="D8" s="54" t="s">
        <v>723</v>
      </c>
      <c r="E8" s="54" t="s">
        <v>48</v>
      </c>
    </row>
    <row r="9" spans="2:8" x14ac:dyDescent="0.2">
      <c r="B9" s="54" t="s">
        <v>724</v>
      </c>
      <c r="C9" s="54" t="s">
        <v>725</v>
      </c>
      <c r="D9" s="54" t="s">
        <v>726</v>
      </c>
      <c r="E9" s="54" t="s">
        <v>48</v>
      </c>
    </row>
    <row r="10" spans="2:8" x14ac:dyDescent="0.2">
      <c r="B10" s="54" t="s">
        <v>727</v>
      </c>
      <c r="C10" s="54" t="s">
        <v>728</v>
      </c>
      <c r="D10" s="54" t="s">
        <v>729</v>
      </c>
      <c r="E10" s="54" t="s">
        <v>48</v>
      </c>
    </row>
    <row r="12" spans="2:8" x14ac:dyDescent="0.2">
      <c r="B12" s="54" t="s">
        <v>730</v>
      </c>
      <c r="C12" s="54" t="s">
        <v>716</v>
      </c>
      <c r="D12" s="54" t="s">
        <v>48</v>
      </c>
      <c r="E12" s="54" t="s">
        <v>48</v>
      </c>
    </row>
    <row r="14" spans="2:8" x14ac:dyDescent="0.2">
      <c r="B14" s="54" t="s">
        <v>731</v>
      </c>
      <c r="C14" s="54" t="s">
        <v>719</v>
      </c>
      <c r="D14" s="54" t="s">
        <v>48</v>
      </c>
      <c r="E14" s="54" t="s">
        <v>48</v>
      </c>
    </row>
    <row r="16" spans="2:8" x14ac:dyDescent="0.2">
      <c r="B16" s="54" t="s">
        <v>732</v>
      </c>
      <c r="C16" s="54" t="s">
        <v>722</v>
      </c>
      <c r="D16" s="54" t="s">
        <v>48</v>
      </c>
      <c r="E16" s="54" t="s">
        <v>48</v>
      </c>
    </row>
    <row r="18" spans="2:5" x14ac:dyDescent="0.2">
      <c r="B18" s="54" t="s">
        <v>733</v>
      </c>
      <c r="C18" s="54" t="s">
        <v>725</v>
      </c>
      <c r="D18" s="54" t="s">
        <v>48</v>
      </c>
      <c r="E18" s="54" t="s">
        <v>48</v>
      </c>
    </row>
    <row r="20" spans="2:5" x14ac:dyDescent="0.2">
      <c r="B20" s="54" t="s">
        <v>734</v>
      </c>
      <c r="C20" s="54" t="s">
        <v>728</v>
      </c>
      <c r="D20" s="54" t="s">
        <v>48</v>
      </c>
      <c r="E20" s="54" t="s">
        <v>48</v>
      </c>
    </row>
    <row r="22" spans="2:5" x14ac:dyDescent="0.2">
      <c r="B22" s="54" t="s">
        <v>735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