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03870AF-9528-4F23-BB25-7BCDC96AB0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W161" i="1"/>
  <c r="W163" i="1" s="1"/>
  <c r="N161" i="1"/>
  <c r="V159" i="1"/>
  <c r="V158" i="1"/>
  <c r="W157" i="1"/>
  <c r="X157" i="1" s="1"/>
  <c r="N157" i="1"/>
  <c r="W156" i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W139" i="1" s="1"/>
  <c r="N136" i="1"/>
  <c r="V132" i="1"/>
  <c r="V131" i="1"/>
  <c r="W130" i="1"/>
  <c r="X130" i="1" s="1"/>
  <c r="N130" i="1"/>
  <c r="X129" i="1"/>
  <c r="W129" i="1"/>
  <c r="N129" i="1"/>
  <c r="W128" i="1"/>
  <c r="X128" i="1" s="1"/>
  <c r="N128" i="1"/>
  <c r="W127" i="1"/>
  <c r="X127" i="1" s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X118" i="1"/>
  <c r="W118" i="1"/>
  <c r="N118" i="1"/>
  <c r="W117" i="1"/>
  <c r="X117" i="1" s="1"/>
  <c r="W116" i="1"/>
  <c r="W124" i="1" s="1"/>
  <c r="N116" i="1"/>
  <c r="V114" i="1"/>
  <c r="V113" i="1"/>
  <c r="W112" i="1"/>
  <c r="X112" i="1" s="1"/>
  <c r="N112" i="1"/>
  <c r="X111" i="1"/>
  <c r="W111" i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W113" i="1" s="1"/>
  <c r="N104" i="1"/>
  <c r="V102" i="1"/>
  <c r="V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2" i="1" s="1"/>
  <c r="N93" i="1"/>
  <c r="V91" i="1"/>
  <c r="V90" i="1"/>
  <c r="W89" i="1"/>
  <c r="X89" i="1" s="1"/>
  <c r="N89" i="1"/>
  <c r="X88" i="1"/>
  <c r="W88" i="1"/>
  <c r="N88" i="1"/>
  <c r="W87" i="1"/>
  <c r="X87" i="1" s="1"/>
  <c r="N87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X78" i="1"/>
  <c r="W78" i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E52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X26" i="1" s="1"/>
  <c r="V24" i="1"/>
  <c r="V23" i="1"/>
  <c r="W22" i="1"/>
  <c r="N22" i="1"/>
  <c r="H10" i="1"/>
  <c r="A9" i="1"/>
  <c r="F10" i="1" s="1"/>
  <c r="D7" i="1"/>
  <c r="O6" i="1"/>
  <c r="N2" i="1"/>
  <c r="V513" i="1" l="1"/>
  <c r="X35" i="1"/>
  <c r="X36" i="1" s="1"/>
  <c r="W36" i="1"/>
  <c r="X39" i="1"/>
  <c r="X40" i="1" s="1"/>
  <c r="W40" i="1"/>
  <c r="X43" i="1"/>
  <c r="X44" i="1" s="1"/>
  <c r="W44" i="1"/>
  <c r="D523" i="1"/>
  <c r="W90" i="1"/>
  <c r="W197" i="1"/>
  <c r="X355" i="1"/>
  <c r="X404" i="1"/>
  <c r="X405" i="1" s="1"/>
  <c r="W405" i="1"/>
  <c r="X32" i="1"/>
  <c r="X190" i="1"/>
  <c r="X337" i="1"/>
  <c r="W476" i="1"/>
  <c r="V517" i="1"/>
  <c r="W33" i="1"/>
  <c r="C523" i="1"/>
  <c r="X86" i="1"/>
  <c r="X104" i="1"/>
  <c r="X113" i="1" s="1"/>
  <c r="H523" i="1"/>
  <c r="I523" i="1"/>
  <c r="X161" i="1"/>
  <c r="X163" i="1" s="1"/>
  <c r="W171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X90" i="1"/>
  <c r="X131" i="1"/>
  <c r="H9" i="1"/>
  <c r="A10" i="1"/>
  <c r="B523" i="1"/>
  <c r="W515" i="1"/>
  <c r="W514" i="1"/>
  <c r="W24" i="1"/>
  <c r="W32" i="1"/>
  <c r="W60" i="1"/>
  <c r="W91" i="1"/>
  <c r="W101" i="1"/>
  <c r="W132" i="1"/>
  <c r="W140" i="1"/>
  <c r="W153" i="1"/>
  <c r="W158" i="1"/>
  <c r="W164" i="1"/>
  <c r="W17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G523" i="1"/>
  <c r="P523" i="1"/>
  <c r="W52" i="1"/>
  <c r="W83" i="1"/>
  <c r="W114" i="1"/>
  <c r="W123" i="1"/>
  <c r="F9" i="1"/>
  <c r="J9" i="1"/>
  <c r="X22" i="1"/>
  <c r="X23" i="1" s="1"/>
  <c r="W23" i="1"/>
  <c r="W51" i="1"/>
  <c r="X55" i="1"/>
  <c r="X59" i="1" s="1"/>
  <c r="W59" i="1"/>
  <c r="X63" i="1"/>
  <c r="X83" i="1" s="1"/>
  <c r="W84" i="1"/>
  <c r="X93" i="1"/>
  <c r="X101" i="1" s="1"/>
  <c r="X116" i="1"/>
  <c r="X123" i="1" s="1"/>
  <c r="F523" i="1"/>
  <c r="W131" i="1"/>
  <c r="X136" i="1"/>
  <c r="X139" i="1" s="1"/>
  <c r="X143" i="1"/>
  <c r="X152" i="1" s="1"/>
  <c r="W152" i="1"/>
  <c r="X156" i="1"/>
  <c r="X158" i="1" s="1"/>
  <c r="W159" i="1"/>
  <c r="X166" i="1"/>
  <c r="X170" i="1" s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X518" i="1" l="1"/>
  <c r="W513" i="1"/>
  <c r="W517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<sst xmlns="http://schemas.openxmlformats.org/spreadsheetml/2006/main" count="2206" uniqueCount="743">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</sst>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324" sqref="Z324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45390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Понедельник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0.5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48"/>
      <c r="Z83" s="348"/>
    </row>
    <row r="84" spans="1:53" hidden="1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0</v>
      </c>
      <c r="W84" s="347">
        <f>IFERROR(SUM(W63:W82),"0")</f>
        <v>0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0</v>
      </c>
      <c r="W105" s="346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idden="1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0</v>
      </c>
      <c r="W113" s="347">
        <f>IFERROR(W104/H104,"0")+IFERROR(W105/H105,"0")+IFERROR(W106/H106,"0")+IFERROR(W107/H107,"0")+IFERROR(W108/H108,"0")+IFERROR(W109/H109,"0")+IFERROR(W110/H110,"0")+IFERROR(W111/H111,"0")+IFERROR(W112/H112,"0")</f>
        <v>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</v>
      </c>
      <c r="Y113" s="348"/>
      <c r="Z113" s="348"/>
    </row>
    <row r="114" spans="1:53" hidden="1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0</v>
      </c>
      <c r="W114" s="347">
        <f>IFERROR(SUM(W104:W112),"0")</f>
        <v>0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hidden="1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0</v>
      </c>
      <c r="W127" s="346">
        <f>IFERROR(IF(V127="",0,CEILING((V127/$H127),1)*$H127),"")</f>
        <v>0</v>
      </c>
      <c r="X127" s="36" t="str">
        <f>IFERROR(IF(W127=0,"",ROUNDUP(W127/H127,0)*0.02175),"")</f>
        <v/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idden="1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0</v>
      </c>
      <c r="W131" s="347">
        <f>IFERROR(W127/H127,"0")+IFERROR(W128/H128,"0")+IFERROR(W129/H129,"0")+IFERROR(W130/H130,"0")</f>
        <v>0</v>
      </c>
      <c r="X131" s="347">
        <f>IFERROR(IF(X127="",0,X127),"0")+IFERROR(IF(X128="",0,X128),"0")+IFERROR(IF(X129="",0,X129),"0")+IFERROR(IF(X130="",0,X130),"0")</f>
        <v>0</v>
      </c>
      <c r="Y131" s="348"/>
      <c r="Z131" s="348"/>
    </row>
    <row r="132" spans="1:53" hidden="1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0</v>
      </c>
      <c r="W132" s="347">
        <f>IFERROR(SUM(W127:W130),"0")</f>
        <v>0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hidden="1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0</v>
      </c>
      <c r="W143" s="346">
        <f t="shared" ref="W143:W151" si="8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0</v>
      </c>
      <c r="W152" s="347">
        <f>IFERROR(W143/H143,"0")+IFERROR(W144/H144,"0")+IFERROR(W145/H145,"0")+IFERROR(W146/H146,"0")+IFERROR(W147/H147,"0")+IFERROR(W148/H148,"0")+IFERROR(W149/H149,"0")+IFERROR(W150/H150,"0")+IFERROR(W151/H151,"0")</f>
        <v>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48"/>
      <c r="Z152" s="348"/>
    </row>
    <row r="153" spans="1:53" hidden="1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0</v>
      </c>
      <c r="W153" s="347">
        <f>IFERROR(SUM(W143:W151),"0")</f>
        <v>0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0</v>
      </c>
      <c r="W183" s="346">
        <f t="shared" si="9"/>
        <v>0</v>
      </c>
      <c r="X183" s="36" t="str">
        <f t="shared" ref="X183:X189" si="10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0</v>
      </c>
      <c r="W185" s="346">
        <f t="shared" si="9"/>
        <v>0</v>
      </c>
      <c r="X185" s="36" t="str">
        <f t="shared" si="10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0</v>
      </c>
      <c r="W188" s="34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0</v>
      </c>
      <c r="W189" s="34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idden="1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48"/>
      <c r="Z190" s="348"/>
    </row>
    <row r="191" spans="1:53" hidden="1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0</v>
      </c>
      <c r="W191" s="347">
        <f>IFERROR(SUM(W173:W189),"0")</f>
        <v>0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hidden="1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0</v>
      </c>
      <c r="W203" s="346">
        <f t="shared" si="11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idden="1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0</v>
      </c>
      <c r="W207" s="347">
        <f>IFERROR(W201/H201,"0")+IFERROR(W202/H202,"0")+IFERROR(W203/H203,"0")+IFERROR(W204/H204,"0")+IFERROR(W205/H205,"0")+IFERROR(W206/H206,"0")</f>
        <v>0</v>
      </c>
      <c r="X207" s="347">
        <f>IFERROR(IF(X201="",0,X201),"0")+IFERROR(IF(X202="",0,X202),"0")+IFERROR(IF(X203="",0,X203),"0")+IFERROR(IF(X204="",0,X204),"0")+IFERROR(IF(X205="",0,X205),"0")+IFERROR(IF(X206="",0,X206),"0")</f>
        <v>0</v>
      </c>
      <c r="Y207" s="348"/>
      <c r="Z207" s="348"/>
    </row>
    <row r="208" spans="1:53" hidden="1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0</v>
      </c>
      <c r="W208" s="347">
        <f>IFERROR(SUM(W201:W206),"0")</f>
        <v>0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hidden="1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0</v>
      </c>
      <c r="W215" s="346">
        <f t="shared" ref="W215:W220" si="12">IFERROR(IF(V215="",0,CEILING((V215/$H215),1)*$H215),"")</f>
        <v>0</v>
      </c>
      <c r="X215" s="36" t="str">
        <f>IFERROR(IF(W215=0,"",ROUNDUP(W215/H215,0)*0.02175),"")</f>
        <v/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idden="1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0</v>
      </c>
      <c r="W221" s="347">
        <f>IFERROR(W215/H215,"0")+IFERROR(W216/H216,"0")+IFERROR(W217/H217,"0")+IFERROR(W218/H218,"0")+IFERROR(W219/H219,"0")+IFERROR(W220/H220,"0")</f>
        <v>0</v>
      </c>
      <c r="X221" s="347">
        <f>IFERROR(IF(X215="",0,X215),"0")+IFERROR(IF(X216="",0,X216),"0")+IFERROR(IF(X217="",0,X217),"0")+IFERROR(IF(X218="",0,X218),"0")+IFERROR(IF(X219="",0,X219),"0")+IFERROR(IF(X220="",0,X220),"0")</f>
        <v>0</v>
      </c>
      <c r="Y221" s="348"/>
      <c r="Z221" s="348"/>
    </row>
    <row r="222" spans="1:53" hidden="1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0</v>
      </c>
      <c r="W222" s="347">
        <f>IFERROR(SUM(W215:W220),"0")</f>
        <v>0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hidden="1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0</v>
      </c>
      <c r="W267" s="346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0</v>
      </c>
      <c r="W269" s="346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idden="1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0</v>
      </c>
      <c r="W270" s="347">
        <f>IFERROR(W267/H267,"0")+IFERROR(W268/H268,"0")+IFERROR(W269/H269,"0")</f>
        <v>0</v>
      </c>
      <c r="X270" s="347">
        <f>IFERROR(IF(X267="",0,X267),"0")+IFERROR(IF(X268="",0,X268),"0")+IFERROR(IF(X269="",0,X269),"0")</f>
        <v>0</v>
      </c>
      <c r="Y270" s="348"/>
      <c r="Z270" s="348"/>
    </row>
    <row r="271" spans="1:53" hidden="1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0</v>
      </c>
      <c r="W271" s="347">
        <f>IFERROR(SUM(W267:W269),"0")</f>
        <v>0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0</v>
      </c>
      <c r="W276" s="347">
        <f>IFERROR(W273/H273,"0")+IFERROR(W274/H274,"0")+IFERROR(W275/H275,"0")</f>
        <v>0</v>
      </c>
      <c r="X276" s="347">
        <f>IFERROR(IF(X273="",0,X273),"0")+IFERROR(IF(X274="",0,X274),"0")+IFERROR(IF(X275="",0,X275),"0")</f>
        <v>0</v>
      </c>
      <c r="Y276" s="348"/>
      <c r="Z276" s="348"/>
    </row>
    <row r="277" spans="1:53" hidden="1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0</v>
      </c>
      <c r="W277" s="347">
        <f>IFERROR(SUM(W273:W275),"0")</f>
        <v>0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0</v>
      </c>
      <c r="W310" s="347">
        <f>IFERROR(W307/H307,"0")+IFERROR(W308/H308,"0")+IFERROR(W309/H309,"0")</f>
        <v>0</v>
      </c>
      <c r="X310" s="347">
        <f>IFERROR(IF(X307="",0,X307),"0")+IFERROR(IF(X308="",0,X308),"0")+IFERROR(IF(X309="",0,X309),"0")</f>
        <v>0</v>
      </c>
      <c r="Y310" s="348"/>
      <c r="Z310" s="348"/>
    </row>
    <row r="311" spans="1:53" hidden="1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0</v>
      </c>
      <c r="W311" s="347">
        <f>IFERROR(SUM(W307:W309),"0")</f>
        <v>0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2000</v>
      </c>
      <c r="W324" s="346">
        <f t="shared" si="17"/>
        <v>2010</v>
      </c>
      <c r="X324" s="36">
        <f>IFERROR(IF(W324=0,"",ROUNDUP(W324/H324,0)*0.02175),"")</f>
        <v>2.9144999999999999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1900</v>
      </c>
      <c r="W325" s="346">
        <f t="shared" si="17"/>
        <v>1905</v>
      </c>
      <c r="X325" s="36">
        <f>IFERROR(IF(W325=0,"",ROUNDUP(W325/H325,0)*0.02175),"")</f>
        <v>2.7622499999999999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0</v>
      </c>
      <c r="W327" s="346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260</v>
      </c>
      <c r="W331" s="347">
        <f>IFERROR(W323/H323,"0")+IFERROR(W324/H324,"0")+IFERROR(W325/H325,"0")+IFERROR(W326/H326,"0")+IFERROR(W327/H327,"0")+IFERROR(W328/H328,"0")+IFERROR(W329/H329,"0")+IFERROR(W330/H330,"0")</f>
        <v>261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5.6767500000000002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3900</v>
      </c>
      <c r="W332" s="347">
        <f>IFERROR(SUM(W323:W330),"0")</f>
        <v>3915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2000</v>
      </c>
      <c r="W334" s="346">
        <f>IFERROR(IF(V334="",0,CEILING((V334/$H334),1)*$H334),"")</f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133.33333333333334</v>
      </c>
      <c r="W337" s="347">
        <f>IFERROR(W334/H334,"0")+IFERROR(W335/H335,"0")+IFERROR(W336/H336,"0")</f>
        <v>134</v>
      </c>
      <c r="X337" s="347">
        <f>IFERROR(IF(X334="",0,X334),"0")+IFERROR(IF(X335="",0,X335),"0")+IFERROR(IF(X336="",0,X336),"0")</f>
        <v>2.9144999999999999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2000</v>
      </c>
      <c r="W338" s="347">
        <f>IFERROR(SUM(W334:W336),"0")</f>
        <v>2010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0</v>
      </c>
      <c r="W341" s="346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0</v>
      </c>
      <c r="W342" s="347">
        <f>IFERROR(W340/H340,"0")+IFERROR(W341/H341,"0")</f>
        <v>0</v>
      </c>
      <c r="X342" s="347">
        <f>IFERROR(IF(X340="",0,X340),"0")+IFERROR(IF(X341="",0,X341),"0")</f>
        <v>0</v>
      </c>
      <c r="Y342" s="348"/>
      <c r="Z342" s="348"/>
    </row>
    <row r="343" spans="1:53" hidden="1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0</v>
      </c>
      <c r="W343" s="347">
        <f>IFERROR(SUM(W340:W341),"0")</f>
        <v>0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hidden="1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0</v>
      </c>
      <c r="W345" s="34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0</v>
      </c>
      <c r="W346" s="347">
        <f>IFERROR(W345/H345,"0")</f>
        <v>0</v>
      </c>
      <c r="X346" s="347">
        <f>IFERROR(IF(X345="",0,X345),"0")</f>
        <v>0</v>
      </c>
      <c r="Y346" s="348"/>
      <c r="Z346" s="348"/>
    </row>
    <row r="347" spans="1:53" hidden="1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0</v>
      </c>
      <c r="W347" s="347">
        <f>IFERROR(SUM(W345:W345),"0")</f>
        <v>0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hidden="1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0</v>
      </c>
      <c r="W363" s="34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0</v>
      </c>
      <c r="W367" s="347">
        <f>IFERROR(W363/H363,"0")+IFERROR(W364/H364,"0")+IFERROR(W365/H365,"0")+IFERROR(W366/H366,"0")</f>
        <v>0</v>
      </c>
      <c r="X367" s="347">
        <f>IFERROR(IF(X363="",0,X363),"0")+IFERROR(IF(X364="",0,X364),"0")+IFERROR(IF(X365="",0,X365),"0")+IFERROR(IF(X366="",0,X366),"0")</f>
        <v>0</v>
      </c>
      <c r="Y367" s="348"/>
      <c r="Z367" s="348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0</v>
      </c>
      <c r="W368" s="347">
        <f>IFERROR(SUM(W363:W366),"0")</f>
        <v>0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0</v>
      </c>
      <c r="W383" s="346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48"/>
      <c r="Z394" s="348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0</v>
      </c>
      <c r="W395" s="347">
        <f>IFERROR(SUM(W381:W393),"0")</f>
        <v>0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hidden="1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0</v>
      </c>
      <c r="W420" s="346">
        <f t="shared" ref="W420:W426" si="20"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idden="1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0</v>
      </c>
      <c r="W427" s="347">
        <f>IFERROR(W420/H420,"0")+IFERROR(W421/H421,"0")+IFERROR(W422/H422,"0")+IFERROR(W423/H423,"0")+IFERROR(W424/H424,"0")+IFERROR(W425/H425,"0")+IFERROR(W426/H426,"0")</f>
        <v>0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</v>
      </c>
      <c r="Y427" s="348"/>
      <c r="Z427" s="348"/>
    </row>
    <row r="428" spans="1:53" hidden="1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0</v>
      </c>
      <c r="W428" s="347">
        <f>IFERROR(SUM(W420:W426),"0")</f>
        <v>0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hidden="1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0</v>
      </c>
      <c r="W446" s="346">
        <f t="shared" si="21"/>
        <v>0</v>
      </c>
      <c r="X446" s="36" t="str">
        <f t="shared" si="22"/>
        <v/>
      </c>
      <c r="Y446" s="56"/>
      <c r="Z446" s="57"/>
      <c r="AD446" s="58"/>
      <c r="BA446" s="299" t="s">
        <v>1</v>
      </c>
    </row>
    <row r="447" spans="1:53" ht="27" hidden="1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0</v>
      </c>
      <c r="W447" s="346">
        <f t="shared" si="21"/>
        <v>0</v>
      </c>
      <c r="X447" s="36" t="str">
        <f t="shared" si="22"/>
        <v/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0</v>
      </c>
      <c r="W449" s="346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idden="1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0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0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</v>
      </c>
      <c r="Y456" s="348"/>
      <c r="Z456" s="348"/>
    </row>
    <row r="457" spans="1:53" hidden="1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0</v>
      </c>
      <c r="W457" s="347">
        <f>IFERROR(SUM(W445:W455),"0")</f>
        <v>0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hidden="1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hidden="1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hidden="1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0</v>
      </c>
      <c r="W464" s="346">
        <f t="shared" ref="W464:W469" si="23">IFERROR(IF(V464="",0,CEILING((V464/$H464),1)*$H464),"")</f>
        <v>0</v>
      </c>
      <c r="X464" s="36" t="str">
        <f>IFERROR(IF(W464=0,"",ROUNDUP(W464/H464,0)*0.01196),"")</f>
        <v/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hidden="1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0</v>
      </c>
      <c r="W466" s="346">
        <f t="shared" si="23"/>
        <v>0</v>
      </c>
      <c r="X466" s="36" t="str">
        <f>IFERROR(IF(W466=0,"",ROUNDUP(W466/H466,0)*0.01196),"")</f>
        <v/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hidden="1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0</v>
      </c>
      <c r="W470" s="347">
        <f>IFERROR(W464/H464,"0")+IFERROR(W465/H465,"0")+IFERROR(W466/H466,"0")+IFERROR(W467/H467,"0")+IFERROR(W468/H468,"0")+IFERROR(W469/H469,"0")</f>
        <v>0</v>
      </c>
      <c r="X470" s="347">
        <f>IFERROR(IF(X464="",0,X464),"0")+IFERROR(IF(X465="",0,X465),"0")+IFERROR(IF(X466="",0,X466),"0")+IFERROR(IF(X467="",0,X467),"0")+IFERROR(IF(X468="",0,X468),"0")+IFERROR(IF(X469="",0,X469),"0")</f>
        <v>0</v>
      </c>
      <c r="Y470" s="348"/>
      <c r="Z470" s="348"/>
    </row>
    <row r="471" spans="1:53" hidden="1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0</v>
      </c>
      <c r="W471" s="347">
        <f>IFERROR(SUM(W464:W469),"0")</f>
        <v>0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5900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5925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6088.8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6114.6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9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9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6313.8</v>
      </c>
      <c r="W516" s="347">
        <f>GrossWeightTotalR+PalletQtyTotalR*25</f>
        <v>6339.6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393.33333333333337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395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8.5912500000000005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0</v>
      </c>
      <c r="F523" s="46">
        <f>IFERROR(W127*1,"0")+IFERROR(W128*1,"0")+IFERROR(W129*1,"0")+IFERROR(W130*1,"0")</f>
        <v>0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0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523" s="46">
        <f>IFERROR(W201*1,"0")+IFERROR(W202*1,"0")+IFERROR(W203*1,"0")+IFERROR(W204*1,"0")+IFERROR(W205*1,"0")+IFERROR(W206*1,"0")+IFERROR(W210*1,"0")</f>
        <v>0</v>
      </c>
      <c r="K523" s="343"/>
      <c r="L523" s="46">
        <f>IFERROR(W215*1,"0")+IFERROR(W216*1,"0")+IFERROR(W217*1,"0")+IFERROR(W218*1,"0")+IFERROR(W219*1,"0")+IFERROR(W220*1,"0")</f>
        <v>0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0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5925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0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0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0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00,00"/>
        <filter val="133,33"/>
        <filter val="2 000,00"/>
        <filter val="260,00"/>
        <filter val="3 900,00"/>
        <filter val="393,33"/>
        <filter val="5 900,00"/>
        <filter val="6 088,80"/>
        <filter val="6 313,80"/>
        <filter val="9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