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3C9ADE-A6C7-4BA6-B870-CDA89D0CC8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W273" i="1"/>
  <c r="X273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V211" i="1"/>
  <c r="W210" i="1"/>
  <c r="W211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V198" i="1"/>
  <c r="V197" i="1"/>
  <c r="W196" i="1"/>
  <c r="X196" i="1" s="1"/>
  <c r="N196" i="1"/>
  <c r="W195" i="1"/>
  <c r="X195" i="1" s="1"/>
  <c r="N195" i="1"/>
  <c r="X194" i="1"/>
  <c r="W194" i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W164" i="1" s="1"/>
  <c r="N161" i="1"/>
  <c r="V159" i="1"/>
  <c r="V158" i="1"/>
  <c r="W157" i="1"/>
  <c r="X157" i="1" s="1"/>
  <c r="N157" i="1"/>
  <c r="X156" i="1"/>
  <c r="X158" i="1" s="1"/>
  <c r="W156" i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X130" i="1"/>
  <c r="W130" i="1"/>
  <c r="N130" i="1"/>
  <c r="W129" i="1"/>
  <c r="X129" i="1" s="1"/>
  <c r="N129" i="1"/>
  <c r="W128" i="1"/>
  <c r="X128" i="1" s="1"/>
  <c r="N128" i="1"/>
  <c r="W127" i="1"/>
  <c r="F523" i="1" s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X117" i="1"/>
  <c r="W117" i="1"/>
  <c r="X116" i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N104" i="1"/>
  <c r="V102" i="1"/>
  <c r="V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W86" i="1"/>
  <c r="W91" i="1" s="1"/>
  <c r="N86" i="1"/>
  <c r="V84" i="1"/>
  <c r="V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C52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513" i="1" s="1"/>
  <c r="V23" i="1"/>
  <c r="W22" i="1"/>
  <c r="W23" i="1" s="1"/>
  <c r="N22" i="1"/>
  <c r="H10" i="1"/>
  <c r="A9" i="1"/>
  <c r="A10" i="1" s="1"/>
  <c r="D7" i="1"/>
  <c r="O6" i="1"/>
  <c r="N2" i="1"/>
  <c r="X276" i="1" l="1"/>
  <c r="X59" i="1"/>
  <c r="X139" i="1"/>
  <c r="X241" i="1"/>
  <c r="W101" i="1"/>
  <c r="W114" i="1"/>
  <c r="J523" i="1"/>
  <c r="L523" i="1"/>
  <c r="X404" i="1"/>
  <c r="X405" i="1" s="1"/>
  <c r="W405" i="1"/>
  <c r="X83" i="1"/>
  <c r="X152" i="1"/>
  <c r="W476" i="1"/>
  <c r="X22" i="1"/>
  <c r="X23" i="1" s="1"/>
  <c r="W32" i="1"/>
  <c r="X93" i="1"/>
  <c r="X101" i="1" s="1"/>
  <c r="W123" i="1"/>
  <c r="W170" i="1"/>
  <c r="W190" i="1"/>
  <c r="W198" i="1"/>
  <c r="X215" i="1"/>
  <c r="X221" i="1" s="1"/>
  <c r="W221" i="1"/>
  <c r="W276" i="1"/>
  <c r="W338" i="1"/>
  <c r="W337" i="1"/>
  <c r="X345" i="1"/>
  <c r="X346" i="1" s="1"/>
  <c r="W346" i="1"/>
  <c r="W360" i="1"/>
  <c r="X370" i="1"/>
  <c r="X371" i="1" s="1"/>
  <c r="W371" i="1"/>
  <c r="S523" i="1"/>
  <c r="X435" i="1"/>
  <c r="X436" i="1" s="1"/>
  <c r="W436" i="1"/>
  <c r="X439" i="1"/>
  <c r="X440" i="1" s="1"/>
  <c r="W440" i="1"/>
  <c r="X473" i="1"/>
  <c r="X476" i="1" s="1"/>
  <c r="X123" i="1"/>
  <c r="X170" i="1"/>
  <c r="F9" i="1"/>
  <c r="J9" i="1"/>
  <c r="F10" i="1"/>
  <c r="W33" i="1"/>
  <c r="W37" i="1"/>
  <c r="W41" i="1"/>
  <c r="W45" i="1"/>
  <c r="W51" i="1"/>
  <c r="W59" i="1"/>
  <c r="W84" i="1"/>
  <c r="W90" i="1"/>
  <c r="W102" i="1"/>
  <c r="W113" i="1"/>
  <c r="W124" i="1"/>
  <c r="W131" i="1"/>
  <c r="W139" i="1"/>
  <c r="W152" i="1"/>
  <c r="W159" i="1"/>
  <c r="W163" i="1"/>
  <c r="W171" i="1"/>
  <c r="W191" i="1"/>
  <c r="W197" i="1"/>
  <c r="W208" i="1"/>
  <c r="W212" i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43" i="1"/>
  <c r="X340" i="1"/>
  <c r="X342" i="1" s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H9" i="1"/>
  <c r="B523" i="1"/>
  <c r="W515" i="1"/>
  <c r="W514" i="1"/>
  <c r="V517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3" i="1"/>
  <c r="W60" i="1"/>
  <c r="E523" i="1"/>
  <c r="W83" i="1"/>
  <c r="X86" i="1"/>
  <c r="X90" i="1" s="1"/>
  <c r="X104" i="1"/>
  <c r="X113" i="1" s="1"/>
  <c r="X127" i="1"/>
  <c r="X131" i="1" s="1"/>
  <c r="W132" i="1"/>
  <c r="G523" i="1"/>
  <c r="W140" i="1"/>
  <c r="H523" i="1"/>
  <c r="W153" i="1"/>
  <c r="I523" i="1"/>
  <c r="W158" i="1"/>
  <c r="X161" i="1"/>
  <c r="X163" i="1" s="1"/>
  <c r="X173" i="1"/>
  <c r="X190" i="1" s="1"/>
  <c r="X193" i="1"/>
  <c r="X197" i="1" s="1"/>
  <c r="X201" i="1"/>
  <c r="X207" i="1" s="1"/>
  <c r="W207" i="1"/>
  <c r="X210" i="1"/>
  <c r="X211" i="1" s="1"/>
  <c r="W222" i="1"/>
  <c r="M523" i="1"/>
  <c r="W241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3" i="1"/>
  <c r="W332" i="1"/>
  <c r="X323" i="1"/>
  <c r="X331" i="1" s="1"/>
  <c r="W331" i="1"/>
  <c r="X337" i="1"/>
  <c r="W342" i="1"/>
  <c r="X355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U523" i="1"/>
  <c r="T523" i="1"/>
  <c r="W417" i="1"/>
  <c r="W491" i="1"/>
  <c r="W517" i="1" l="1"/>
  <c r="X518" i="1"/>
  <c r="W513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<sst xmlns="http://schemas.openxmlformats.org/spreadsheetml/2006/main" count="2206" uniqueCount="743">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</sst>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45390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0.5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132</v>
      </c>
      <c r="W49" s="346">
        <f>IFERROR(IF(V49="",0,CEILING((V49/$H49),1)*$H49),"")</f>
        <v>140.4</v>
      </c>
      <c r="X49" s="36">
        <f>IFERROR(IF(W49=0,"",ROUNDUP(W49/H49,0)*0.02175),"")</f>
        <v>0.28275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12.222222222222221</v>
      </c>
      <c r="W51" s="347">
        <f>IFERROR(W49/H49,"0")+IFERROR(W50/H50,"0")</f>
        <v>13</v>
      </c>
      <c r="X51" s="347">
        <f>IFERROR(IF(X49="",0,X49),"0")+IFERROR(IF(X50="",0,X50),"0")</f>
        <v>0.28275</v>
      </c>
      <c r="Y51" s="348"/>
      <c r="Z51" s="348"/>
    </row>
    <row r="52" spans="1:53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132</v>
      </c>
      <c r="W52" s="347">
        <f>IFERROR(SUM(W49:W50),"0")</f>
        <v>140.4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104</v>
      </c>
      <c r="W55" s="346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9.6296296296296298</v>
      </c>
      <c r="W59" s="347">
        <f>IFERROR(W55/H55,"0")+IFERROR(W56/H56,"0")+IFERROR(W57/H57,"0")+IFERROR(W58/H58,"0")</f>
        <v>10</v>
      </c>
      <c r="X59" s="347">
        <f>IFERROR(IF(X55="",0,X55),"0")+IFERROR(IF(X56="",0,X56),"0")+IFERROR(IF(X57="",0,X57),"0")+IFERROR(IF(X58="",0,X58),"0")</f>
        <v>0.21749999999999997</v>
      </c>
      <c r="Y59" s="348"/>
      <c r="Z59" s="348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104</v>
      </c>
      <c r="W60" s="347">
        <f>IFERROR(SUM(W55:W58),"0")</f>
        <v>108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232</v>
      </c>
      <c r="W65" s="346">
        <f t="shared" si="2"/>
        <v>235.2</v>
      </c>
      <c r="X65" s="36">
        <f t="shared" si="3"/>
        <v>0.45674999999999999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20</v>
      </c>
      <c r="W66" s="346">
        <f t="shared" si="2"/>
        <v>22.4</v>
      </c>
      <c r="X66" s="36">
        <f t="shared" si="3"/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269</v>
      </c>
      <c r="W67" s="346">
        <f t="shared" si="2"/>
        <v>270</v>
      </c>
      <c r="X67" s="36">
        <f t="shared" si="3"/>
        <v>0.54374999999999996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305</v>
      </c>
      <c r="W69" s="346">
        <f t="shared" si="2"/>
        <v>313.59999999999997</v>
      </c>
      <c r="X69" s="36">
        <f t="shared" si="3"/>
        <v>0.60899999999999999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15</v>
      </c>
      <c r="W76" s="346">
        <f t="shared" si="2"/>
        <v>18</v>
      </c>
      <c r="X76" s="36">
        <f t="shared" si="4"/>
        <v>3.7479999999999999E-2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77.972883597883595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80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1.69048</v>
      </c>
      <c r="Y83" s="348"/>
      <c r="Z83" s="348"/>
    </row>
    <row r="84" spans="1:53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841</v>
      </c>
      <c r="W84" s="347">
        <f>IFERROR(SUM(W63:W82),"0")</f>
        <v>859.19999999999982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25</v>
      </c>
      <c r="W89" s="346">
        <f>IFERROR(IF(V89="",0,CEILING((V89/$H89),1)*$H89),"")</f>
        <v>26.4</v>
      </c>
      <c r="X89" s="36">
        <f>IFERROR(IF(W89=0,"",ROUNDUP(W89/H89,0)*0.00753),"")</f>
        <v>8.2830000000000001E-2</v>
      </c>
      <c r="Y89" s="56"/>
      <c r="Z89" s="57"/>
      <c r="AD89" s="58"/>
      <c r="BA89" s="98" t="s">
        <v>1</v>
      </c>
    </row>
    <row r="90" spans="1:53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10.416666666666668</v>
      </c>
      <c r="W90" s="347">
        <f>IFERROR(W86/H86,"0")+IFERROR(W87/H87,"0")+IFERROR(W88/H88,"0")+IFERROR(W89/H89,"0")</f>
        <v>11</v>
      </c>
      <c r="X90" s="347">
        <f>IFERROR(IF(X86="",0,X86),"0")+IFERROR(IF(X87="",0,X87),"0")+IFERROR(IF(X88="",0,X88),"0")+IFERROR(IF(X89="",0,X89),"0")</f>
        <v>8.2830000000000001E-2</v>
      </c>
      <c r="Y90" s="348"/>
      <c r="Z90" s="348"/>
    </row>
    <row r="91" spans="1:53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25</v>
      </c>
      <c r="W91" s="347">
        <f>IFERROR(SUM(W86:W89),"0")</f>
        <v>26.4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51</v>
      </c>
      <c r="W105" s="346">
        <f t="shared" si="6"/>
        <v>58.800000000000004</v>
      </c>
      <c r="X105" s="36">
        <f>IFERROR(IF(W105=0,"",ROUNDUP(W105/H105,0)*0.02175),"")</f>
        <v>0.15225</v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68</v>
      </c>
      <c r="W108" s="346">
        <f t="shared" si="6"/>
        <v>70.2</v>
      </c>
      <c r="X108" s="36">
        <f>IFERROR(IF(W108=0,"",ROUNDUP(W108/H108,0)*0.00753),"")</f>
        <v>0.19578000000000001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59</v>
      </c>
      <c r="W109" s="346">
        <f t="shared" si="6"/>
        <v>59.400000000000006</v>
      </c>
      <c r="X109" s="36">
        <f>IFERROR(IF(W109=0,"",ROUNDUP(W109/H109,0)*0.00937),"")</f>
        <v>0.20613999999999999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53.108465608465607</v>
      </c>
      <c r="W113" s="347">
        <f>IFERROR(W104/H104,"0")+IFERROR(W105/H105,"0")+IFERROR(W106/H106,"0")+IFERROR(W107/H107,"0")+IFERROR(W108/H108,"0")+IFERROR(W109/H109,"0")+IFERROR(W110/H110,"0")+IFERROR(W111/H111,"0")+IFERROR(W112/H112,"0")</f>
        <v>55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0.55417000000000005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178</v>
      </c>
      <c r="W114" s="347">
        <f>IFERROR(SUM(W104:W112),"0")</f>
        <v>188.4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21</v>
      </c>
      <c r="W116" s="346">
        <f t="shared" ref="W116:W122" si="7">IFERROR(IF(V116="",0,CEILING((V116/$H116),1)*$H116),"")</f>
        <v>23.24</v>
      </c>
      <c r="X116" s="36">
        <f>IFERROR(IF(W116=0,"",ROUNDUP(W116/H116,0)*0.00937),"")</f>
        <v>6.5589999999999996E-2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188</v>
      </c>
      <c r="W117" s="346">
        <f t="shared" si="7"/>
        <v>193.20000000000002</v>
      </c>
      <c r="X117" s="36">
        <f>IFERROR(IF(W117=0,"",ROUNDUP(W117/H117,0)*0.02175),"")</f>
        <v>0.50024999999999997</v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28.706253585771655</v>
      </c>
      <c r="W123" s="347">
        <f>IFERROR(W116/H116,"0")+IFERROR(W117/H117,"0")+IFERROR(W118/H118,"0")+IFERROR(W119/H119,"0")+IFERROR(W120/H120,"0")+IFERROR(W121/H121,"0")+IFERROR(W122/H122,"0")</f>
        <v>30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0.56584000000000001</v>
      </c>
      <c r="Y123" s="348"/>
      <c r="Z123" s="348"/>
    </row>
    <row r="124" spans="1:53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209</v>
      </c>
      <c r="W124" s="347">
        <f>IFERROR(SUM(W116:W122),"0")</f>
        <v>216.44000000000003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55</v>
      </c>
      <c r="W127" s="346">
        <f>IFERROR(IF(V127="",0,CEILING((V127/$H127),1)*$H127),"")</f>
        <v>58.800000000000004</v>
      </c>
      <c r="X127" s="36">
        <f>IFERROR(IF(W127=0,"",ROUNDUP(W127/H127,0)*0.02175),"")</f>
        <v>0.15225</v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60</v>
      </c>
      <c r="W130" s="346">
        <f>IFERROR(IF(V130="",0,CEILING((V130/$H130),1)*$H130),"")</f>
        <v>62.1</v>
      </c>
      <c r="X130" s="36">
        <f>IFERROR(IF(W130=0,"",ROUNDUP(W130/H130,0)*0.00753),"")</f>
        <v>0.17319000000000001</v>
      </c>
      <c r="Y130" s="56"/>
      <c r="Z130" s="57"/>
      <c r="AD130" s="58"/>
      <c r="BA130" s="126" t="s">
        <v>1</v>
      </c>
    </row>
    <row r="131" spans="1:53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28.769841269841269</v>
      </c>
      <c r="W131" s="347">
        <f>IFERROR(W127/H127,"0")+IFERROR(W128/H128,"0")+IFERROR(W129/H129,"0")+IFERROR(W130/H130,"0")</f>
        <v>30</v>
      </c>
      <c r="X131" s="347">
        <f>IFERROR(IF(X127="",0,X127),"0")+IFERROR(IF(X128="",0,X128),"0")+IFERROR(IF(X129="",0,X129),"0")+IFERROR(IF(X130="",0,X130),"0")</f>
        <v>0.32544000000000001</v>
      </c>
      <c r="Y131" s="348"/>
      <c r="Z131" s="348"/>
    </row>
    <row r="132" spans="1:53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115</v>
      </c>
      <c r="W132" s="347">
        <f>IFERROR(SUM(W127:W130),"0")</f>
        <v>120.9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142</v>
      </c>
      <c r="W143" s="346">
        <f t="shared" ref="W143:W151" si="8">IFERROR(IF(V143="",0,CEILING((V143/$H143),1)*$H143),"")</f>
        <v>142.80000000000001</v>
      </c>
      <c r="X143" s="36">
        <f>IFERROR(IF(W143=0,"",ROUNDUP(W143/H143,0)*0.00753),"")</f>
        <v>0.25602000000000003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100</v>
      </c>
      <c r="W145" s="346">
        <f t="shared" si="8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79</v>
      </c>
      <c r="W146" s="346">
        <f t="shared" si="8"/>
        <v>79.8</v>
      </c>
      <c r="X146" s="36">
        <f>IFERROR(IF(W146=0,"",ROUNDUP(W146/H146,0)*0.00502),"")</f>
        <v>0.19076000000000001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325</v>
      </c>
      <c r="W149" s="346">
        <f t="shared" si="8"/>
        <v>325.5</v>
      </c>
      <c r="X149" s="36">
        <f>IFERROR(IF(W149=0,"",ROUNDUP(W149/H149,0)*0.00502),"")</f>
        <v>0.77810000000000001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250</v>
      </c>
      <c r="W152" s="347">
        <f>IFERROR(W143/H143,"0")+IFERROR(W144/H144,"0")+IFERROR(W145/H145,"0")+IFERROR(W146/H146,"0")+IFERROR(W147/H147,"0")+IFERROR(W148/H148,"0")+IFERROR(W149/H149,"0")+IFERROR(W150/H150,"0")+IFERROR(W151/H151,"0")</f>
        <v>251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1.4056000000000002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646</v>
      </c>
      <c r="W153" s="347">
        <f>IFERROR(SUM(W143:W151),"0")</f>
        <v>648.90000000000009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9</v>
      </c>
      <c r="W162" s="346">
        <f>IFERROR(IF(V162="",0,CEILING((V162/$H162),1)*$H162),"")</f>
        <v>10.5</v>
      </c>
      <c r="X162" s="36">
        <f>IFERROR(IF(W162=0,"",ROUNDUP(W162/H162,0)*0.00753),"")</f>
        <v>3.7650000000000003E-2</v>
      </c>
      <c r="Y162" s="56"/>
      <c r="Z162" s="57"/>
      <c r="AD162" s="58"/>
      <c r="BA162" s="142" t="s">
        <v>1</v>
      </c>
    </row>
    <row r="163" spans="1:53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4.2857142857142856</v>
      </c>
      <c r="W163" s="347">
        <f>IFERROR(W161/H161,"0")+IFERROR(W162/H162,"0")</f>
        <v>5</v>
      </c>
      <c r="X163" s="347">
        <f>IFERROR(IF(X161="",0,X161),"0")+IFERROR(IF(X162="",0,X162),"0")</f>
        <v>3.7650000000000003E-2</v>
      </c>
      <c r="Y163" s="348"/>
      <c r="Z163" s="348"/>
    </row>
    <row r="164" spans="1:53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9</v>
      </c>
      <c r="W164" s="347">
        <f>IFERROR(SUM(W161:W162),"0")</f>
        <v>10.5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64</v>
      </c>
      <c r="W166" s="346">
        <f>IFERROR(IF(V166="",0,CEILING((V166/$H166),1)*$H166),"")</f>
        <v>64.800000000000011</v>
      </c>
      <c r="X166" s="36">
        <f>IFERROR(IF(W166=0,"",ROUNDUP(W166/H166,0)*0.00937),"")</f>
        <v>0.11244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91</v>
      </c>
      <c r="W167" s="346">
        <f>IFERROR(IF(V167="",0,CEILING((V167/$H167),1)*$H167),"")</f>
        <v>91.800000000000011</v>
      </c>
      <c r="X167" s="36">
        <f>IFERROR(IF(W167=0,"",ROUNDUP(W167/H167,0)*0.00937),"")</f>
        <v>0.15928999999999999</v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217</v>
      </c>
      <c r="W169" s="346">
        <f>IFERROR(IF(V169="",0,CEILING((V169/$H169),1)*$H169),"")</f>
        <v>221.4</v>
      </c>
      <c r="X169" s="36">
        <f>IFERROR(IF(W169=0,"",ROUNDUP(W169/H169,0)*0.00937),"")</f>
        <v>0.38417000000000001</v>
      </c>
      <c r="Y169" s="56"/>
      <c r="Z169" s="57"/>
      <c r="AD169" s="58"/>
      <c r="BA169" s="146" t="s">
        <v>1</v>
      </c>
    </row>
    <row r="170" spans="1:53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68.888888888888886</v>
      </c>
      <c r="W170" s="347">
        <f>IFERROR(W166/H166,"0")+IFERROR(W167/H167,"0")+IFERROR(W168/H168,"0")+IFERROR(W169/H169,"0")</f>
        <v>70</v>
      </c>
      <c r="X170" s="347">
        <f>IFERROR(IF(X166="",0,X166),"0")+IFERROR(IF(X167="",0,X167),"0")+IFERROR(IF(X168="",0,X168),"0")+IFERROR(IF(X169="",0,X169),"0")</f>
        <v>0.65589999999999993</v>
      </c>
      <c r="Y170" s="348"/>
      <c r="Z170" s="348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372</v>
      </c>
      <c r="W171" s="347">
        <f>IFERROR(SUM(W166:W169),"0")</f>
        <v>378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21</v>
      </c>
      <c r="W177" s="346">
        <f t="shared" si="9"/>
        <v>23.4</v>
      </c>
      <c r="X177" s="36">
        <f>IFERROR(IF(W177=0,"",ROUNDUP(W177/H177,0)*0.02175),"")</f>
        <v>6.5250000000000002E-2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399</v>
      </c>
      <c r="W179" s="346">
        <f t="shared" si="9"/>
        <v>400.8</v>
      </c>
      <c r="X179" s="36">
        <f>IFERROR(IF(W179=0,"",ROUNDUP(W179/H179,0)*0.00753),"")</f>
        <v>1.2575100000000001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261</v>
      </c>
      <c r="W181" s="346">
        <f t="shared" si="9"/>
        <v>261.59999999999997</v>
      </c>
      <c r="X181" s="36">
        <f>IFERROR(IF(W181=0,"",ROUNDUP(W181/H181,0)*0.00753),"")</f>
        <v>0.82077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80</v>
      </c>
      <c r="W183" s="346">
        <f t="shared" si="9"/>
        <v>81.599999999999994</v>
      </c>
      <c r="X183" s="36">
        <f t="shared" ref="X183:X189" si="10"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305</v>
      </c>
      <c r="W185" s="346">
        <f t="shared" si="9"/>
        <v>307.2</v>
      </c>
      <c r="X185" s="36">
        <f t="shared" si="10"/>
        <v>0.96384000000000003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413</v>
      </c>
      <c r="W186" s="346">
        <f t="shared" si="9"/>
        <v>415.2</v>
      </c>
      <c r="X186" s="36">
        <f t="shared" si="10"/>
        <v>1.3026900000000001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25</v>
      </c>
      <c r="W188" s="346">
        <f t="shared" si="9"/>
        <v>26.4</v>
      </c>
      <c r="X188" s="36">
        <f t="shared" si="10"/>
        <v>8.2830000000000001E-2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67</v>
      </c>
      <c r="W189" s="346">
        <f t="shared" si="9"/>
        <v>67.2</v>
      </c>
      <c r="X189" s="36">
        <f t="shared" si="10"/>
        <v>0.21084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648.52564102564099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653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4.9597500000000005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1571</v>
      </c>
      <c r="W191" s="347">
        <f>IFERROR(SUM(W173:W189),"0")</f>
        <v>1583.4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78</v>
      </c>
      <c r="W195" s="346">
        <f>IFERROR(IF(V195="",0,CEILING((V195/$H195),1)*$H195),"")</f>
        <v>79.2</v>
      </c>
      <c r="X195" s="36">
        <f>IFERROR(IF(W195=0,"",ROUNDUP(W195/H195,0)*0.00753),"")</f>
        <v>0.24849000000000002</v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32.5</v>
      </c>
      <c r="W197" s="347">
        <f>IFERROR(W193/H193,"0")+IFERROR(W194/H194,"0")+IFERROR(W195/H195,"0")+IFERROR(W196/H196,"0")</f>
        <v>33</v>
      </c>
      <c r="X197" s="347">
        <f>IFERROR(IF(X193="",0,X193),"0")+IFERROR(IF(X194="",0,X194),"0")+IFERROR(IF(X195="",0,X195),"0")+IFERROR(IF(X196="",0,X196),"0")</f>
        <v>0.24849000000000002</v>
      </c>
      <c r="Y197" s="348"/>
      <c r="Z197" s="348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78</v>
      </c>
      <c r="W198" s="347">
        <f>IFERROR(SUM(W193:W196),"0")</f>
        <v>79.2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162</v>
      </c>
      <c r="W203" s="346">
        <f t="shared" si="11"/>
        <v>162.4</v>
      </c>
      <c r="X203" s="36">
        <f>IFERROR(IF(W203=0,"",ROUNDUP(W203/H203,0)*0.02175),"")</f>
        <v>0.30449999999999999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13.965517241379311</v>
      </c>
      <c r="W207" s="347">
        <f>IFERROR(W201/H201,"0")+IFERROR(W202/H202,"0")+IFERROR(W203/H203,"0")+IFERROR(W204/H204,"0")+IFERROR(W205/H205,"0")+IFERROR(W206/H206,"0")</f>
        <v>14.000000000000002</v>
      </c>
      <c r="X207" s="347">
        <f>IFERROR(IF(X201="",0,X201),"0")+IFERROR(IF(X202="",0,X202),"0")+IFERROR(IF(X203="",0,X203),"0")+IFERROR(IF(X204="",0,X204),"0")+IFERROR(IF(X205="",0,X205),"0")+IFERROR(IF(X206="",0,X206),"0")</f>
        <v>0.30449999999999999</v>
      </c>
      <c r="Y207" s="348"/>
      <c r="Z207" s="348"/>
    </row>
    <row r="208" spans="1:53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162</v>
      </c>
      <c r="W208" s="347">
        <f>IFERROR(SUM(W201:W206),"0")</f>
        <v>162.4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hidden="1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4</v>
      </c>
      <c r="W218" s="346">
        <f t="shared" si="12"/>
        <v>4</v>
      </c>
      <c r="X218" s="36">
        <f>IFERROR(IF(W218=0,"",ROUNDUP(W218/H218,0)*0.00937),"")</f>
        <v>9.3699999999999999E-3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1</v>
      </c>
      <c r="W221" s="347">
        <f>IFERROR(W215/H215,"0")+IFERROR(W216/H216,"0")+IFERROR(W217/H217,"0")+IFERROR(W218/H218,"0")+IFERROR(W219/H219,"0")+IFERROR(W220/H220,"0")</f>
        <v>1</v>
      </c>
      <c r="X221" s="347">
        <f>IFERROR(IF(X215="",0,X215),"0")+IFERROR(IF(X216="",0,X216),"0")+IFERROR(IF(X217="",0,X217),"0")+IFERROR(IF(X218="",0,X218),"0")+IFERROR(IF(X219="",0,X219),"0")+IFERROR(IF(X220="",0,X220),"0")</f>
        <v>9.3699999999999999E-3</v>
      </c>
      <c r="Y221" s="348"/>
      <c r="Z221" s="348"/>
    </row>
    <row r="222" spans="1:53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4</v>
      </c>
      <c r="W222" s="347">
        <f>IFERROR(SUM(W215:W220),"0")</f>
        <v>4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41</v>
      </c>
      <c r="W261" s="346">
        <f t="shared" si="15"/>
        <v>43.2</v>
      </c>
      <c r="X261" s="36">
        <f>IFERROR(IF(W261=0,"",ROUNDUP(W261/H261,0)*0.00753),"")</f>
        <v>0.12048</v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15.185185185185183</v>
      </c>
      <c r="W264" s="347">
        <f>IFERROR(W255/H255,"0")+IFERROR(W256/H256,"0")+IFERROR(W257/H257,"0")+IFERROR(W258/H258,"0")+IFERROR(W259/H259,"0")+IFERROR(W260/H260,"0")+IFERROR(W261/H261,"0")+IFERROR(W262/H262,"0")+IFERROR(W263/H263,"0")</f>
        <v>16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0.12048</v>
      </c>
      <c r="Y264" s="348"/>
      <c r="Z264" s="348"/>
    </row>
    <row r="265" spans="1:53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41</v>
      </c>
      <c r="W265" s="347">
        <f>IFERROR(SUM(W255:W263),"0")</f>
        <v>43.2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163</v>
      </c>
      <c r="W268" s="346">
        <f>IFERROR(IF(V268="",0,CEILING((V268/$H268),1)*$H268),"")</f>
        <v>163.79999999999998</v>
      </c>
      <c r="X268" s="36">
        <f>IFERROR(IF(W268=0,"",ROUNDUP(W268/H268,0)*0.02175),"")</f>
        <v>0.45674999999999999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51</v>
      </c>
      <c r="W269" s="346">
        <f>IFERROR(IF(V269="",0,CEILING((V269/$H269),1)*$H269),"")</f>
        <v>58.800000000000004</v>
      </c>
      <c r="X269" s="36">
        <f>IFERROR(IF(W269=0,"",ROUNDUP(W269/H269,0)*0.02175),"")</f>
        <v>0.15225</v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26.968864468864467</v>
      </c>
      <c r="W270" s="347">
        <f>IFERROR(W267/H267,"0")+IFERROR(W268/H268,"0")+IFERROR(W269/H269,"0")</f>
        <v>28</v>
      </c>
      <c r="X270" s="347">
        <f>IFERROR(IF(X267="",0,X267),"0")+IFERROR(IF(X268="",0,X268),"0")+IFERROR(IF(X269="",0,X269),"0")</f>
        <v>0.60899999999999999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214</v>
      </c>
      <c r="W271" s="347">
        <f>IFERROR(SUM(W267:W269),"0")</f>
        <v>222.6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17</v>
      </c>
      <c r="W275" s="346">
        <f>IFERROR(IF(V275="",0,CEILING((V275/$H275),1)*$H275),"")</f>
        <v>17.849999999999998</v>
      </c>
      <c r="X275" s="36">
        <f>IFERROR(IF(W275=0,"",ROUNDUP(W275/H275,0)*0.00753),"")</f>
        <v>5.271E-2</v>
      </c>
      <c r="Y275" s="56"/>
      <c r="Z275" s="57"/>
      <c r="AD275" s="58"/>
      <c r="BA275" s="216" t="s">
        <v>1</v>
      </c>
    </row>
    <row r="276" spans="1:53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6.666666666666667</v>
      </c>
      <c r="W276" s="347">
        <f>IFERROR(W273/H273,"0")+IFERROR(W274/H274,"0")+IFERROR(W275/H275,"0")</f>
        <v>7</v>
      </c>
      <c r="X276" s="347">
        <f>IFERROR(IF(X273="",0,X273),"0")+IFERROR(IF(X274="",0,X274),"0")+IFERROR(IF(X275="",0,X275),"0")</f>
        <v>5.271E-2</v>
      </c>
      <c r="Y276" s="348"/>
      <c r="Z276" s="348"/>
    </row>
    <row r="277" spans="1:53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17</v>
      </c>
      <c r="W277" s="347">
        <f>IFERROR(SUM(W273:W275),"0")</f>
        <v>17.849999999999998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54</v>
      </c>
      <c r="W303" s="346">
        <f>IFERROR(IF(V303="",0,CEILING((V303/$H303),1)*$H303),"")</f>
        <v>54</v>
      </c>
      <c r="X303" s="36">
        <f>IFERROR(IF(W303=0,"",ROUNDUP(W303/H303,0)*0.00753),"")</f>
        <v>0.22590000000000002</v>
      </c>
      <c r="Y303" s="56"/>
      <c r="Z303" s="57"/>
      <c r="AD303" s="58"/>
      <c r="BA303" s="230" t="s">
        <v>1</v>
      </c>
    </row>
    <row r="304" spans="1:53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30</v>
      </c>
      <c r="W304" s="347">
        <f>IFERROR(W303/H303,"0")</f>
        <v>30</v>
      </c>
      <c r="X304" s="347">
        <f>IFERROR(IF(X303="",0,X303),"0")</f>
        <v>0.22590000000000002</v>
      </c>
      <c r="Y304" s="348"/>
      <c r="Z304" s="348"/>
    </row>
    <row r="305" spans="1:53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54</v>
      </c>
      <c r="W305" s="347">
        <f>IFERROR(SUM(W303:W303),"0")</f>
        <v>54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2</v>
      </c>
      <c r="W317" s="346">
        <f>IFERROR(IF(V317="",0,CEILING((V317/$H317),1)*$H317),"")</f>
        <v>2.5499999999999998</v>
      </c>
      <c r="X317" s="36">
        <f>IFERROR(IF(W317=0,"",ROUNDUP(W317/H317,0)*0.00753),"")</f>
        <v>7.5300000000000002E-3</v>
      </c>
      <c r="Y317" s="56"/>
      <c r="Z317" s="57"/>
      <c r="AD317" s="58"/>
      <c r="BA317" s="235" t="s">
        <v>1</v>
      </c>
    </row>
    <row r="318" spans="1:53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0.78431372549019618</v>
      </c>
      <c r="W318" s="347">
        <f>IFERROR(W317/H317,"0")</f>
        <v>1</v>
      </c>
      <c r="X318" s="347">
        <f>IFERROR(IF(X317="",0,X317),"0")</f>
        <v>7.5300000000000002E-3</v>
      </c>
      <c r="Y318" s="348"/>
      <c r="Z318" s="348"/>
    </row>
    <row r="319" spans="1:53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2</v>
      </c>
      <c r="W319" s="347">
        <f>IFERROR(SUM(W317:W317),"0")</f>
        <v>2.5499999999999998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283</v>
      </c>
      <c r="W324" s="346">
        <f t="shared" si="17"/>
        <v>285</v>
      </c>
      <c r="X324" s="36">
        <f>IFERROR(IF(W324=0,"",ROUNDUP(W324/H324,0)*0.02175),"")</f>
        <v>0.41324999999999995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683</v>
      </c>
      <c r="W325" s="346">
        <f t="shared" si="17"/>
        <v>690</v>
      </c>
      <c r="X325" s="36">
        <f>IFERROR(IF(W325=0,"",ROUNDUP(W325/H325,0)*0.02175),"")</f>
        <v>1.0004999999999999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196</v>
      </c>
      <c r="W327" s="346">
        <f t="shared" si="17"/>
        <v>210</v>
      </c>
      <c r="X327" s="36">
        <f>IFERROR(IF(W327=0,"",ROUNDUP(W327/H327,0)*0.02175),"")</f>
        <v>0.30449999999999999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77.466666666666669</v>
      </c>
      <c r="W331" s="347">
        <f>IFERROR(W323/H323,"0")+IFERROR(W324/H324,"0")+IFERROR(W325/H325,"0")+IFERROR(W326/H326,"0")+IFERROR(W327/H327,"0")+IFERROR(W328/H328,"0")+IFERROR(W329/H329,"0")+IFERROR(W330/H330,"0")</f>
        <v>79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1.7182499999999998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1162</v>
      </c>
      <c r="W332" s="347">
        <f>IFERROR(SUM(W323:W330),"0")</f>
        <v>1185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589</v>
      </c>
      <c r="W334" s="346">
        <f>IFERROR(IF(V334="",0,CEILING((V334/$H334),1)*$H334),"")</f>
        <v>600</v>
      </c>
      <c r="X334" s="36">
        <f>IFERROR(IF(W334=0,"",ROUNDUP(W334/H334,0)*0.02175),"")</f>
        <v>0.86999999999999988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39.266666666666666</v>
      </c>
      <c r="W337" s="347">
        <f>IFERROR(W334/H334,"0")+IFERROR(W335/H335,"0")+IFERROR(W336/H336,"0")</f>
        <v>40</v>
      </c>
      <c r="X337" s="347">
        <f>IFERROR(IF(X334="",0,X334),"0")+IFERROR(IF(X335="",0,X335),"0")+IFERROR(IF(X336="",0,X336),"0")</f>
        <v>0.86999999999999988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589</v>
      </c>
      <c r="W338" s="347">
        <f>IFERROR(SUM(W334:W336),"0")</f>
        <v>600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10</v>
      </c>
      <c r="W341" s="346">
        <f>IFERROR(IF(V341="",0,CEILING((V341/$H341),1)*$H341),"")</f>
        <v>15.6</v>
      </c>
      <c r="X341" s="36">
        <f>IFERROR(IF(W341=0,"",ROUNDUP(W341/H341,0)*0.02175),"")</f>
        <v>4.3499999999999997E-2</v>
      </c>
      <c r="Y341" s="56"/>
      <c r="Z341" s="57"/>
      <c r="AD341" s="58"/>
      <c r="BA341" s="248" t="s">
        <v>1</v>
      </c>
    </row>
    <row r="342" spans="1:53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1.2820512820512822</v>
      </c>
      <c r="W342" s="347">
        <f>IFERROR(W340/H340,"0")+IFERROR(W341/H341,"0")</f>
        <v>2</v>
      </c>
      <c r="X342" s="347">
        <f>IFERROR(IF(X340="",0,X340),"0")+IFERROR(IF(X341="",0,X341),"0")</f>
        <v>4.3499999999999997E-2</v>
      </c>
      <c r="Y342" s="348"/>
      <c r="Z342" s="348"/>
    </row>
    <row r="343" spans="1:53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10</v>
      </c>
      <c r="W343" s="347">
        <f>IFERROR(SUM(W340:W341),"0")</f>
        <v>15.6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hidden="1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hidden="1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301</v>
      </c>
      <c r="W363" s="346">
        <f>IFERROR(IF(V363="",0,CEILING((V363/$H363),1)*$H363),"")</f>
        <v>304.2</v>
      </c>
      <c r="X363" s="36">
        <f>IFERROR(IF(W363=0,"",ROUNDUP(W363/H363,0)*0.02175),"")</f>
        <v>0.84824999999999995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38.589743589743591</v>
      </c>
      <c r="W367" s="347">
        <f>IFERROR(W363/H363,"0")+IFERROR(W364/H364,"0")+IFERROR(W365/H365,"0")+IFERROR(W366/H366,"0")</f>
        <v>39</v>
      </c>
      <c r="X367" s="347">
        <f>IFERROR(IF(X363="",0,X363),"0")+IFERROR(IF(X364="",0,X364),"0")+IFERROR(IF(X365="",0,X365),"0")+IFERROR(IF(X366="",0,X366),"0")</f>
        <v>0.84824999999999995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301</v>
      </c>
      <c r="W368" s="347">
        <f>IFERROR(SUM(W363:W366),"0")</f>
        <v>304.2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7</v>
      </c>
      <c r="W388" s="346">
        <f t="shared" si="18"/>
        <v>8.4</v>
      </c>
      <c r="X388" s="36">
        <f t="shared" si="19"/>
        <v>2.0080000000000001E-2</v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11</v>
      </c>
      <c r="W392" s="346">
        <f t="shared" si="18"/>
        <v>12.600000000000001</v>
      </c>
      <c r="X392" s="36">
        <f t="shared" si="19"/>
        <v>3.0120000000000001E-2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8.5714285714285712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5.0200000000000002E-2</v>
      </c>
      <c r="Y394" s="348"/>
      <c r="Z394" s="348"/>
    </row>
    <row r="395" spans="1:53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18</v>
      </c>
      <c r="W395" s="347">
        <f>IFERROR(SUM(W381:W393),"0")</f>
        <v>21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315</v>
      </c>
      <c r="W446" s="346">
        <f t="shared" si="21"/>
        <v>316.8</v>
      </c>
      <c r="X446" s="36">
        <f t="shared" si="22"/>
        <v>0.71760000000000002</v>
      </c>
      <c r="Y446" s="56"/>
      <c r="Z446" s="57"/>
      <c r="AD446" s="58"/>
      <c r="BA446" s="299" t="s">
        <v>1</v>
      </c>
    </row>
    <row r="447" spans="1:53" ht="27" hidden="1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392</v>
      </c>
      <c r="W449" s="346">
        <f t="shared" si="21"/>
        <v>396</v>
      </c>
      <c r="X449" s="36">
        <f t="shared" si="22"/>
        <v>0.89700000000000002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155</v>
      </c>
      <c r="W451" s="346">
        <f t="shared" si="21"/>
        <v>158.4</v>
      </c>
      <c r="X451" s="36">
        <f>IFERROR(IF(W451=0,"",ROUNDUP(W451/H451,0)*0.00937),"")</f>
        <v>0.41227999999999998</v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65</v>
      </c>
      <c r="W454" s="346">
        <f t="shared" si="21"/>
        <v>67.2</v>
      </c>
      <c r="X454" s="36">
        <f>IFERROR(IF(W454=0,"",ROUNDUP(W454/H454,0)*0.00753),"")</f>
        <v>0.21084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204.04040404040401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207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2.2377200000000004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927</v>
      </c>
      <c r="W457" s="347">
        <f>IFERROR(SUM(W445:W455),"0")</f>
        <v>938.4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132</v>
      </c>
      <c r="W459" s="346">
        <f>IFERROR(IF(V459="",0,CEILING((V459/$H459),1)*$H459),"")</f>
        <v>132</v>
      </c>
      <c r="X459" s="36">
        <f>IFERROR(IF(W459=0,"",ROUNDUP(W459/H459,0)*0.01196),"")</f>
        <v>0.29899999999999999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205</v>
      </c>
      <c r="W460" s="346">
        <f>IFERROR(IF(V460="",0,CEILING((V460/$H460),1)*$H460),"")</f>
        <v>205.20000000000002</v>
      </c>
      <c r="X460" s="36">
        <f>IFERROR(IF(W460=0,"",ROUNDUP(W460/H460,0)*0.00937),"")</f>
        <v>0.53408999999999995</v>
      </c>
      <c r="Y460" s="56"/>
      <c r="Z460" s="57"/>
      <c r="AD460" s="58"/>
      <c r="BA460" s="310" t="s">
        <v>1</v>
      </c>
    </row>
    <row r="461" spans="1:53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81.944444444444443</v>
      </c>
      <c r="W461" s="347">
        <f>IFERROR(W459/H459,"0")+IFERROR(W460/H460,"0")</f>
        <v>82</v>
      </c>
      <c r="X461" s="347">
        <f>IFERROR(IF(X459="",0,X459),"0")+IFERROR(IF(X460="",0,X460),"0")</f>
        <v>0.83308999999999989</v>
      </c>
      <c r="Y461" s="348"/>
      <c r="Z461" s="348"/>
    </row>
    <row r="462" spans="1:53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337</v>
      </c>
      <c r="W462" s="347">
        <f>IFERROR(SUM(W459:W460),"0")</f>
        <v>337.20000000000005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65</v>
      </c>
      <c r="W464" s="346">
        <f t="shared" ref="W464:W469" si="23">IFERROR(IF(V464="",0,CEILING((V464/$H464),1)*$H464),"")</f>
        <v>68.64</v>
      </c>
      <c r="X464" s="36">
        <f>IFERROR(IF(W464=0,"",ROUNDUP(W464/H464,0)*0.01196),"")</f>
        <v>0.15548000000000001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56</v>
      </c>
      <c r="W465" s="346">
        <f t="shared" si="23"/>
        <v>58.080000000000005</v>
      </c>
      <c r="X465" s="36">
        <f>IFERROR(IF(W465=0,"",ROUNDUP(W465/H465,0)*0.01196),"")</f>
        <v>0.13156000000000001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192</v>
      </c>
      <c r="W466" s="346">
        <f t="shared" si="23"/>
        <v>195.36</v>
      </c>
      <c r="X466" s="36">
        <f>IFERROR(IF(W466=0,"",ROUNDUP(W466/H466,0)*0.01196),"")</f>
        <v>0.44252000000000002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59.280303030303024</v>
      </c>
      <c r="W470" s="347">
        <f>IFERROR(W464/H464,"0")+IFERROR(W465/H465,"0")+IFERROR(W466/H466,"0")+IFERROR(W467/H467,"0")+IFERROR(W468/H468,"0")+IFERROR(W469/H469,"0")</f>
        <v>61</v>
      </c>
      <c r="X470" s="347">
        <f>IFERROR(IF(X464="",0,X464),"0")+IFERROR(IF(X465="",0,X465),"0")+IFERROR(IF(X466="",0,X466),"0")+IFERROR(IF(X467="",0,X467),"0")+IFERROR(IF(X468="",0,X468),"0")+IFERROR(IF(X469="",0,X469),"0")</f>
        <v>0.72955999999999999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313</v>
      </c>
      <c r="W471" s="347">
        <f>IFERROR(SUM(W464:W469),"0")</f>
        <v>322.08000000000004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8431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8589.8200000000015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8972.9289182652647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9141.3429999999989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17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17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9397.9289182652647</v>
      </c>
      <c r="W516" s="347">
        <f>GrossWeightTotalR+PalletQtyTotalR*25</f>
        <v>9566.3429999999989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1830.0384623600189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1858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19.68646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140.4</v>
      </c>
      <c r="D523" s="46">
        <f>IFERROR(W55*1,"0")+IFERROR(W56*1,"0")+IFERROR(W57*1,"0")+IFERROR(W58*1,"0")</f>
        <v>108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1290.4399999999998</v>
      </c>
      <c r="F523" s="46">
        <f>IFERROR(W127*1,"0")+IFERROR(W128*1,"0")+IFERROR(W129*1,"0")+IFERROR(W130*1,"0")</f>
        <v>120.9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648.90000000000009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2051.1</v>
      </c>
      <c r="J523" s="46">
        <f>IFERROR(W201*1,"0")+IFERROR(W202*1,"0")+IFERROR(W203*1,"0")+IFERROR(W204*1,"0")+IFERROR(W205*1,"0")+IFERROR(W206*1,"0")+IFERROR(W210*1,"0")</f>
        <v>162.4</v>
      </c>
      <c r="K523" s="343"/>
      <c r="L523" s="46">
        <f>IFERROR(W215*1,"0")+IFERROR(W216*1,"0")+IFERROR(W217*1,"0")+IFERROR(W218*1,"0")+IFERROR(W219*1,"0")+IFERROR(W220*1,"0")</f>
        <v>4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283.65000000000003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56.55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1800.6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304.2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21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1597.6800000000003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8"/>
        <filter val="1 162,00"/>
        <filter val="1 571,00"/>
        <filter val="1 830,04"/>
        <filter val="1,00"/>
        <filter val="1,28"/>
        <filter val="10,00"/>
        <filter val="10,42"/>
        <filter val="100,00"/>
        <filter val="104,00"/>
        <filter val="11,00"/>
        <filter val="115,00"/>
        <filter val="12,22"/>
        <filter val="13,97"/>
        <filter val="132,00"/>
        <filter val="142,00"/>
        <filter val="15,00"/>
        <filter val="15,19"/>
        <filter val="155,00"/>
        <filter val="162,00"/>
        <filter val="163,00"/>
        <filter val="17"/>
        <filter val="17,00"/>
        <filter val="178,00"/>
        <filter val="18,00"/>
        <filter val="188,00"/>
        <filter val="192,00"/>
        <filter val="196,00"/>
        <filter val="2,00"/>
        <filter val="20,00"/>
        <filter val="204,04"/>
        <filter val="205,00"/>
        <filter val="209,00"/>
        <filter val="21,00"/>
        <filter val="214,00"/>
        <filter val="217,00"/>
        <filter val="232,00"/>
        <filter val="25,00"/>
        <filter val="250,00"/>
        <filter val="26,97"/>
        <filter val="261,00"/>
        <filter val="269,00"/>
        <filter val="28,71"/>
        <filter val="28,77"/>
        <filter val="283,00"/>
        <filter val="30,00"/>
        <filter val="301,00"/>
        <filter val="305,00"/>
        <filter val="313,00"/>
        <filter val="315,00"/>
        <filter val="32,50"/>
        <filter val="325,00"/>
        <filter val="337,00"/>
        <filter val="372,00"/>
        <filter val="38,59"/>
        <filter val="39,27"/>
        <filter val="392,00"/>
        <filter val="399,00"/>
        <filter val="4,00"/>
        <filter val="4,29"/>
        <filter val="41,00"/>
        <filter val="413,00"/>
        <filter val="51,00"/>
        <filter val="53,11"/>
        <filter val="54,00"/>
        <filter val="55,00"/>
        <filter val="56,00"/>
        <filter val="589,00"/>
        <filter val="59,00"/>
        <filter val="59,28"/>
        <filter val="6,67"/>
        <filter val="60,00"/>
        <filter val="64,00"/>
        <filter val="646,00"/>
        <filter val="648,53"/>
        <filter val="65,00"/>
        <filter val="67,00"/>
        <filter val="68,00"/>
        <filter val="68,89"/>
        <filter val="683,00"/>
        <filter val="7,00"/>
        <filter val="77,47"/>
        <filter val="77,97"/>
        <filter val="78,00"/>
        <filter val="79,00"/>
        <filter val="8 431,00"/>
        <filter val="8 972,93"/>
        <filter val="8,57"/>
        <filter val="80,00"/>
        <filter val="81,94"/>
        <filter val="841,00"/>
        <filter val="9 397,93"/>
        <filter val="9,00"/>
        <filter val="9,63"/>
        <filter val="91,00"/>
        <filter val="927,00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