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F712400-83B1-4207-996E-01F49810EF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X251" i="1"/>
  <c r="V251" i="1"/>
  <c r="X250" i="1"/>
  <c r="W250" i="1"/>
  <c r="W251" i="1" s="1"/>
  <c r="V248" i="1"/>
  <c r="W247" i="1"/>
  <c r="V247" i="1"/>
  <c r="X246" i="1"/>
  <c r="X247" i="1" s="1"/>
  <c r="W246" i="1"/>
  <c r="W248" i="1" s="1"/>
  <c r="V242" i="1"/>
  <c r="X241" i="1"/>
  <c r="V241" i="1"/>
  <c r="X240" i="1"/>
  <c r="W240" i="1"/>
  <c r="W241" i="1" s="1"/>
  <c r="N240" i="1"/>
  <c r="V237" i="1"/>
  <c r="X236" i="1"/>
  <c r="V236" i="1"/>
  <c r="X235" i="1"/>
  <c r="W235" i="1"/>
  <c r="W236" i="1" s="1"/>
  <c r="N235" i="1"/>
  <c r="V231" i="1"/>
  <c r="X230" i="1"/>
  <c r="V230" i="1"/>
  <c r="X229" i="1"/>
  <c r="W229" i="1"/>
  <c r="W230" i="1" s="1"/>
  <c r="N229" i="1"/>
  <c r="V225" i="1"/>
  <c r="V224" i="1"/>
  <c r="X223" i="1"/>
  <c r="W223" i="1"/>
  <c r="W225" i="1" s="1"/>
  <c r="N223" i="1"/>
  <c r="X222" i="1"/>
  <c r="W222" i="1"/>
  <c r="X221" i="1"/>
  <c r="X224" i="1" s="1"/>
  <c r="W221" i="1"/>
  <c r="W224" i="1" s="1"/>
  <c r="N221" i="1"/>
  <c r="V218" i="1"/>
  <c r="W217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X212" i="1" s="1"/>
  <c r="W208" i="1"/>
  <c r="W213" i="1" s="1"/>
  <c r="N208" i="1"/>
  <c r="V205" i="1"/>
  <c r="X204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W204" i="1" s="1"/>
  <c r="V195" i="1"/>
  <c r="V194" i="1"/>
  <c r="X193" i="1"/>
  <c r="W193" i="1"/>
  <c r="N193" i="1"/>
  <c r="X192" i="1"/>
  <c r="W192" i="1"/>
  <c r="W194" i="1" s="1"/>
  <c r="N192" i="1"/>
  <c r="X191" i="1"/>
  <c r="X194" i="1" s="1"/>
  <c r="W191" i="1"/>
  <c r="W195" i="1" s="1"/>
  <c r="N191" i="1"/>
  <c r="V188" i="1"/>
  <c r="V187" i="1"/>
  <c r="X186" i="1"/>
  <c r="W186" i="1"/>
  <c r="N186" i="1"/>
  <c r="X185" i="1"/>
  <c r="X187" i="1" s="1"/>
  <c r="W185" i="1"/>
  <c r="W188" i="1" s="1"/>
  <c r="N185" i="1"/>
  <c r="V181" i="1"/>
  <c r="V180" i="1"/>
  <c r="X179" i="1"/>
  <c r="W179" i="1"/>
  <c r="W181" i="1" s="1"/>
  <c r="N179" i="1"/>
  <c r="X178" i="1"/>
  <c r="X180" i="1" s="1"/>
  <c r="W178" i="1"/>
  <c r="W180" i="1" s="1"/>
  <c r="N178" i="1"/>
  <c r="V175" i="1"/>
  <c r="W174" i="1"/>
  <c r="V174" i="1"/>
  <c r="X173" i="1"/>
  <c r="X174" i="1" s="1"/>
  <c r="W173" i="1"/>
  <c r="W175" i="1" s="1"/>
  <c r="N173" i="1"/>
  <c r="V170" i="1"/>
  <c r="W169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X164" i="1" s="1"/>
  <c r="W162" i="1"/>
  <c r="N162" i="1"/>
  <c r="V158" i="1"/>
  <c r="V157" i="1"/>
  <c r="X156" i="1"/>
  <c r="W156" i="1"/>
  <c r="W158" i="1" s="1"/>
  <c r="N156" i="1"/>
  <c r="X155" i="1"/>
  <c r="X157" i="1" s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3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W134" i="1"/>
  <c r="V134" i="1"/>
  <c r="X133" i="1"/>
  <c r="V133" i="1"/>
  <c r="X132" i="1"/>
  <c r="W132" i="1"/>
  <c r="W133" i="1" s="1"/>
  <c r="N132" i="1"/>
  <c r="V129" i="1"/>
  <c r="V128" i="1"/>
  <c r="X127" i="1"/>
  <c r="W127" i="1"/>
  <c r="W129" i="1" s="1"/>
  <c r="N127" i="1"/>
  <c r="X126" i="1"/>
  <c r="X128" i="1" s="1"/>
  <c r="W126" i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8" i="1" s="1"/>
  <c r="N113" i="1"/>
  <c r="W110" i="1"/>
  <c r="V110" i="1"/>
  <c r="X109" i="1"/>
  <c r="V109" i="1"/>
  <c r="X108" i="1"/>
  <c r="W108" i="1"/>
  <c r="W109" i="1" s="1"/>
  <c r="N108" i="1"/>
  <c r="V105" i="1"/>
  <c r="V104" i="1"/>
  <c r="X103" i="1"/>
  <c r="W103" i="1"/>
  <c r="W105" i="1" s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76" i="1" s="1"/>
  <c r="X23" i="1"/>
  <c r="V23" i="1"/>
  <c r="V280" i="1" s="1"/>
  <c r="X22" i="1"/>
  <c r="W22" i="1"/>
  <c r="N22" i="1"/>
  <c r="H10" i="1"/>
  <c r="H9" i="1"/>
  <c r="A9" i="1"/>
  <c r="D7" i="1"/>
  <c r="O6" i="1"/>
  <c r="N2" i="1"/>
  <c r="W23" i="1" l="1"/>
  <c r="W278" i="1"/>
  <c r="W277" i="1"/>
  <c r="W56" i="1"/>
  <c r="W73" i="1"/>
  <c r="W98" i="1"/>
  <c r="W117" i="1"/>
  <c r="W152" i="1"/>
  <c r="F10" i="1"/>
  <c r="J9" i="1"/>
  <c r="F9" i="1"/>
  <c r="A10" i="1"/>
  <c r="W24" i="1"/>
  <c r="W32" i="1"/>
  <c r="X56" i="1"/>
  <c r="X281" i="1" s="1"/>
  <c r="W62" i="1"/>
  <c r="X73" i="1"/>
  <c r="W83" i="1"/>
  <c r="X98" i="1"/>
  <c r="W104" i="1"/>
  <c r="X117" i="1"/>
  <c r="W128" i="1"/>
  <c r="X152" i="1"/>
  <c r="W157" i="1"/>
  <c r="W165" i="1"/>
  <c r="W164" i="1"/>
  <c r="W187" i="1"/>
  <c r="W205" i="1"/>
  <c r="W212" i="1"/>
  <c r="W231" i="1"/>
  <c r="W237" i="1"/>
  <c r="W242" i="1"/>
  <c r="W252" i="1"/>
  <c r="W275" i="1"/>
  <c r="W276" i="1" l="1"/>
  <c r="W279" i="1"/>
  <c r="B289" i="1" s="1"/>
  <c r="W280" i="1"/>
  <c r="A289" i="1"/>
  <c r="C289" i="1" l="1"/>
</calcChain>
</file>

<file path=xl/sharedStrings.xml><?xml version="1.0" encoding="utf-8"?>
<sst xmlns="http://schemas.openxmlformats.org/spreadsheetml/2006/main" count="1014" uniqueCount="383">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</sst>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9"/>
  <sheetViews>
    <sheetView showGridLines="0" tabSelected="1" topLeftCell="A267" zoomScaleNormal="100" zoomScaleSheetLayoutView="100" workbookViewId="0">
      <selection activeCell="Z281" sqref="Z28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245" t="s">
        <v>0</v>
      </c>
      <c r="E1" s="246"/>
      <c r="F1" s="246"/>
      <c r="G1" s="13" t="s">
        <v>1</v>
      </c>
      <c r="H1" s="245" t="s">
        <v>2</v>
      </c>
      <c r="I1" s="246"/>
      <c r="J1" s="246"/>
      <c r="K1" s="246"/>
      <c r="L1" s="246"/>
      <c r="M1" s="246"/>
      <c r="N1" s="246"/>
      <c r="O1" s="246"/>
      <c r="P1" s="362" t="s">
        <v>3</v>
      </c>
      <c r="Q1" s="246"/>
      <c r="R1" s="24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61" t="s">
        <v>8</v>
      </c>
      <c r="B5" s="229"/>
      <c r="C5" s="230"/>
      <c r="D5" s="197"/>
      <c r="E5" s="199"/>
      <c r="F5" s="344" t="s">
        <v>9</v>
      </c>
      <c r="G5" s="230"/>
      <c r="H5" s="197"/>
      <c r="I5" s="198"/>
      <c r="J5" s="198"/>
      <c r="K5" s="198"/>
      <c r="L5" s="199"/>
      <c r="N5" s="25" t="s">
        <v>10</v>
      </c>
      <c r="O5" s="318">
        <v>45383</v>
      </c>
      <c r="P5" s="235"/>
      <c r="R5" s="355" t="s">
        <v>11</v>
      </c>
      <c r="S5" s="214"/>
      <c r="T5" s="279" t="s">
        <v>12</v>
      </c>
      <c r="U5" s="235"/>
      <c r="Z5" s="52"/>
      <c r="AA5" s="52"/>
      <c r="AB5" s="52"/>
    </row>
    <row r="6" spans="1:29" s="168" customFormat="1" ht="24" customHeight="1" x14ac:dyDescent="0.2">
      <c r="A6" s="261" t="s">
        <v>13</v>
      </c>
      <c r="B6" s="229"/>
      <c r="C6" s="230"/>
      <c r="D6" s="332" t="s">
        <v>14</v>
      </c>
      <c r="E6" s="333"/>
      <c r="F6" s="333"/>
      <c r="G6" s="333"/>
      <c r="H6" s="333"/>
      <c r="I6" s="333"/>
      <c r="J6" s="333"/>
      <c r="K6" s="333"/>
      <c r="L6" s="235"/>
      <c r="N6" s="25" t="s">
        <v>15</v>
      </c>
      <c r="O6" s="254" t="str">
        <f>IF(O5=0," ",CHOOSE(WEEKDAY(O5,2),"Понедельник","Вторник","Среда","Четверг","Пятница","Суббота","Воскресенье"))</f>
        <v>Понедельник</v>
      </c>
      <c r="P6" s="175"/>
      <c r="R6" s="213" t="s">
        <v>16</v>
      </c>
      <c r="S6" s="214"/>
      <c r="T6" s="280" t="s">
        <v>17</v>
      </c>
      <c r="U6" s="206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97" t="str">
        <f>IFERROR(VLOOKUP(DeliveryAddress,Table,3,0),1)</f>
        <v>1</v>
      </c>
      <c r="E7" s="298"/>
      <c r="F7" s="298"/>
      <c r="G7" s="298"/>
      <c r="H7" s="298"/>
      <c r="I7" s="298"/>
      <c r="J7" s="298"/>
      <c r="K7" s="298"/>
      <c r="L7" s="299"/>
      <c r="N7" s="25"/>
      <c r="O7" s="43"/>
      <c r="P7" s="43"/>
      <c r="R7" s="177"/>
      <c r="S7" s="214"/>
      <c r="T7" s="281"/>
      <c r="U7" s="282"/>
      <c r="Z7" s="52"/>
      <c r="AA7" s="52"/>
      <c r="AB7" s="52"/>
    </row>
    <row r="8" spans="1:29" s="168" customFormat="1" ht="25.5" customHeight="1" x14ac:dyDescent="0.2">
      <c r="A8" s="358" t="s">
        <v>18</v>
      </c>
      <c r="B8" s="181"/>
      <c r="C8" s="182"/>
      <c r="D8" s="239" t="s">
        <v>19</v>
      </c>
      <c r="E8" s="240"/>
      <c r="F8" s="240"/>
      <c r="G8" s="240"/>
      <c r="H8" s="240"/>
      <c r="I8" s="240"/>
      <c r="J8" s="240"/>
      <c r="K8" s="240"/>
      <c r="L8" s="241"/>
      <c r="N8" s="25" t="s">
        <v>20</v>
      </c>
      <c r="O8" s="234">
        <v>0.375</v>
      </c>
      <c r="P8" s="235"/>
      <c r="R8" s="177"/>
      <c r="S8" s="214"/>
      <c r="T8" s="281"/>
      <c r="U8" s="282"/>
      <c r="Z8" s="52"/>
      <c r="AA8" s="52"/>
      <c r="AB8" s="52"/>
    </row>
    <row r="9" spans="1:29" s="168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71"/>
      <c r="E9" s="184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183" t="str">
        <f>IF(AND($A$9="Тип доверенности/получателя при получении в адресе перегруза:",$D$9="Разовая доверенность"),"Введите ФИО","")</f>
        <v/>
      </c>
      <c r="I9" s="184"/>
      <c r="J9" s="1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4"/>
      <c r="L9" s="184"/>
      <c r="N9" s="27" t="s">
        <v>21</v>
      </c>
      <c r="O9" s="318"/>
      <c r="P9" s="235"/>
      <c r="R9" s="177"/>
      <c r="S9" s="214"/>
      <c r="T9" s="283"/>
      <c r="U9" s="28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71"/>
      <c r="E10" s="184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326" t="str">
        <f>IFERROR(VLOOKUP($D$10,Proxy,2,FALSE),"")</f>
        <v/>
      </c>
      <c r="I10" s="177"/>
      <c r="J10" s="177"/>
      <c r="K10" s="177"/>
      <c r="L10" s="177"/>
      <c r="N10" s="27" t="s">
        <v>22</v>
      </c>
      <c r="O10" s="234"/>
      <c r="P10" s="235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4"/>
      <c r="P11" s="235"/>
      <c r="S11" s="25" t="s">
        <v>27</v>
      </c>
      <c r="T11" s="334" t="s">
        <v>28</v>
      </c>
      <c r="U11" s="335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42" t="s">
        <v>29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30"/>
      <c r="N12" s="25" t="s">
        <v>30</v>
      </c>
      <c r="O12" s="330"/>
      <c r="P12" s="299"/>
      <c r="Q12" s="24"/>
      <c r="S12" s="25"/>
      <c r="T12" s="246"/>
      <c r="U12" s="177"/>
      <c r="Z12" s="52"/>
      <c r="AA12" s="52"/>
      <c r="AB12" s="52"/>
    </row>
    <row r="13" spans="1:29" s="168" customFormat="1" ht="23.25" customHeight="1" x14ac:dyDescent="0.2">
      <c r="A13" s="342" t="s">
        <v>31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30"/>
      <c r="M13" s="27"/>
      <c r="N13" s="27" t="s">
        <v>32</v>
      </c>
      <c r="O13" s="334"/>
      <c r="P13" s="335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42" t="s">
        <v>33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30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53" t="s">
        <v>34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30"/>
      <c r="N15" s="275" t="s">
        <v>35</v>
      </c>
      <c r="O15" s="246"/>
      <c r="P15" s="246"/>
      <c r="Q15" s="246"/>
      <c r="R15" s="24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6"/>
      <c r="O16" s="276"/>
      <c r="P16" s="276"/>
      <c r="Q16" s="276"/>
      <c r="R16" s="27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1" t="s">
        <v>36</v>
      </c>
      <c r="B17" s="201" t="s">
        <v>37</v>
      </c>
      <c r="C17" s="270" t="s">
        <v>38</v>
      </c>
      <c r="D17" s="201" t="s">
        <v>39</v>
      </c>
      <c r="E17" s="250"/>
      <c r="F17" s="201" t="s">
        <v>40</v>
      </c>
      <c r="G17" s="201" t="s">
        <v>41</v>
      </c>
      <c r="H17" s="201" t="s">
        <v>42</v>
      </c>
      <c r="I17" s="201" t="s">
        <v>43</v>
      </c>
      <c r="J17" s="201" t="s">
        <v>44</v>
      </c>
      <c r="K17" s="201" t="s">
        <v>45</v>
      </c>
      <c r="L17" s="201" t="s">
        <v>46</v>
      </c>
      <c r="M17" s="201" t="s">
        <v>47</v>
      </c>
      <c r="N17" s="201" t="s">
        <v>48</v>
      </c>
      <c r="O17" s="249"/>
      <c r="P17" s="249"/>
      <c r="Q17" s="249"/>
      <c r="R17" s="250"/>
      <c r="S17" s="357" t="s">
        <v>49</v>
      </c>
      <c r="T17" s="230"/>
      <c r="U17" s="201" t="s">
        <v>50</v>
      </c>
      <c r="V17" s="201" t="s">
        <v>51</v>
      </c>
      <c r="W17" s="209" t="s">
        <v>52</v>
      </c>
      <c r="X17" s="201" t="s">
        <v>53</v>
      </c>
      <c r="Y17" s="222" t="s">
        <v>54</v>
      </c>
      <c r="Z17" s="222" t="s">
        <v>55</v>
      </c>
      <c r="AA17" s="222" t="s">
        <v>56</v>
      </c>
      <c r="AB17" s="223"/>
      <c r="AC17" s="224"/>
      <c r="AD17" s="262"/>
      <c r="BA17" s="217" t="s">
        <v>57</v>
      </c>
    </row>
    <row r="18" spans="1:53" ht="14.25" customHeight="1" x14ac:dyDescent="0.2">
      <c r="A18" s="202"/>
      <c r="B18" s="202"/>
      <c r="C18" s="202"/>
      <c r="D18" s="251"/>
      <c r="E18" s="253"/>
      <c r="F18" s="202"/>
      <c r="G18" s="202"/>
      <c r="H18" s="202"/>
      <c r="I18" s="202"/>
      <c r="J18" s="202"/>
      <c r="K18" s="202"/>
      <c r="L18" s="202"/>
      <c r="M18" s="202"/>
      <c r="N18" s="251"/>
      <c r="O18" s="252"/>
      <c r="P18" s="252"/>
      <c r="Q18" s="252"/>
      <c r="R18" s="253"/>
      <c r="S18" s="167" t="s">
        <v>58</v>
      </c>
      <c r="T18" s="167" t="s">
        <v>59</v>
      </c>
      <c r="U18" s="202"/>
      <c r="V18" s="202"/>
      <c r="W18" s="210"/>
      <c r="X18" s="202"/>
      <c r="Y18" s="321"/>
      <c r="Z18" s="321"/>
      <c r="AA18" s="225"/>
      <c r="AB18" s="226"/>
      <c r="AC18" s="227"/>
      <c r="AD18" s="263"/>
      <c r="BA18" s="177"/>
    </row>
    <row r="19" spans="1:53" ht="27.75" customHeight="1" x14ac:dyDescent="0.2">
      <c r="A19" s="207" t="s">
        <v>60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customHeight="1" x14ac:dyDescent="0.25">
      <c r="A20" s="176" t="s">
        <v>60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66"/>
      <c r="Z20" s="166"/>
    </row>
    <row r="21" spans="1:53" ht="14.25" customHeight="1" x14ac:dyDescent="0.25">
      <c r="A21" s="192" t="s">
        <v>61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65"/>
      <c r="Z21" s="165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4">
        <v>4607111035752</v>
      </c>
      <c r="E22" s="175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6"/>
      <c r="P22" s="186"/>
      <c r="Q22" s="186"/>
      <c r="R22" s="175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88"/>
      <c r="N23" s="180" t="s">
        <v>67</v>
      </c>
      <c r="O23" s="181"/>
      <c r="P23" s="181"/>
      <c r="Q23" s="181"/>
      <c r="R23" s="181"/>
      <c r="S23" s="181"/>
      <c r="T23" s="182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88"/>
      <c r="N24" s="180" t="s">
        <v>67</v>
      </c>
      <c r="O24" s="181"/>
      <c r="P24" s="181"/>
      <c r="Q24" s="181"/>
      <c r="R24" s="181"/>
      <c r="S24" s="181"/>
      <c r="T24" s="182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customHeight="1" x14ac:dyDescent="0.25">
      <c r="A26" s="176" t="s">
        <v>70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66"/>
      <c r="Z26" s="166"/>
    </row>
    <row r="27" spans="1:53" ht="14.25" customHeight="1" x14ac:dyDescent="0.25">
      <c r="A27" s="192" t="s">
        <v>71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65"/>
      <c r="Z27" s="165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4">
        <v>4607111036520</v>
      </c>
      <c r="E28" s="175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6"/>
      <c r="P28" s="186"/>
      <c r="Q28" s="186"/>
      <c r="R28" s="175"/>
      <c r="S28" s="35"/>
      <c r="T28" s="35"/>
      <c r="U28" s="36" t="s">
        <v>66</v>
      </c>
      <c r="V28" s="170">
        <v>0</v>
      </c>
      <c r="W28" s="171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4">
        <v>4607111036605</v>
      </c>
      <c r="E29" s="175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6"/>
      <c r="P29" s="186"/>
      <c r="Q29" s="186"/>
      <c r="R29" s="175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4">
        <v>4607111036537</v>
      </c>
      <c r="E30" s="175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9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6"/>
      <c r="P30" s="186"/>
      <c r="Q30" s="186"/>
      <c r="R30" s="175"/>
      <c r="S30" s="35"/>
      <c r="T30" s="35"/>
      <c r="U30" s="36" t="s">
        <v>66</v>
      </c>
      <c r="V30" s="170">
        <v>0</v>
      </c>
      <c r="W30" s="171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4">
        <v>4607111036599</v>
      </c>
      <c r="E31" s="175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9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6"/>
      <c r="P31" s="186"/>
      <c r="Q31" s="186"/>
      <c r="R31" s="175"/>
      <c r="S31" s="35"/>
      <c r="T31" s="35"/>
      <c r="U31" s="36" t="s">
        <v>66</v>
      </c>
      <c r="V31" s="170">
        <v>0</v>
      </c>
      <c r="W31" s="171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88"/>
      <c r="N32" s="180" t="s">
        <v>67</v>
      </c>
      <c r="O32" s="181"/>
      <c r="P32" s="181"/>
      <c r="Q32" s="181"/>
      <c r="R32" s="181"/>
      <c r="S32" s="181"/>
      <c r="T32" s="182"/>
      <c r="U32" s="38" t="s">
        <v>66</v>
      </c>
      <c r="V32" s="172">
        <f>IFERROR(SUM(V28:V31),"0")</f>
        <v>0</v>
      </c>
      <c r="W32" s="172">
        <f>IFERROR(SUM(W28:W31),"0")</f>
        <v>0</v>
      </c>
      <c r="X32" s="172">
        <f>IFERROR(IF(X28="",0,X28),"0")+IFERROR(IF(X29="",0,X29),"0")+IFERROR(IF(X30="",0,X30),"0")+IFERROR(IF(X31="",0,X31),"0")</f>
        <v>0</v>
      </c>
      <c r="Y32" s="173"/>
      <c r="Z32" s="173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88"/>
      <c r="N33" s="180" t="s">
        <v>67</v>
      </c>
      <c r="O33" s="181"/>
      <c r="P33" s="181"/>
      <c r="Q33" s="181"/>
      <c r="R33" s="181"/>
      <c r="S33" s="181"/>
      <c r="T33" s="182"/>
      <c r="U33" s="38" t="s">
        <v>68</v>
      </c>
      <c r="V33" s="172">
        <f>IFERROR(SUMPRODUCT(V28:V31*H28:H31),"0")</f>
        <v>0</v>
      </c>
      <c r="W33" s="172">
        <f>IFERROR(SUMPRODUCT(W28:W31*H28:H31),"0")</f>
        <v>0</v>
      </c>
      <c r="X33" s="38"/>
      <c r="Y33" s="173"/>
      <c r="Z33" s="173"/>
    </row>
    <row r="34" spans="1:53" ht="16.5" customHeight="1" x14ac:dyDescent="0.25">
      <c r="A34" s="176" t="s">
        <v>82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66"/>
      <c r="Z34" s="166"/>
    </row>
    <row r="35" spans="1:53" ht="14.25" customHeight="1" x14ac:dyDescent="0.25">
      <c r="A35" s="192" t="s">
        <v>61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65"/>
      <c r="Z35" s="165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4">
        <v>4607111036285</v>
      </c>
      <c r="E36" s="175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6"/>
      <c r="P36" s="186"/>
      <c r="Q36" s="186"/>
      <c r="R36" s="175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4">
        <v>4607111036308</v>
      </c>
      <c r="E37" s="175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47" t="s">
        <v>87</v>
      </c>
      <c r="O37" s="186"/>
      <c r="P37" s="186"/>
      <c r="Q37" s="186"/>
      <c r="R37" s="175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4">
        <v>4607111036315</v>
      </c>
      <c r="E38" s="175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6"/>
      <c r="P38" s="186"/>
      <c r="Q38" s="186"/>
      <c r="R38" s="175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4">
        <v>4607111036292</v>
      </c>
      <c r="E39" s="175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6"/>
      <c r="P39" s="186"/>
      <c r="Q39" s="186"/>
      <c r="R39" s="175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88"/>
      <c r="N40" s="180" t="s">
        <v>67</v>
      </c>
      <c r="O40" s="181"/>
      <c r="P40" s="181"/>
      <c r="Q40" s="181"/>
      <c r="R40" s="181"/>
      <c r="S40" s="181"/>
      <c r="T40" s="182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88"/>
      <c r="N41" s="180" t="s">
        <v>67</v>
      </c>
      <c r="O41" s="181"/>
      <c r="P41" s="181"/>
      <c r="Q41" s="181"/>
      <c r="R41" s="181"/>
      <c r="S41" s="181"/>
      <c r="T41" s="182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customHeight="1" x14ac:dyDescent="0.25">
      <c r="A42" s="176" t="s">
        <v>92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66"/>
      <c r="Z42" s="166"/>
    </row>
    <row r="43" spans="1:53" ht="14.25" customHeight="1" x14ac:dyDescent="0.25">
      <c r="A43" s="192" t="s">
        <v>93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65"/>
      <c r="Z43" s="165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4">
        <v>4607111037053</v>
      </c>
      <c r="E44" s="175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6"/>
      <c r="P44" s="186"/>
      <c r="Q44" s="186"/>
      <c r="R44" s="175"/>
      <c r="S44" s="35"/>
      <c r="T44" s="35"/>
      <c r="U44" s="36" t="s">
        <v>66</v>
      </c>
      <c r="V44" s="170">
        <v>0</v>
      </c>
      <c r="W44" s="171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4">
        <v>4607111037060</v>
      </c>
      <c r="E45" s="175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6"/>
      <c r="P45" s="186"/>
      <c r="Q45" s="186"/>
      <c r="R45" s="175"/>
      <c r="S45" s="35"/>
      <c r="T45" s="35"/>
      <c r="U45" s="36" t="s">
        <v>66</v>
      </c>
      <c r="V45" s="170">
        <v>0</v>
      </c>
      <c r="W45" s="171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8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88"/>
      <c r="N46" s="180" t="s">
        <v>67</v>
      </c>
      <c r="O46" s="181"/>
      <c r="P46" s="181"/>
      <c r="Q46" s="181"/>
      <c r="R46" s="181"/>
      <c r="S46" s="181"/>
      <c r="T46" s="182"/>
      <c r="U46" s="38" t="s">
        <v>66</v>
      </c>
      <c r="V46" s="172">
        <f>IFERROR(SUM(V44:V45),"0")</f>
        <v>0</v>
      </c>
      <c r="W46" s="172">
        <f>IFERROR(SUM(W44:W45),"0")</f>
        <v>0</v>
      </c>
      <c r="X46" s="172">
        <f>IFERROR(IF(X44="",0,X44),"0")+IFERROR(IF(X45="",0,X45),"0")</f>
        <v>0</v>
      </c>
      <c r="Y46" s="173"/>
      <c r="Z46" s="173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88"/>
      <c r="N47" s="180" t="s">
        <v>67</v>
      </c>
      <c r="O47" s="181"/>
      <c r="P47" s="181"/>
      <c r="Q47" s="181"/>
      <c r="R47" s="181"/>
      <c r="S47" s="181"/>
      <c r="T47" s="182"/>
      <c r="U47" s="38" t="s">
        <v>68</v>
      </c>
      <c r="V47" s="172">
        <f>IFERROR(SUMPRODUCT(V44:V45*H44:H45),"0")</f>
        <v>0</v>
      </c>
      <c r="W47" s="172">
        <f>IFERROR(SUMPRODUCT(W44:W45*H44:H45),"0")</f>
        <v>0</v>
      </c>
      <c r="X47" s="38"/>
      <c r="Y47" s="173"/>
      <c r="Z47" s="173"/>
    </row>
    <row r="48" spans="1:53" ht="16.5" customHeight="1" x14ac:dyDescent="0.25">
      <c r="A48" s="176" t="s">
        <v>99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66"/>
      <c r="Z48" s="166"/>
    </row>
    <row r="49" spans="1:53" ht="14.25" customHeight="1" x14ac:dyDescent="0.25">
      <c r="A49" s="192" t="s">
        <v>61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65"/>
      <c r="Z49" s="165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4">
        <v>4607111037190</v>
      </c>
      <c r="E50" s="175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5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6"/>
      <c r="P50" s="186"/>
      <c r="Q50" s="186"/>
      <c r="R50" s="175"/>
      <c r="S50" s="35"/>
      <c r="T50" s="35"/>
      <c r="U50" s="36" t="s">
        <v>66</v>
      </c>
      <c r="V50" s="170">
        <v>0</v>
      </c>
      <c r="W50" s="171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4">
        <v>4607111037183</v>
      </c>
      <c r="E51" s="175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6"/>
      <c r="P51" s="186"/>
      <c r="Q51" s="186"/>
      <c r="R51" s="175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4">
        <v>4607111037091</v>
      </c>
      <c r="E52" s="175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3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6"/>
      <c r="P52" s="186"/>
      <c r="Q52" s="186"/>
      <c r="R52" s="175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4">
        <v>4607111036902</v>
      </c>
      <c r="E53" s="175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6"/>
      <c r="P53" s="186"/>
      <c r="Q53" s="186"/>
      <c r="R53" s="175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4">
        <v>4607111036858</v>
      </c>
      <c r="E54" s="175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6"/>
      <c r="P54" s="186"/>
      <c r="Q54" s="186"/>
      <c r="R54" s="175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4">
        <v>4607111036889</v>
      </c>
      <c r="E55" s="175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6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6"/>
      <c r="P55" s="186"/>
      <c r="Q55" s="186"/>
      <c r="R55" s="175"/>
      <c r="S55" s="35"/>
      <c r="T55" s="35"/>
      <c r="U55" s="36" t="s">
        <v>66</v>
      </c>
      <c r="V55" s="170">
        <v>0</v>
      </c>
      <c r="W55" s="171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88"/>
      <c r="N56" s="180" t="s">
        <v>67</v>
      </c>
      <c r="O56" s="181"/>
      <c r="P56" s="181"/>
      <c r="Q56" s="181"/>
      <c r="R56" s="181"/>
      <c r="S56" s="181"/>
      <c r="T56" s="182"/>
      <c r="U56" s="38" t="s">
        <v>66</v>
      </c>
      <c r="V56" s="172">
        <f>IFERROR(SUM(V50:V55),"0")</f>
        <v>0</v>
      </c>
      <c r="W56" s="172">
        <f>IFERROR(SUM(W50:W55),"0")</f>
        <v>0</v>
      </c>
      <c r="X56" s="172">
        <f>IFERROR(IF(X50="",0,X50),"0")+IFERROR(IF(X51="",0,X51),"0")+IFERROR(IF(X52="",0,X52),"0")+IFERROR(IF(X53="",0,X53),"0")+IFERROR(IF(X54="",0,X54),"0")+IFERROR(IF(X55="",0,X55),"0")</f>
        <v>0</v>
      </c>
      <c r="Y56" s="173"/>
      <c r="Z56" s="173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88"/>
      <c r="N57" s="180" t="s">
        <v>67</v>
      </c>
      <c r="O57" s="181"/>
      <c r="P57" s="181"/>
      <c r="Q57" s="181"/>
      <c r="R57" s="181"/>
      <c r="S57" s="181"/>
      <c r="T57" s="182"/>
      <c r="U57" s="38" t="s">
        <v>68</v>
      </c>
      <c r="V57" s="172">
        <f>IFERROR(SUMPRODUCT(V50:V55*H50:H55),"0")</f>
        <v>0</v>
      </c>
      <c r="W57" s="172">
        <f>IFERROR(SUMPRODUCT(W50:W55*H50:H55),"0")</f>
        <v>0</v>
      </c>
      <c r="X57" s="38"/>
      <c r="Y57" s="173"/>
      <c r="Z57" s="173"/>
    </row>
    <row r="58" spans="1:53" ht="16.5" customHeight="1" x14ac:dyDescent="0.25">
      <c r="A58" s="176" t="s">
        <v>112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66"/>
      <c r="Z58" s="166"/>
    </row>
    <row r="59" spans="1:53" ht="14.25" customHeight="1" x14ac:dyDescent="0.25">
      <c r="A59" s="192" t="s">
        <v>61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65"/>
      <c r="Z59" s="165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4">
        <v>4607111037411</v>
      </c>
      <c r="E60" s="175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6"/>
      <c r="P60" s="186"/>
      <c r="Q60" s="186"/>
      <c r="R60" s="175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4">
        <v>4607111036728</v>
      </c>
      <c r="E61" s="175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6"/>
      <c r="P61" s="186"/>
      <c r="Q61" s="186"/>
      <c r="R61" s="175"/>
      <c r="S61" s="35"/>
      <c r="T61" s="35"/>
      <c r="U61" s="36" t="s">
        <v>66</v>
      </c>
      <c r="V61" s="170">
        <v>0</v>
      </c>
      <c r="W61" s="171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8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88"/>
      <c r="N62" s="180" t="s">
        <v>67</v>
      </c>
      <c r="O62" s="181"/>
      <c r="P62" s="181"/>
      <c r="Q62" s="181"/>
      <c r="R62" s="181"/>
      <c r="S62" s="181"/>
      <c r="T62" s="182"/>
      <c r="U62" s="38" t="s">
        <v>66</v>
      </c>
      <c r="V62" s="172">
        <f>IFERROR(SUM(V60:V61),"0")</f>
        <v>0</v>
      </c>
      <c r="W62" s="172">
        <f>IFERROR(SUM(W60:W61),"0")</f>
        <v>0</v>
      </c>
      <c r="X62" s="172">
        <f>IFERROR(IF(X60="",0,X60),"0")+IFERROR(IF(X61="",0,X61),"0")</f>
        <v>0</v>
      </c>
      <c r="Y62" s="173"/>
      <c r="Z62" s="173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88"/>
      <c r="N63" s="180" t="s">
        <v>67</v>
      </c>
      <c r="O63" s="181"/>
      <c r="P63" s="181"/>
      <c r="Q63" s="181"/>
      <c r="R63" s="181"/>
      <c r="S63" s="181"/>
      <c r="T63" s="182"/>
      <c r="U63" s="38" t="s">
        <v>68</v>
      </c>
      <c r="V63" s="172">
        <f>IFERROR(SUMPRODUCT(V60:V61*H60:H61),"0")</f>
        <v>0</v>
      </c>
      <c r="W63" s="172">
        <f>IFERROR(SUMPRODUCT(W60:W61*H60:H61),"0")</f>
        <v>0</v>
      </c>
      <c r="X63" s="38"/>
      <c r="Y63" s="173"/>
      <c r="Z63" s="173"/>
    </row>
    <row r="64" spans="1:53" ht="16.5" customHeight="1" x14ac:dyDescent="0.25">
      <c r="A64" s="176" t="s">
        <v>118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66"/>
      <c r="Z64" s="166"/>
    </row>
    <row r="65" spans="1:53" ht="14.25" customHeight="1" x14ac:dyDescent="0.25">
      <c r="A65" s="192" t="s">
        <v>119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65"/>
      <c r="Z65" s="165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4">
        <v>4607111033659</v>
      </c>
      <c r="E66" s="175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2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6"/>
      <c r="P66" s="186"/>
      <c r="Q66" s="186"/>
      <c r="R66" s="175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8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88"/>
      <c r="N67" s="180" t="s">
        <v>67</v>
      </c>
      <c r="O67" s="181"/>
      <c r="P67" s="181"/>
      <c r="Q67" s="181"/>
      <c r="R67" s="181"/>
      <c r="S67" s="181"/>
      <c r="T67" s="182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88"/>
      <c r="N68" s="180" t="s">
        <v>67</v>
      </c>
      <c r="O68" s="181"/>
      <c r="P68" s="181"/>
      <c r="Q68" s="181"/>
      <c r="R68" s="181"/>
      <c r="S68" s="181"/>
      <c r="T68" s="182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customHeight="1" x14ac:dyDescent="0.25">
      <c r="A69" s="176" t="s">
        <v>122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66"/>
      <c r="Z69" s="166"/>
    </row>
    <row r="70" spans="1:53" ht="14.25" customHeight="1" x14ac:dyDescent="0.25">
      <c r="A70" s="192" t="s">
        <v>123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65"/>
      <c r="Z70" s="165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4">
        <v>4607111034137</v>
      </c>
      <c r="E71" s="175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6"/>
      <c r="P71" s="186"/>
      <c r="Q71" s="186"/>
      <c r="R71" s="175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4">
        <v>4607111034120</v>
      </c>
      <c r="E72" s="175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4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6"/>
      <c r="P72" s="186"/>
      <c r="Q72" s="186"/>
      <c r="R72" s="175"/>
      <c r="S72" s="35"/>
      <c r="T72" s="35"/>
      <c r="U72" s="36" t="s">
        <v>66</v>
      </c>
      <c r="V72" s="170">
        <v>17</v>
      </c>
      <c r="W72" s="171">
        <f>IFERROR(IF(V72="","",V72),"")</f>
        <v>17</v>
      </c>
      <c r="X72" s="37">
        <f>IFERROR(IF(V72="","",V72*0.01788),"")</f>
        <v>0.30396000000000001</v>
      </c>
      <c r="Y72" s="57"/>
      <c r="Z72" s="58"/>
      <c r="AD72" s="62"/>
      <c r="BA72" s="84" t="s">
        <v>75</v>
      </c>
    </row>
    <row r="73" spans="1:53" x14ac:dyDescent="0.2">
      <c r="A73" s="18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88"/>
      <c r="N73" s="180" t="s">
        <v>67</v>
      </c>
      <c r="O73" s="181"/>
      <c r="P73" s="181"/>
      <c r="Q73" s="181"/>
      <c r="R73" s="181"/>
      <c r="S73" s="181"/>
      <c r="T73" s="182"/>
      <c r="U73" s="38" t="s">
        <v>66</v>
      </c>
      <c r="V73" s="172">
        <f>IFERROR(SUM(V71:V72),"0")</f>
        <v>17</v>
      </c>
      <c r="W73" s="172">
        <f>IFERROR(SUM(W71:W72),"0")</f>
        <v>17</v>
      </c>
      <c r="X73" s="172">
        <f>IFERROR(IF(X71="",0,X71),"0")+IFERROR(IF(X72="",0,X72),"0")</f>
        <v>0.30396000000000001</v>
      </c>
      <c r="Y73" s="173"/>
      <c r="Z73" s="173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88"/>
      <c r="N74" s="180" t="s">
        <v>67</v>
      </c>
      <c r="O74" s="181"/>
      <c r="P74" s="181"/>
      <c r="Q74" s="181"/>
      <c r="R74" s="181"/>
      <c r="S74" s="181"/>
      <c r="T74" s="182"/>
      <c r="U74" s="38" t="s">
        <v>68</v>
      </c>
      <c r="V74" s="172">
        <f>IFERROR(SUMPRODUCT(V71:V72*H71:H72),"0")</f>
        <v>61.2</v>
      </c>
      <c r="W74" s="172">
        <f>IFERROR(SUMPRODUCT(W71:W72*H71:H72),"0")</f>
        <v>61.2</v>
      </c>
      <c r="X74" s="38"/>
      <c r="Y74" s="173"/>
      <c r="Z74" s="173"/>
    </row>
    <row r="75" spans="1:53" ht="16.5" customHeight="1" x14ac:dyDescent="0.25">
      <c r="A75" s="176" t="s">
        <v>128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66"/>
      <c r="Z75" s="166"/>
    </row>
    <row r="76" spans="1:53" ht="14.25" customHeight="1" x14ac:dyDescent="0.25">
      <c r="A76" s="192" t="s">
        <v>119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65"/>
      <c r="Z76" s="165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4">
        <v>4607111036407</v>
      </c>
      <c r="E77" s="175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6"/>
      <c r="P77" s="186"/>
      <c r="Q77" s="186"/>
      <c r="R77" s="175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4">
        <v>4607111033628</v>
      </c>
      <c r="E78" s="175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5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6"/>
      <c r="P78" s="186"/>
      <c r="Q78" s="186"/>
      <c r="R78" s="175"/>
      <c r="S78" s="35"/>
      <c r="T78" s="35"/>
      <c r="U78" s="36" t="s">
        <v>66</v>
      </c>
      <c r="V78" s="170">
        <v>0</v>
      </c>
      <c r="W78" s="171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4">
        <v>4607111033451</v>
      </c>
      <c r="E79" s="175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6"/>
      <c r="P79" s="186"/>
      <c r="Q79" s="186"/>
      <c r="R79" s="175"/>
      <c r="S79" s="35"/>
      <c r="T79" s="35"/>
      <c r="U79" s="36" t="s">
        <v>66</v>
      </c>
      <c r="V79" s="170">
        <v>0</v>
      </c>
      <c r="W79" s="171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4">
        <v>4607111035141</v>
      </c>
      <c r="E80" s="175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6"/>
      <c r="P80" s="186"/>
      <c r="Q80" s="186"/>
      <c r="R80" s="175"/>
      <c r="S80" s="35"/>
      <c r="T80" s="35"/>
      <c r="U80" s="36" t="s">
        <v>66</v>
      </c>
      <c r="V80" s="170">
        <v>0</v>
      </c>
      <c r="W80" s="171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4">
        <v>4607111035028</v>
      </c>
      <c r="E81" s="175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6"/>
      <c r="P81" s="186"/>
      <c r="Q81" s="186"/>
      <c r="R81" s="175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4">
        <v>4607111033444</v>
      </c>
      <c r="E82" s="175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6"/>
      <c r="P82" s="186"/>
      <c r="Q82" s="186"/>
      <c r="R82" s="175"/>
      <c r="S82" s="35"/>
      <c r="T82" s="35"/>
      <c r="U82" s="36" t="s">
        <v>66</v>
      </c>
      <c r="V82" s="170">
        <v>10</v>
      </c>
      <c r="W82" s="171">
        <f t="shared" si="2"/>
        <v>10</v>
      </c>
      <c r="X82" s="37">
        <f t="shared" si="3"/>
        <v>0.17880000000000001</v>
      </c>
      <c r="Y82" s="57"/>
      <c r="Z82" s="58"/>
      <c r="AD82" s="62"/>
      <c r="BA82" s="90" t="s">
        <v>75</v>
      </c>
    </row>
    <row r="83" spans="1:53" x14ac:dyDescent="0.2">
      <c r="A83" s="18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88"/>
      <c r="N83" s="180" t="s">
        <v>67</v>
      </c>
      <c r="O83" s="181"/>
      <c r="P83" s="181"/>
      <c r="Q83" s="181"/>
      <c r="R83" s="181"/>
      <c r="S83" s="181"/>
      <c r="T83" s="182"/>
      <c r="U83" s="38" t="s">
        <v>66</v>
      </c>
      <c r="V83" s="172">
        <f>IFERROR(SUM(V77:V82),"0")</f>
        <v>10</v>
      </c>
      <c r="W83" s="172">
        <f>IFERROR(SUM(W77:W82),"0")</f>
        <v>10</v>
      </c>
      <c r="X83" s="172">
        <f>IFERROR(IF(X77="",0,X77),"0")+IFERROR(IF(X78="",0,X78),"0")+IFERROR(IF(X79="",0,X79),"0")+IFERROR(IF(X80="",0,X80),"0")+IFERROR(IF(X81="",0,X81),"0")+IFERROR(IF(X82="",0,X82),"0")</f>
        <v>0.17880000000000001</v>
      </c>
      <c r="Y83" s="173"/>
      <c r="Z83" s="173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88"/>
      <c r="N84" s="180" t="s">
        <v>67</v>
      </c>
      <c r="O84" s="181"/>
      <c r="P84" s="181"/>
      <c r="Q84" s="181"/>
      <c r="R84" s="181"/>
      <c r="S84" s="181"/>
      <c r="T84" s="182"/>
      <c r="U84" s="38" t="s">
        <v>68</v>
      </c>
      <c r="V84" s="172">
        <f>IFERROR(SUMPRODUCT(V77:V82*H77:H82),"0")</f>
        <v>36</v>
      </c>
      <c r="W84" s="172">
        <f>IFERROR(SUMPRODUCT(W77:W82*H77:H82),"0")</f>
        <v>36</v>
      </c>
      <c r="X84" s="38"/>
      <c r="Y84" s="173"/>
      <c r="Z84" s="173"/>
    </row>
    <row r="85" spans="1:53" ht="16.5" customHeight="1" x14ac:dyDescent="0.25">
      <c r="A85" s="176" t="s">
        <v>141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66"/>
      <c r="Z85" s="166"/>
    </row>
    <row r="86" spans="1:53" ht="14.25" customHeight="1" x14ac:dyDescent="0.25">
      <c r="A86" s="192" t="s">
        <v>141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65"/>
      <c r="Z86" s="165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4">
        <v>4607025784012</v>
      </c>
      <c r="E87" s="175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9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6"/>
      <c r="P87" s="186"/>
      <c r="Q87" s="186"/>
      <c r="R87" s="175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4">
        <v>4607025784319</v>
      </c>
      <c r="E88" s="175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5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6"/>
      <c r="P88" s="186"/>
      <c r="Q88" s="186"/>
      <c r="R88" s="175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4">
        <v>4607111035370</v>
      </c>
      <c r="E89" s="175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9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6"/>
      <c r="P89" s="186"/>
      <c r="Q89" s="186"/>
      <c r="R89" s="175"/>
      <c r="S89" s="35"/>
      <c r="T89" s="35"/>
      <c r="U89" s="36" t="s">
        <v>66</v>
      </c>
      <c r="V89" s="170">
        <v>0</v>
      </c>
      <c r="W89" s="171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88"/>
      <c r="N90" s="180" t="s">
        <v>67</v>
      </c>
      <c r="O90" s="181"/>
      <c r="P90" s="181"/>
      <c r="Q90" s="181"/>
      <c r="R90" s="181"/>
      <c r="S90" s="181"/>
      <c r="T90" s="182"/>
      <c r="U90" s="38" t="s">
        <v>66</v>
      </c>
      <c r="V90" s="172">
        <f>IFERROR(SUM(V87:V89),"0")</f>
        <v>0</v>
      </c>
      <c r="W90" s="172">
        <f>IFERROR(SUM(W87:W89),"0")</f>
        <v>0</v>
      </c>
      <c r="X90" s="172">
        <f>IFERROR(IF(X87="",0,X87),"0")+IFERROR(IF(X88="",0,X88),"0")+IFERROR(IF(X89="",0,X89),"0")</f>
        <v>0</v>
      </c>
      <c r="Y90" s="173"/>
      <c r="Z90" s="173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88"/>
      <c r="N91" s="180" t="s">
        <v>67</v>
      </c>
      <c r="O91" s="181"/>
      <c r="P91" s="181"/>
      <c r="Q91" s="181"/>
      <c r="R91" s="181"/>
      <c r="S91" s="181"/>
      <c r="T91" s="182"/>
      <c r="U91" s="38" t="s">
        <v>68</v>
      </c>
      <c r="V91" s="172">
        <f>IFERROR(SUMPRODUCT(V87:V89*H87:H89),"0")</f>
        <v>0</v>
      </c>
      <c r="W91" s="172">
        <f>IFERROR(SUMPRODUCT(W87:W89*H87:H89),"0")</f>
        <v>0</v>
      </c>
      <c r="X91" s="38"/>
      <c r="Y91" s="173"/>
      <c r="Z91" s="173"/>
    </row>
    <row r="92" spans="1:53" ht="16.5" customHeight="1" x14ac:dyDescent="0.25">
      <c r="A92" s="176" t="s">
        <v>148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66"/>
      <c r="Z92" s="166"/>
    </row>
    <row r="93" spans="1:53" ht="14.25" customHeight="1" x14ac:dyDescent="0.25">
      <c r="A93" s="192" t="s">
        <v>61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65"/>
      <c r="Z93" s="165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4">
        <v>4607111033970</v>
      </c>
      <c r="E94" s="175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2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6"/>
      <c r="P94" s="186"/>
      <c r="Q94" s="186"/>
      <c r="R94" s="175"/>
      <c r="S94" s="35"/>
      <c r="T94" s="35"/>
      <c r="U94" s="36" t="s">
        <v>66</v>
      </c>
      <c r="V94" s="170">
        <v>0</v>
      </c>
      <c r="W94" s="171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4">
        <v>4607111034144</v>
      </c>
      <c r="E95" s="175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6"/>
      <c r="P95" s="186"/>
      <c r="Q95" s="186"/>
      <c r="R95" s="175"/>
      <c r="S95" s="35"/>
      <c r="T95" s="35"/>
      <c r="U95" s="36" t="s">
        <v>66</v>
      </c>
      <c r="V95" s="170">
        <v>0</v>
      </c>
      <c r="W95" s="171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4">
        <v>4607111033987</v>
      </c>
      <c r="E96" s="175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1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6"/>
      <c r="P96" s="186"/>
      <c r="Q96" s="186"/>
      <c r="R96" s="175"/>
      <c r="S96" s="35"/>
      <c r="T96" s="35"/>
      <c r="U96" s="36" t="s">
        <v>66</v>
      </c>
      <c r="V96" s="170">
        <v>0</v>
      </c>
      <c r="W96" s="171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4">
        <v>4607111034151</v>
      </c>
      <c r="E97" s="175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30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6"/>
      <c r="P97" s="186"/>
      <c r="Q97" s="186"/>
      <c r="R97" s="175"/>
      <c r="S97" s="35"/>
      <c r="T97" s="35"/>
      <c r="U97" s="36" t="s">
        <v>66</v>
      </c>
      <c r="V97" s="170">
        <v>80</v>
      </c>
      <c r="W97" s="171">
        <f>IFERROR(IF(V97="","",V97),"")</f>
        <v>80</v>
      </c>
      <c r="X97" s="37">
        <f>IFERROR(IF(V97="","",V97*0.0155),"")</f>
        <v>1.24</v>
      </c>
      <c r="Y97" s="57"/>
      <c r="Z97" s="58"/>
      <c r="AD97" s="62"/>
      <c r="BA97" s="97" t="s">
        <v>1</v>
      </c>
    </row>
    <row r="98" spans="1:53" x14ac:dyDescent="0.2">
      <c r="A98" s="18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88"/>
      <c r="N98" s="180" t="s">
        <v>67</v>
      </c>
      <c r="O98" s="181"/>
      <c r="P98" s="181"/>
      <c r="Q98" s="181"/>
      <c r="R98" s="181"/>
      <c r="S98" s="181"/>
      <c r="T98" s="182"/>
      <c r="U98" s="38" t="s">
        <v>66</v>
      </c>
      <c r="V98" s="172">
        <f>IFERROR(SUM(V94:V97),"0")</f>
        <v>80</v>
      </c>
      <c r="W98" s="172">
        <f>IFERROR(SUM(W94:W97),"0")</f>
        <v>80</v>
      </c>
      <c r="X98" s="172">
        <f>IFERROR(IF(X94="",0,X94),"0")+IFERROR(IF(X95="",0,X95),"0")+IFERROR(IF(X96="",0,X96),"0")+IFERROR(IF(X97="",0,X97),"0")</f>
        <v>1.24</v>
      </c>
      <c r="Y98" s="173"/>
      <c r="Z98" s="173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88"/>
      <c r="N99" s="180" t="s">
        <v>67</v>
      </c>
      <c r="O99" s="181"/>
      <c r="P99" s="181"/>
      <c r="Q99" s="181"/>
      <c r="R99" s="181"/>
      <c r="S99" s="181"/>
      <c r="T99" s="182"/>
      <c r="U99" s="38" t="s">
        <v>68</v>
      </c>
      <c r="V99" s="172">
        <f>IFERROR(SUMPRODUCT(V94:V97*H94:H97),"0")</f>
        <v>576</v>
      </c>
      <c r="W99" s="172">
        <f>IFERROR(SUMPRODUCT(W94:W97*H94:H97),"0")</f>
        <v>576</v>
      </c>
      <c r="X99" s="38"/>
      <c r="Y99" s="173"/>
      <c r="Z99" s="173"/>
    </row>
    <row r="100" spans="1:53" ht="16.5" customHeight="1" x14ac:dyDescent="0.25">
      <c r="A100" s="176" t="s">
        <v>157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66"/>
      <c r="Z100" s="166"/>
    </row>
    <row r="101" spans="1:53" ht="14.25" customHeight="1" x14ac:dyDescent="0.25">
      <c r="A101" s="192" t="s">
        <v>119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74">
        <v>4607111034014</v>
      </c>
      <c r="E102" s="175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6"/>
      <c r="P102" s="186"/>
      <c r="Q102" s="186"/>
      <c r="R102" s="175"/>
      <c r="S102" s="35"/>
      <c r="T102" s="35"/>
      <c r="U102" s="36" t="s">
        <v>66</v>
      </c>
      <c r="V102" s="170">
        <v>0</v>
      </c>
      <c r="W102" s="171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74">
        <v>4607111033994</v>
      </c>
      <c r="E103" s="175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4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6"/>
      <c r="P103" s="186"/>
      <c r="Q103" s="186"/>
      <c r="R103" s="175"/>
      <c r="S103" s="35"/>
      <c r="T103" s="35"/>
      <c r="U103" s="36" t="s">
        <v>66</v>
      </c>
      <c r="V103" s="170">
        <v>0</v>
      </c>
      <c r="W103" s="171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x14ac:dyDescent="0.2">
      <c r="A104" s="18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88"/>
      <c r="N104" s="180" t="s">
        <v>67</v>
      </c>
      <c r="O104" s="181"/>
      <c r="P104" s="181"/>
      <c r="Q104" s="181"/>
      <c r="R104" s="181"/>
      <c r="S104" s="181"/>
      <c r="T104" s="182"/>
      <c r="U104" s="38" t="s">
        <v>66</v>
      </c>
      <c r="V104" s="172">
        <f>IFERROR(SUM(V102:V103),"0")</f>
        <v>0</v>
      </c>
      <c r="W104" s="172">
        <f>IFERROR(SUM(W102:W103),"0")</f>
        <v>0</v>
      </c>
      <c r="X104" s="172">
        <f>IFERROR(IF(X102="",0,X102),"0")+IFERROR(IF(X103="",0,X103),"0")</f>
        <v>0</v>
      </c>
      <c r="Y104" s="173"/>
      <c r="Z104" s="173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88"/>
      <c r="N105" s="180" t="s">
        <v>67</v>
      </c>
      <c r="O105" s="181"/>
      <c r="P105" s="181"/>
      <c r="Q105" s="181"/>
      <c r="R105" s="181"/>
      <c r="S105" s="181"/>
      <c r="T105" s="182"/>
      <c r="U105" s="38" t="s">
        <v>68</v>
      </c>
      <c r="V105" s="172">
        <f>IFERROR(SUMPRODUCT(V102:V103*H102:H103),"0")</f>
        <v>0</v>
      </c>
      <c r="W105" s="172">
        <f>IFERROR(SUMPRODUCT(W102:W103*H102:H103),"0")</f>
        <v>0</v>
      </c>
      <c r="X105" s="38"/>
      <c r="Y105" s="173"/>
      <c r="Z105" s="173"/>
    </row>
    <row r="106" spans="1:53" ht="16.5" customHeight="1" x14ac:dyDescent="0.25">
      <c r="A106" s="176" t="s">
        <v>162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66"/>
      <c r="Z106" s="166"/>
    </row>
    <row r="107" spans="1:53" ht="14.25" customHeight="1" x14ac:dyDescent="0.25">
      <c r="A107" s="192" t="s">
        <v>119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74">
        <v>4607111034199</v>
      </c>
      <c r="E108" s="175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30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6"/>
      <c r="P108" s="186"/>
      <c r="Q108" s="186"/>
      <c r="R108" s="175"/>
      <c r="S108" s="35"/>
      <c r="T108" s="35"/>
      <c r="U108" s="36" t="s">
        <v>66</v>
      </c>
      <c r="V108" s="170">
        <v>0</v>
      </c>
      <c r="W108" s="171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75</v>
      </c>
    </row>
    <row r="109" spans="1:53" x14ac:dyDescent="0.2">
      <c r="A109" s="18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88"/>
      <c r="N109" s="180" t="s">
        <v>67</v>
      </c>
      <c r="O109" s="181"/>
      <c r="P109" s="181"/>
      <c r="Q109" s="181"/>
      <c r="R109" s="181"/>
      <c r="S109" s="181"/>
      <c r="T109" s="182"/>
      <c r="U109" s="38" t="s">
        <v>66</v>
      </c>
      <c r="V109" s="172">
        <f>IFERROR(SUM(V108:V108),"0")</f>
        <v>0</v>
      </c>
      <c r="W109" s="172">
        <f>IFERROR(SUM(W108:W108),"0")</f>
        <v>0</v>
      </c>
      <c r="X109" s="172">
        <f>IFERROR(IF(X108="",0,X108),"0")</f>
        <v>0</v>
      </c>
      <c r="Y109" s="173"/>
      <c r="Z109" s="173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88"/>
      <c r="N110" s="180" t="s">
        <v>67</v>
      </c>
      <c r="O110" s="181"/>
      <c r="P110" s="181"/>
      <c r="Q110" s="181"/>
      <c r="R110" s="181"/>
      <c r="S110" s="181"/>
      <c r="T110" s="182"/>
      <c r="U110" s="38" t="s">
        <v>68</v>
      </c>
      <c r="V110" s="172">
        <f>IFERROR(SUMPRODUCT(V108:V108*H108:H108),"0")</f>
        <v>0</v>
      </c>
      <c r="W110" s="172">
        <f>IFERROR(SUMPRODUCT(W108:W108*H108:H108),"0")</f>
        <v>0</v>
      </c>
      <c r="X110" s="38"/>
      <c r="Y110" s="173"/>
      <c r="Z110" s="173"/>
    </row>
    <row r="111" spans="1:53" ht="16.5" customHeight="1" x14ac:dyDescent="0.25">
      <c r="A111" s="176" t="s">
        <v>165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66"/>
      <c r="Z111" s="166"/>
    </row>
    <row r="112" spans="1:53" ht="14.25" customHeight="1" x14ac:dyDescent="0.25">
      <c r="A112" s="192" t="s">
        <v>119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65"/>
      <c r="Z112" s="165"/>
    </row>
    <row r="113" spans="1:53" ht="27" customHeight="1" x14ac:dyDescent="0.25">
      <c r="A113" s="55" t="s">
        <v>166</v>
      </c>
      <c r="B113" s="55" t="s">
        <v>167</v>
      </c>
      <c r="C113" s="32">
        <v>4301130006</v>
      </c>
      <c r="D113" s="174">
        <v>4607111034670</v>
      </c>
      <c r="E113" s="175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6"/>
      <c r="P113" s="186"/>
      <c r="Q113" s="186"/>
      <c r="R113" s="175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customHeight="1" x14ac:dyDescent="0.25">
      <c r="A114" s="55" t="s">
        <v>169</v>
      </c>
      <c r="B114" s="55" t="s">
        <v>170</v>
      </c>
      <c r="C114" s="32">
        <v>4301130003</v>
      </c>
      <c r="D114" s="174">
        <v>4607111034687</v>
      </c>
      <c r="E114" s="175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2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6"/>
      <c r="P114" s="186"/>
      <c r="Q114" s="186"/>
      <c r="R114" s="175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4301135181</v>
      </c>
      <c r="D115" s="174">
        <v>4607111034380</v>
      </c>
      <c r="E115" s="175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30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6"/>
      <c r="P115" s="186"/>
      <c r="Q115" s="186"/>
      <c r="R115" s="175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4301135180</v>
      </c>
      <c r="D116" s="174">
        <v>4607111034397</v>
      </c>
      <c r="E116" s="175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4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6"/>
      <c r="P116" s="186"/>
      <c r="Q116" s="186"/>
      <c r="R116" s="175"/>
      <c r="S116" s="35"/>
      <c r="T116" s="35"/>
      <c r="U116" s="36" t="s">
        <v>66</v>
      </c>
      <c r="V116" s="170">
        <v>0</v>
      </c>
      <c r="W116" s="171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x14ac:dyDescent="0.2">
      <c r="A117" s="18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88"/>
      <c r="N117" s="180" t="s">
        <v>67</v>
      </c>
      <c r="O117" s="181"/>
      <c r="P117" s="181"/>
      <c r="Q117" s="181"/>
      <c r="R117" s="181"/>
      <c r="S117" s="181"/>
      <c r="T117" s="182"/>
      <c r="U117" s="38" t="s">
        <v>66</v>
      </c>
      <c r="V117" s="172">
        <f>IFERROR(SUM(V113:V116),"0")</f>
        <v>0</v>
      </c>
      <c r="W117" s="172">
        <f>IFERROR(SUM(W113:W116),"0")</f>
        <v>0</v>
      </c>
      <c r="X117" s="172">
        <f>IFERROR(IF(X113="",0,X113),"0")+IFERROR(IF(X114="",0,X114),"0")+IFERROR(IF(X115="",0,X115),"0")+IFERROR(IF(X116="",0,X116),"0")</f>
        <v>0</v>
      </c>
      <c r="Y117" s="173"/>
      <c r="Z117" s="173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88"/>
      <c r="N118" s="180" t="s">
        <v>67</v>
      </c>
      <c r="O118" s="181"/>
      <c r="P118" s="181"/>
      <c r="Q118" s="181"/>
      <c r="R118" s="181"/>
      <c r="S118" s="181"/>
      <c r="T118" s="182"/>
      <c r="U118" s="38" t="s">
        <v>68</v>
      </c>
      <c r="V118" s="172">
        <f>IFERROR(SUMPRODUCT(V113:V116*H113:H116),"0")</f>
        <v>0</v>
      </c>
      <c r="W118" s="172">
        <f>IFERROR(SUMPRODUCT(W113:W116*H113:H116),"0")</f>
        <v>0</v>
      </c>
      <c r="X118" s="38"/>
      <c r="Y118" s="173"/>
      <c r="Z118" s="173"/>
    </row>
    <row r="119" spans="1:53" ht="16.5" customHeight="1" x14ac:dyDescent="0.25">
      <c r="A119" s="176" t="s">
        <v>175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66"/>
      <c r="Z119" s="166"/>
    </row>
    <row r="120" spans="1:53" ht="14.25" customHeight="1" x14ac:dyDescent="0.25">
      <c r="A120" s="192" t="s">
        <v>119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65"/>
      <c r="Z120" s="165"/>
    </row>
    <row r="121" spans="1:53" ht="27" customHeight="1" x14ac:dyDescent="0.25">
      <c r="A121" s="55" t="s">
        <v>176</v>
      </c>
      <c r="B121" s="55" t="s">
        <v>177</v>
      </c>
      <c r="C121" s="32">
        <v>4301135134</v>
      </c>
      <c r="D121" s="174">
        <v>4607111035806</v>
      </c>
      <c r="E121" s="175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30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6"/>
      <c r="P121" s="186"/>
      <c r="Q121" s="186"/>
      <c r="R121" s="175"/>
      <c r="S121" s="35"/>
      <c r="T121" s="35"/>
      <c r="U121" s="36" t="s">
        <v>66</v>
      </c>
      <c r="V121" s="170">
        <v>0</v>
      </c>
      <c r="W121" s="171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x14ac:dyDescent="0.2">
      <c r="A122" s="18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88"/>
      <c r="N122" s="180" t="s">
        <v>67</v>
      </c>
      <c r="O122" s="181"/>
      <c r="P122" s="181"/>
      <c r="Q122" s="181"/>
      <c r="R122" s="181"/>
      <c r="S122" s="181"/>
      <c r="T122" s="182"/>
      <c r="U122" s="38" t="s">
        <v>66</v>
      </c>
      <c r="V122" s="172">
        <f>IFERROR(SUM(V121:V121),"0")</f>
        <v>0</v>
      </c>
      <c r="W122" s="172">
        <f>IFERROR(SUM(W121:W121),"0")</f>
        <v>0</v>
      </c>
      <c r="X122" s="172">
        <f>IFERROR(IF(X121="",0,X121),"0")</f>
        <v>0</v>
      </c>
      <c r="Y122" s="173"/>
      <c r="Z122" s="173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88"/>
      <c r="N123" s="180" t="s">
        <v>67</v>
      </c>
      <c r="O123" s="181"/>
      <c r="P123" s="181"/>
      <c r="Q123" s="181"/>
      <c r="R123" s="181"/>
      <c r="S123" s="181"/>
      <c r="T123" s="182"/>
      <c r="U123" s="38" t="s">
        <v>68</v>
      </c>
      <c r="V123" s="172">
        <f>IFERROR(SUMPRODUCT(V121:V121*H121:H121),"0")</f>
        <v>0</v>
      </c>
      <c r="W123" s="172">
        <f>IFERROR(SUMPRODUCT(W121:W121*H121:H121),"0")</f>
        <v>0</v>
      </c>
      <c r="X123" s="38"/>
      <c r="Y123" s="173"/>
      <c r="Z123" s="173"/>
    </row>
    <row r="124" spans="1:53" ht="16.5" customHeight="1" x14ac:dyDescent="0.25">
      <c r="A124" s="176" t="s">
        <v>178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66"/>
      <c r="Z124" s="166"/>
    </row>
    <row r="125" spans="1:53" ht="14.25" customHeight="1" x14ac:dyDescent="0.25">
      <c r="A125" s="192" t="s">
        <v>179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65"/>
      <c r="Z125" s="165"/>
    </row>
    <row r="126" spans="1:53" ht="27" customHeight="1" x14ac:dyDescent="0.25">
      <c r="A126" s="55" t="s">
        <v>180</v>
      </c>
      <c r="B126" s="55" t="s">
        <v>181</v>
      </c>
      <c r="C126" s="32">
        <v>4301070768</v>
      </c>
      <c r="D126" s="174">
        <v>4607111035639</v>
      </c>
      <c r="E126" s="175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6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6"/>
      <c r="P126" s="186"/>
      <c r="Q126" s="186"/>
      <c r="R126" s="175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183</v>
      </c>
      <c r="B127" s="55" t="s">
        <v>184</v>
      </c>
      <c r="C127" s="32">
        <v>4301070797</v>
      </c>
      <c r="D127" s="174">
        <v>4607111035646</v>
      </c>
      <c r="E127" s="175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6"/>
      <c r="P127" s="186"/>
      <c r="Q127" s="186"/>
      <c r="R127" s="175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8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88"/>
      <c r="N128" s="180" t="s">
        <v>67</v>
      </c>
      <c r="O128" s="181"/>
      <c r="P128" s="181"/>
      <c r="Q128" s="181"/>
      <c r="R128" s="181"/>
      <c r="S128" s="181"/>
      <c r="T128" s="182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88"/>
      <c r="N129" s="180" t="s">
        <v>67</v>
      </c>
      <c r="O129" s="181"/>
      <c r="P129" s="181"/>
      <c r="Q129" s="181"/>
      <c r="R129" s="181"/>
      <c r="S129" s="181"/>
      <c r="T129" s="182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customHeight="1" x14ac:dyDescent="0.25">
      <c r="A130" s="176" t="s">
        <v>186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66"/>
      <c r="Z130" s="166"/>
    </row>
    <row r="131" spans="1:53" ht="14.25" customHeight="1" x14ac:dyDescent="0.25">
      <c r="A131" s="192" t="s">
        <v>119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65"/>
      <c r="Z131" s="165"/>
    </row>
    <row r="132" spans="1:53" ht="27" customHeight="1" x14ac:dyDescent="0.25">
      <c r="A132" s="55" t="s">
        <v>187</v>
      </c>
      <c r="B132" s="55" t="s">
        <v>188</v>
      </c>
      <c r="C132" s="32">
        <v>4301135133</v>
      </c>
      <c r="D132" s="174">
        <v>4607111036568</v>
      </c>
      <c r="E132" s="175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6"/>
      <c r="P132" s="186"/>
      <c r="Q132" s="186"/>
      <c r="R132" s="175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x14ac:dyDescent="0.2">
      <c r="A133" s="18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88"/>
      <c r="N133" s="180" t="s">
        <v>67</v>
      </c>
      <c r="O133" s="181"/>
      <c r="P133" s="181"/>
      <c r="Q133" s="181"/>
      <c r="R133" s="181"/>
      <c r="S133" s="181"/>
      <c r="T133" s="182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88"/>
      <c r="N134" s="180" t="s">
        <v>67</v>
      </c>
      <c r="O134" s="181"/>
      <c r="P134" s="181"/>
      <c r="Q134" s="181"/>
      <c r="R134" s="181"/>
      <c r="S134" s="181"/>
      <c r="T134" s="182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customHeight="1" x14ac:dyDescent="0.2">
      <c r="A135" s="207" t="s">
        <v>189</v>
      </c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49"/>
      <c r="Z135" s="49"/>
    </row>
    <row r="136" spans="1:53" ht="16.5" customHeight="1" x14ac:dyDescent="0.25">
      <c r="A136" s="176" t="s">
        <v>190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66"/>
      <c r="Z136" s="166"/>
    </row>
    <row r="137" spans="1:53" ht="14.25" customHeight="1" x14ac:dyDescent="0.25">
      <c r="A137" s="192" t="s">
        <v>119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65"/>
      <c r="Z137" s="165"/>
    </row>
    <row r="138" spans="1:53" ht="16.5" customHeight="1" x14ac:dyDescent="0.25">
      <c r="A138" s="55" t="s">
        <v>191</v>
      </c>
      <c r="B138" s="55" t="s">
        <v>192</v>
      </c>
      <c r="C138" s="32">
        <v>4301135317</v>
      </c>
      <c r="D138" s="174">
        <v>4607111039057</v>
      </c>
      <c r="E138" s="175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78" t="s">
        <v>193</v>
      </c>
      <c r="O138" s="186"/>
      <c r="P138" s="186"/>
      <c r="Q138" s="186"/>
      <c r="R138" s="175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x14ac:dyDescent="0.2">
      <c r="A139" s="18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88"/>
      <c r="N139" s="180" t="s">
        <v>67</v>
      </c>
      <c r="O139" s="181"/>
      <c r="P139" s="181"/>
      <c r="Q139" s="181"/>
      <c r="R139" s="181"/>
      <c r="S139" s="181"/>
      <c r="T139" s="182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88"/>
      <c r="N140" s="180" t="s">
        <v>67</v>
      </c>
      <c r="O140" s="181"/>
      <c r="P140" s="181"/>
      <c r="Q140" s="181"/>
      <c r="R140" s="181"/>
      <c r="S140" s="181"/>
      <c r="T140" s="182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customHeight="1" x14ac:dyDescent="0.25">
      <c r="A141" s="176" t="s">
        <v>194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66"/>
      <c r="Z141" s="166"/>
    </row>
    <row r="142" spans="1:53" ht="14.25" customHeight="1" x14ac:dyDescent="0.25">
      <c r="A142" s="192" t="s">
        <v>179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65"/>
      <c r="Z142" s="165"/>
    </row>
    <row r="143" spans="1:53" ht="16.5" customHeight="1" x14ac:dyDescent="0.25">
      <c r="A143" s="55" t="s">
        <v>195</v>
      </c>
      <c r="B143" s="55" t="s">
        <v>196</v>
      </c>
      <c r="C143" s="32">
        <v>4301071010</v>
      </c>
      <c r="D143" s="174">
        <v>4607111037701</v>
      </c>
      <c r="E143" s="175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6"/>
      <c r="P143" s="186"/>
      <c r="Q143" s="186"/>
      <c r="R143" s="175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x14ac:dyDescent="0.2">
      <c r="A144" s="18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88"/>
      <c r="N144" s="180" t="s">
        <v>67</v>
      </c>
      <c r="O144" s="181"/>
      <c r="P144" s="181"/>
      <c r="Q144" s="181"/>
      <c r="R144" s="181"/>
      <c r="S144" s="181"/>
      <c r="T144" s="182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x14ac:dyDescent="0.2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88"/>
      <c r="N145" s="180" t="s">
        <v>67</v>
      </c>
      <c r="O145" s="181"/>
      <c r="P145" s="181"/>
      <c r="Q145" s="181"/>
      <c r="R145" s="181"/>
      <c r="S145" s="181"/>
      <c r="T145" s="182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customHeight="1" x14ac:dyDescent="0.25">
      <c r="A146" s="176" t="s">
        <v>197</v>
      </c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66"/>
      <c r="Z146" s="166"/>
    </row>
    <row r="147" spans="1:53" ht="14.25" customHeight="1" x14ac:dyDescent="0.25">
      <c r="A147" s="192" t="s">
        <v>61</v>
      </c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65"/>
      <c r="Z147" s="165"/>
    </row>
    <row r="148" spans="1:53" ht="16.5" customHeight="1" x14ac:dyDescent="0.25">
      <c r="A148" s="55" t="s">
        <v>198</v>
      </c>
      <c r="B148" s="55" t="s">
        <v>199</v>
      </c>
      <c r="C148" s="32">
        <v>4301071026</v>
      </c>
      <c r="D148" s="174">
        <v>4607111036384</v>
      </c>
      <c r="E148" s="175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302" t="s">
        <v>200</v>
      </c>
      <c r="O148" s="186"/>
      <c r="P148" s="186"/>
      <c r="Q148" s="186"/>
      <c r="R148" s="175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customHeight="1" x14ac:dyDescent="0.25">
      <c r="A149" s="55" t="s">
        <v>201</v>
      </c>
      <c r="B149" s="55" t="s">
        <v>202</v>
      </c>
      <c r="C149" s="32">
        <v>4301070956</v>
      </c>
      <c r="D149" s="174">
        <v>4640242180250</v>
      </c>
      <c r="E149" s="175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60" t="s">
        <v>203</v>
      </c>
      <c r="O149" s="186"/>
      <c r="P149" s="186"/>
      <c r="Q149" s="186"/>
      <c r="R149" s="175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74">
        <v>4607111036216</v>
      </c>
      <c r="E150" s="175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7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6"/>
      <c r="P150" s="186"/>
      <c r="Q150" s="186"/>
      <c r="R150" s="175"/>
      <c r="S150" s="35"/>
      <c r="T150" s="35"/>
      <c r="U150" s="36" t="s">
        <v>66</v>
      </c>
      <c r="V150" s="170">
        <v>0</v>
      </c>
      <c r="W150" s="171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4301071027</v>
      </c>
      <c r="D151" s="174">
        <v>4607111036278</v>
      </c>
      <c r="E151" s="175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59" t="s">
        <v>208</v>
      </c>
      <c r="O151" s="186"/>
      <c r="P151" s="186"/>
      <c r="Q151" s="186"/>
      <c r="R151" s="175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8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88"/>
      <c r="N152" s="180" t="s">
        <v>67</v>
      </c>
      <c r="O152" s="181"/>
      <c r="P152" s="181"/>
      <c r="Q152" s="181"/>
      <c r="R152" s="181"/>
      <c r="S152" s="181"/>
      <c r="T152" s="182"/>
      <c r="U152" s="38" t="s">
        <v>66</v>
      </c>
      <c r="V152" s="172">
        <f>IFERROR(SUM(V148:V151),"0")</f>
        <v>0</v>
      </c>
      <c r="W152" s="172">
        <f>IFERROR(SUM(W148:W151),"0")</f>
        <v>0</v>
      </c>
      <c r="X152" s="172">
        <f>IFERROR(IF(X148="",0,X148),"0")+IFERROR(IF(X149="",0,X149),"0")+IFERROR(IF(X150="",0,X150),"0")+IFERROR(IF(X151="",0,X151),"0")</f>
        <v>0</v>
      </c>
      <c r="Y152" s="173"/>
      <c r="Z152" s="173"/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88"/>
      <c r="N153" s="180" t="s">
        <v>67</v>
      </c>
      <c r="O153" s="181"/>
      <c r="P153" s="181"/>
      <c r="Q153" s="181"/>
      <c r="R153" s="181"/>
      <c r="S153" s="181"/>
      <c r="T153" s="182"/>
      <c r="U153" s="38" t="s">
        <v>68</v>
      </c>
      <c r="V153" s="172">
        <f>IFERROR(SUMPRODUCT(V148:V151*H148:H151),"0")</f>
        <v>0</v>
      </c>
      <c r="W153" s="172">
        <f>IFERROR(SUMPRODUCT(W148:W151*H148:H151),"0")</f>
        <v>0</v>
      </c>
      <c r="X153" s="38"/>
      <c r="Y153" s="173"/>
      <c r="Z153" s="173"/>
    </row>
    <row r="154" spans="1:53" ht="14.25" customHeight="1" x14ac:dyDescent="0.25">
      <c r="A154" s="192" t="s">
        <v>209</v>
      </c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65"/>
      <c r="Z154" s="165"/>
    </row>
    <row r="155" spans="1:53" ht="27" customHeight="1" x14ac:dyDescent="0.25">
      <c r="A155" s="55" t="s">
        <v>210</v>
      </c>
      <c r="B155" s="55" t="s">
        <v>211</v>
      </c>
      <c r="C155" s="32">
        <v>4301080153</v>
      </c>
      <c r="D155" s="174">
        <v>4607111036827</v>
      </c>
      <c r="E155" s="175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6"/>
      <c r="P155" s="186"/>
      <c r="Q155" s="186"/>
      <c r="R155" s="175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customHeight="1" x14ac:dyDescent="0.25">
      <c r="A156" s="55" t="s">
        <v>212</v>
      </c>
      <c r="B156" s="55" t="s">
        <v>213</v>
      </c>
      <c r="C156" s="32">
        <v>4301080154</v>
      </c>
      <c r="D156" s="174">
        <v>4607111036834</v>
      </c>
      <c r="E156" s="175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6"/>
      <c r="P156" s="186"/>
      <c r="Q156" s="186"/>
      <c r="R156" s="175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x14ac:dyDescent="0.2">
      <c r="A157" s="18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88"/>
      <c r="N157" s="180" t="s">
        <v>67</v>
      </c>
      <c r="O157" s="181"/>
      <c r="P157" s="181"/>
      <c r="Q157" s="181"/>
      <c r="R157" s="181"/>
      <c r="S157" s="181"/>
      <c r="T157" s="182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x14ac:dyDescent="0.2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88"/>
      <c r="N158" s="180" t="s">
        <v>67</v>
      </c>
      <c r="O158" s="181"/>
      <c r="P158" s="181"/>
      <c r="Q158" s="181"/>
      <c r="R158" s="181"/>
      <c r="S158" s="181"/>
      <c r="T158" s="182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customHeight="1" x14ac:dyDescent="0.2">
      <c r="A159" s="207" t="s">
        <v>214</v>
      </c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49"/>
      <c r="Z159" s="49"/>
    </row>
    <row r="160" spans="1:53" ht="16.5" customHeight="1" x14ac:dyDescent="0.25">
      <c r="A160" s="176" t="s">
        <v>215</v>
      </c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66"/>
      <c r="Z160" s="166"/>
    </row>
    <row r="161" spans="1:53" ht="14.25" customHeight="1" x14ac:dyDescent="0.25">
      <c r="A161" s="192" t="s">
        <v>71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65"/>
      <c r="Z161" s="165"/>
    </row>
    <row r="162" spans="1:53" ht="16.5" customHeight="1" x14ac:dyDescent="0.25">
      <c r="A162" s="55" t="s">
        <v>216</v>
      </c>
      <c r="B162" s="55" t="s">
        <v>217</v>
      </c>
      <c r="C162" s="32">
        <v>4301132048</v>
      </c>
      <c r="D162" s="174">
        <v>4607111035721</v>
      </c>
      <c r="E162" s="175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2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6"/>
      <c r="P162" s="186"/>
      <c r="Q162" s="186"/>
      <c r="R162" s="175"/>
      <c r="S162" s="35"/>
      <c r="T162" s="35"/>
      <c r="U162" s="36" t="s">
        <v>66</v>
      </c>
      <c r="V162" s="170">
        <v>0</v>
      </c>
      <c r="W162" s="171">
        <f>IFERROR(IF(V162="","",V162),"")</f>
        <v>0</v>
      </c>
      <c r="X162" s="37">
        <f>IFERROR(IF(V162="","",V162*0.01788),"")</f>
        <v>0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74">
        <v>4607111035691</v>
      </c>
      <c r="E163" s="175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6"/>
      <c r="P163" s="186"/>
      <c r="Q163" s="186"/>
      <c r="R163" s="175"/>
      <c r="S163" s="35"/>
      <c r="T163" s="35"/>
      <c r="U163" s="36" t="s">
        <v>66</v>
      </c>
      <c r="V163" s="170">
        <v>0</v>
      </c>
      <c r="W163" s="171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75</v>
      </c>
    </row>
    <row r="164" spans="1:53" x14ac:dyDescent="0.2">
      <c r="A164" s="18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88"/>
      <c r="N164" s="180" t="s">
        <v>67</v>
      </c>
      <c r="O164" s="181"/>
      <c r="P164" s="181"/>
      <c r="Q164" s="181"/>
      <c r="R164" s="181"/>
      <c r="S164" s="181"/>
      <c r="T164" s="182"/>
      <c r="U164" s="38" t="s">
        <v>66</v>
      </c>
      <c r="V164" s="172">
        <f>IFERROR(SUM(V162:V163),"0")</f>
        <v>0</v>
      </c>
      <c r="W164" s="172">
        <f>IFERROR(SUM(W162:W163),"0")</f>
        <v>0</v>
      </c>
      <c r="X164" s="172">
        <f>IFERROR(IF(X162="",0,X162),"0")+IFERROR(IF(X163="",0,X163),"0")</f>
        <v>0</v>
      </c>
      <c r="Y164" s="173"/>
      <c r="Z164" s="173"/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88"/>
      <c r="N165" s="180" t="s">
        <v>67</v>
      </c>
      <c r="O165" s="181"/>
      <c r="P165" s="181"/>
      <c r="Q165" s="181"/>
      <c r="R165" s="181"/>
      <c r="S165" s="181"/>
      <c r="T165" s="182"/>
      <c r="U165" s="38" t="s">
        <v>68</v>
      </c>
      <c r="V165" s="172">
        <f>IFERROR(SUMPRODUCT(V162:V163*H162:H163),"0")</f>
        <v>0</v>
      </c>
      <c r="W165" s="172">
        <f>IFERROR(SUMPRODUCT(W162:W163*H162:H163),"0")</f>
        <v>0</v>
      </c>
      <c r="X165" s="38"/>
      <c r="Y165" s="173"/>
      <c r="Z165" s="173"/>
    </row>
    <row r="166" spans="1:53" ht="16.5" customHeight="1" x14ac:dyDescent="0.25">
      <c r="A166" s="176" t="s">
        <v>220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66"/>
      <c r="Z166" s="166"/>
    </row>
    <row r="167" spans="1:53" ht="14.25" customHeight="1" x14ac:dyDescent="0.25">
      <c r="A167" s="192" t="s">
        <v>220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65"/>
      <c r="Z167" s="165"/>
    </row>
    <row r="168" spans="1:53" ht="27" customHeight="1" x14ac:dyDescent="0.25">
      <c r="A168" s="55" t="s">
        <v>221</v>
      </c>
      <c r="B168" s="55" t="s">
        <v>222</v>
      </c>
      <c r="C168" s="32">
        <v>4301133002</v>
      </c>
      <c r="D168" s="174">
        <v>4607111035783</v>
      </c>
      <c r="E168" s="175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6"/>
      <c r="P168" s="186"/>
      <c r="Q168" s="186"/>
      <c r="R168" s="175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x14ac:dyDescent="0.2">
      <c r="A169" s="18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88"/>
      <c r="N169" s="180" t="s">
        <v>67</v>
      </c>
      <c r="O169" s="181"/>
      <c r="P169" s="181"/>
      <c r="Q169" s="181"/>
      <c r="R169" s="181"/>
      <c r="S169" s="181"/>
      <c r="T169" s="182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88"/>
      <c r="N170" s="180" t="s">
        <v>67</v>
      </c>
      <c r="O170" s="181"/>
      <c r="P170" s="181"/>
      <c r="Q170" s="181"/>
      <c r="R170" s="181"/>
      <c r="S170" s="181"/>
      <c r="T170" s="182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customHeight="1" x14ac:dyDescent="0.25">
      <c r="A171" s="176" t="s">
        <v>214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66"/>
      <c r="Z171" s="166"/>
    </row>
    <row r="172" spans="1:53" ht="14.25" customHeight="1" x14ac:dyDescent="0.25">
      <c r="A172" s="192" t="s">
        <v>223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65"/>
      <c r="Z172" s="165"/>
    </row>
    <row r="173" spans="1:53" ht="27" customHeight="1" x14ac:dyDescent="0.25">
      <c r="A173" s="55" t="s">
        <v>224</v>
      </c>
      <c r="B173" s="55" t="s">
        <v>225</v>
      </c>
      <c r="C173" s="32">
        <v>4301051319</v>
      </c>
      <c r="D173" s="174">
        <v>4680115881204</v>
      </c>
      <c r="E173" s="175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6"/>
      <c r="P173" s="186"/>
      <c r="Q173" s="186"/>
      <c r="R173" s="175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x14ac:dyDescent="0.2">
      <c r="A174" s="18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88"/>
      <c r="N174" s="180" t="s">
        <v>67</v>
      </c>
      <c r="O174" s="181"/>
      <c r="P174" s="181"/>
      <c r="Q174" s="181"/>
      <c r="R174" s="181"/>
      <c r="S174" s="181"/>
      <c r="T174" s="182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x14ac:dyDescent="0.2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88"/>
      <c r="N175" s="180" t="s">
        <v>67</v>
      </c>
      <c r="O175" s="181"/>
      <c r="P175" s="181"/>
      <c r="Q175" s="181"/>
      <c r="R175" s="181"/>
      <c r="S175" s="181"/>
      <c r="T175" s="182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customHeight="1" x14ac:dyDescent="0.25">
      <c r="A176" s="176" t="s">
        <v>228</v>
      </c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66"/>
      <c r="Z176" s="166"/>
    </row>
    <row r="177" spans="1:53" ht="14.25" customHeight="1" x14ac:dyDescent="0.25">
      <c r="A177" s="192" t="s">
        <v>71</v>
      </c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65"/>
      <c r="Z177" s="165"/>
    </row>
    <row r="178" spans="1:53" ht="16.5" customHeight="1" x14ac:dyDescent="0.25">
      <c r="A178" s="55" t="s">
        <v>229</v>
      </c>
      <c r="B178" s="55" t="s">
        <v>230</v>
      </c>
      <c r="C178" s="32">
        <v>4301132076</v>
      </c>
      <c r="D178" s="174">
        <v>4607111035721</v>
      </c>
      <c r="E178" s="175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1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6"/>
      <c r="P178" s="186"/>
      <c r="Q178" s="186"/>
      <c r="R178" s="175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74">
        <v>4607111038487</v>
      </c>
      <c r="E179" s="175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3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6"/>
      <c r="P179" s="186"/>
      <c r="Q179" s="186"/>
      <c r="R179" s="175"/>
      <c r="S179" s="35"/>
      <c r="T179" s="35"/>
      <c r="U179" s="36" t="s">
        <v>66</v>
      </c>
      <c r="V179" s="170">
        <v>0</v>
      </c>
      <c r="W179" s="171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x14ac:dyDescent="0.2">
      <c r="A180" s="18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88"/>
      <c r="N180" s="180" t="s">
        <v>67</v>
      </c>
      <c r="O180" s="181"/>
      <c r="P180" s="181"/>
      <c r="Q180" s="181"/>
      <c r="R180" s="181"/>
      <c r="S180" s="181"/>
      <c r="T180" s="182"/>
      <c r="U180" s="38" t="s">
        <v>66</v>
      </c>
      <c r="V180" s="172">
        <f>IFERROR(SUM(V178:V179),"0")</f>
        <v>0</v>
      </c>
      <c r="W180" s="172">
        <f>IFERROR(SUM(W178:W179),"0")</f>
        <v>0</v>
      </c>
      <c r="X180" s="172">
        <f>IFERROR(IF(X178="",0,X178),"0")+IFERROR(IF(X179="",0,X179),"0")</f>
        <v>0</v>
      </c>
      <c r="Y180" s="173"/>
      <c r="Z180" s="173"/>
    </row>
    <row r="181" spans="1:53" x14ac:dyDescent="0.2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88"/>
      <c r="N181" s="180" t="s">
        <v>67</v>
      </c>
      <c r="O181" s="181"/>
      <c r="P181" s="181"/>
      <c r="Q181" s="181"/>
      <c r="R181" s="181"/>
      <c r="S181" s="181"/>
      <c r="T181" s="182"/>
      <c r="U181" s="38" t="s">
        <v>68</v>
      </c>
      <c r="V181" s="172">
        <f>IFERROR(SUMPRODUCT(V178:V179*H178:H179),"0")</f>
        <v>0</v>
      </c>
      <c r="W181" s="172">
        <f>IFERROR(SUMPRODUCT(W178:W179*H178:H179),"0")</f>
        <v>0</v>
      </c>
      <c r="X181" s="38"/>
      <c r="Y181" s="173"/>
      <c r="Z181" s="173"/>
    </row>
    <row r="182" spans="1:53" ht="27.75" customHeight="1" x14ac:dyDescent="0.2">
      <c r="A182" s="207" t="s">
        <v>233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49"/>
      <c r="Z182" s="49"/>
    </row>
    <row r="183" spans="1:53" ht="16.5" customHeight="1" x14ac:dyDescent="0.25">
      <c r="A183" s="176" t="s">
        <v>234</v>
      </c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66"/>
      <c r="Z183" s="166"/>
    </row>
    <row r="184" spans="1:53" ht="14.25" customHeight="1" x14ac:dyDescent="0.25">
      <c r="A184" s="192" t="s">
        <v>61</v>
      </c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65"/>
      <c r="Z184" s="165"/>
    </row>
    <row r="185" spans="1:53" ht="16.5" customHeight="1" x14ac:dyDescent="0.25">
      <c r="A185" s="55" t="s">
        <v>235</v>
      </c>
      <c r="B185" s="55" t="s">
        <v>236</v>
      </c>
      <c r="C185" s="32">
        <v>4301070913</v>
      </c>
      <c r="D185" s="174">
        <v>4607111036957</v>
      </c>
      <c r="E185" s="175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5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6"/>
      <c r="P185" s="186"/>
      <c r="Q185" s="186"/>
      <c r="R185" s="175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customHeight="1" x14ac:dyDescent="0.25">
      <c r="A186" s="55" t="s">
        <v>237</v>
      </c>
      <c r="B186" s="55" t="s">
        <v>238</v>
      </c>
      <c r="C186" s="32">
        <v>4301070912</v>
      </c>
      <c r="D186" s="174">
        <v>4607111037213</v>
      </c>
      <c r="E186" s="175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6"/>
      <c r="P186" s="186"/>
      <c r="Q186" s="186"/>
      <c r="R186" s="175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x14ac:dyDescent="0.2">
      <c r="A187" s="18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88"/>
      <c r="N187" s="180" t="s">
        <v>67</v>
      </c>
      <c r="O187" s="181"/>
      <c r="P187" s="181"/>
      <c r="Q187" s="181"/>
      <c r="R187" s="181"/>
      <c r="S187" s="181"/>
      <c r="T187" s="182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x14ac:dyDescent="0.2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88"/>
      <c r="N188" s="180" t="s">
        <v>67</v>
      </c>
      <c r="O188" s="181"/>
      <c r="P188" s="181"/>
      <c r="Q188" s="181"/>
      <c r="R188" s="181"/>
      <c r="S188" s="181"/>
      <c r="T188" s="182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customHeight="1" x14ac:dyDescent="0.25">
      <c r="A189" s="176" t="s">
        <v>239</v>
      </c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66"/>
      <c r="Z189" s="166"/>
    </row>
    <row r="190" spans="1:53" ht="14.25" customHeight="1" x14ac:dyDescent="0.25">
      <c r="A190" s="192" t="s">
        <v>61</v>
      </c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65"/>
      <c r="Z190" s="165"/>
    </row>
    <row r="191" spans="1:53" ht="16.5" customHeight="1" x14ac:dyDescent="0.25">
      <c r="A191" s="55" t="s">
        <v>240</v>
      </c>
      <c r="B191" s="55" t="s">
        <v>241</v>
      </c>
      <c r="C191" s="32">
        <v>4301070948</v>
      </c>
      <c r="D191" s="174">
        <v>4607111037022</v>
      </c>
      <c r="E191" s="175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3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6"/>
      <c r="P191" s="186"/>
      <c r="Q191" s="186"/>
      <c r="R191" s="175"/>
      <c r="S191" s="35"/>
      <c r="T191" s="35"/>
      <c r="U191" s="36" t="s">
        <v>66</v>
      </c>
      <c r="V191" s="170">
        <v>65</v>
      </c>
      <c r="W191" s="171">
        <f>IFERROR(IF(V191="","",V191),"")</f>
        <v>65</v>
      </c>
      <c r="X191" s="37">
        <f>IFERROR(IF(V191="","",V191*0.0155),"")</f>
        <v>1.0075000000000001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242</v>
      </c>
      <c r="B192" s="55" t="s">
        <v>243</v>
      </c>
      <c r="C192" s="32">
        <v>4301070990</v>
      </c>
      <c r="D192" s="174">
        <v>4607111038494</v>
      </c>
      <c r="E192" s="175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24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6"/>
      <c r="P192" s="186"/>
      <c r="Q192" s="186"/>
      <c r="R192" s="175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244</v>
      </c>
      <c r="B193" s="55" t="s">
        <v>245</v>
      </c>
      <c r="C193" s="32">
        <v>4301070966</v>
      </c>
      <c r="D193" s="174">
        <v>4607111038135</v>
      </c>
      <c r="E193" s="175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6"/>
      <c r="P193" s="186"/>
      <c r="Q193" s="186"/>
      <c r="R193" s="175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8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88"/>
      <c r="N194" s="180" t="s">
        <v>67</v>
      </c>
      <c r="O194" s="181"/>
      <c r="P194" s="181"/>
      <c r="Q194" s="181"/>
      <c r="R194" s="181"/>
      <c r="S194" s="181"/>
      <c r="T194" s="182"/>
      <c r="U194" s="38" t="s">
        <v>66</v>
      </c>
      <c r="V194" s="172">
        <f>IFERROR(SUM(V191:V193),"0")</f>
        <v>65</v>
      </c>
      <c r="W194" s="172">
        <f>IFERROR(SUM(W191:W193),"0")</f>
        <v>65</v>
      </c>
      <c r="X194" s="172">
        <f>IFERROR(IF(X191="",0,X191),"0")+IFERROR(IF(X192="",0,X192),"0")+IFERROR(IF(X193="",0,X193),"0")</f>
        <v>1.0075000000000001</v>
      </c>
      <c r="Y194" s="173"/>
      <c r="Z194" s="173"/>
    </row>
    <row r="195" spans="1:53" x14ac:dyDescent="0.2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88"/>
      <c r="N195" s="180" t="s">
        <v>67</v>
      </c>
      <c r="O195" s="181"/>
      <c r="P195" s="181"/>
      <c r="Q195" s="181"/>
      <c r="R195" s="181"/>
      <c r="S195" s="181"/>
      <c r="T195" s="182"/>
      <c r="U195" s="38" t="s">
        <v>68</v>
      </c>
      <c r="V195" s="172">
        <f>IFERROR(SUMPRODUCT(V191:V193*H191:H193),"0")</f>
        <v>364</v>
      </c>
      <c r="W195" s="172">
        <f>IFERROR(SUMPRODUCT(W191:W193*H191:H193),"0")</f>
        <v>364</v>
      </c>
      <c r="X195" s="38"/>
      <c r="Y195" s="173"/>
      <c r="Z195" s="173"/>
    </row>
    <row r="196" spans="1:53" ht="16.5" customHeight="1" x14ac:dyDescent="0.25">
      <c r="A196" s="176" t="s">
        <v>246</v>
      </c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66"/>
      <c r="Z196" s="166"/>
    </row>
    <row r="197" spans="1:53" ht="14.25" customHeight="1" x14ac:dyDescent="0.25">
      <c r="A197" s="192" t="s">
        <v>61</v>
      </c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65"/>
      <c r="Z197" s="165"/>
    </row>
    <row r="198" spans="1:53" ht="27" customHeight="1" x14ac:dyDescent="0.25">
      <c r="A198" s="55" t="s">
        <v>247</v>
      </c>
      <c r="B198" s="55" t="s">
        <v>248</v>
      </c>
      <c r="C198" s="32">
        <v>4301070996</v>
      </c>
      <c r="D198" s="174">
        <v>4607111038654</v>
      </c>
      <c r="E198" s="175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41" t="s">
        <v>249</v>
      </c>
      <c r="O198" s="186"/>
      <c r="P198" s="186"/>
      <c r="Q198" s="186"/>
      <c r="R198" s="175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74">
        <v>4607111038586</v>
      </c>
      <c r="E199" s="175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4" t="s">
        <v>253</v>
      </c>
      <c r="O199" s="186"/>
      <c r="P199" s="186"/>
      <c r="Q199" s="186"/>
      <c r="R199" s="175"/>
      <c r="S199" s="35"/>
      <c r="T199" s="35"/>
      <c r="U199" s="36" t="s">
        <v>66</v>
      </c>
      <c r="V199" s="170">
        <v>0</v>
      </c>
      <c r="W199" s="171">
        <f t="shared" si="4"/>
        <v>0</v>
      </c>
      <c r="X199" s="37">
        <f t="shared" si="5"/>
        <v>0</v>
      </c>
      <c r="Y199" s="57"/>
      <c r="Z199" s="58" t="s">
        <v>250</v>
      </c>
      <c r="AD199" s="62"/>
      <c r="BA199" s="129" t="s">
        <v>1</v>
      </c>
    </row>
    <row r="200" spans="1:53" ht="27" customHeight="1" x14ac:dyDescent="0.25">
      <c r="A200" s="55" t="s">
        <v>254</v>
      </c>
      <c r="B200" s="55" t="s">
        <v>255</v>
      </c>
      <c r="C200" s="32">
        <v>4301070962</v>
      </c>
      <c r="D200" s="174">
        <v>4607111038609</v>
      </c>
      <c r="E200" s="175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89" t="s">
        <v>256</v>
      </c>
      <c r="O200" s="186"/>
      <c r="P200" s="186"/>
      <c r="Q200" s="186"/>
      <c r="R200" s="175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74">
        <v>4607111038630</v>
      </c>
      <c r="E201" s="175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36" t="s">
        <v>259</v>
      </c>
      <c r="O201" s="186"/>
      <c r="P201" s="186"/>
      <c r="Q201" s="186"/>
      <c r="R201" s="175"/>
      <c r="S201" s="35"/>
      <c r="T201" s="35"/>
      <c r="U201" s="36" t="s">
        <v>66</v>
      </c>
      <c r="V201" s="170">
        <v>0</v>
      </c>
      <c r="W201" s="171">
        <f t="shared" si="4"/>
        <v>0</v>
      </c>
      <c r="X201" s="37">
        <f t="shared" si="5"/>
        <v>0</v>
      </c>
      <c r="Y201" s="57"/>
      <c r="Z201" s="58" t="s">
        <v>250</v>
      </c>
      <c r="AD201" s="62"/>
      <c r="BA201" s="131" t="s">
        <v>1</v>
      </c>
    </row>
    <row r="202" spans="1:53" ht="27" customHeight="1" x14ac:dyDescent="0.25">
      <c r="A202" s="55" t="s">
        <v>260</v>
      </c>
      <c r="B202" s="55" t="s">
        <v>261</v>
      </c>
      <c r="C202" s="32">
        <v>4301070959</v>
      </c>
      <c r="D202" s="174">
        <v>4607111038616</v>
      </c>
      <c r="E202" s="175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93" t="s">
        <v>262</v>
      </c>
      <c r="O202" s="186"/>
      <c r="P202" s="186"/>
      <c r="Q202" s="186"/>
      <c r="R202" s="175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74">
        <v>4607111038623</v>
      </c>
      <c r="E203" s="175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8" t="s">
        <v>265</v>
      </c>
      <c r="O203" s="186"/>
      <c r="P203" s="186"/>
      <c r="Q203" s="186"/>
      <c r="R203" s="175"/>
      <c r="S203" s="35"/>
      <c r="T203" s="35"/>
      <c r="U203" s="36" t="s">
        <v>66</v>
      </c>
      <c r="V203" s="170">
        <v>0</v>
      </c>
      <c r="W203" s="171">
        <f t="shared" si="4"/>
        <v>0</v>
      </c>
      <c r="X203" s="37">
        <f t="shared" si="5"/>
        <v>0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8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88"/>
      <c r="N204" s="180" t="s">
        <v>67</v>
      </c>
      <c r="O204" s="181"/>
      <c r="P204" s="181"/>
      <c r="Q204" s="181"/>
      <c r="R204" s="181"/>
      <c r="S204" s="181"/>
      <c r="T204" s="182"/>
      <c r="U204" s="38" t="s">
        <v>66</v>
      </c>
      <c r="V204" s="172">
        <f>IFERROR(SUM(V198:V203),"0")</f>
        <v>0</v>
      </c>
      <c r="W204" s="172">
        <f>IFERROR(SUM(W198:W203),"0")</f>
        <v>0</v>
      </c>
      <c r="X204" s="172">
        <f>IFERROR(IF(X198="",0,X198),"0")+IFERROR(IF(X199="",0,X199),"0")+IFERROR(IF(X200="",0,X200),"0")+IFERROR(IF(X201="",0,X201),"0")+IFERROR(IF(X202="",0,X202),"0")+IFERROR(IF(X203="",0,X203),"0")</f>
        <v>0</v>
      </c>
      <c r="Y204" s="173"/>
      <c r="Z204" s="173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88"/>
      <c r="N205" s="180" t="s">
        <v>67</v>
      </c>
      <c r="O205" s="181"/>
      <c r="P205" s="181"/>
      <c r="Q205" s="181"/>
      <c r="R205" s="181"/>
      <c r="S205" s="181"/>
      <c r="T205" s="182"/>
      <c r="U205" s="38" t="s">
        <v>68</v>
      </c>
      <c r="V205" s="172">
        <f>IFERROR(SUMPRODUCT(V198:V203*H198:H203),"0")</f>
        <v>0</v>
      </c>
      <c r="W205" s="172">
        <f>IFERROR(SUMPRODUCT(W198:W203*H198:H203),"0")</f>
        <v>0</v>
      </c>
      <c r="X205" s="38"/>
      <c r="Y205" s="173"/>
      <c r="Z205" s="173"/>
    </row>
    <row r="206" spans="1:53" ht="16.5" customHeight="1" x14ac:dyDescent="0.25">
      <c r="A206" s="176" t="s">
        <v>266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66"/>
      <c r="Z206" s="166"/>
    </row>
    <row r="207" spans="1:53" ht="14.25" customHeight="1" x14ac:dyDescent="0.25">
      <c r="A207" s="192" t="s">
        <v>61</v>
      </c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65"/>
      <c r="Z207" s="165"/>
    </row>
    <row r="208" spans="1:53" ht="27" customHeight="1" x14ac:dyDescent="0.25">
      <c r="A208" s="55" t="s">
        <v>267</v>
      </c>
      <c r="B208" s="55" t="s">
        <v>268</v>
      </c>
      <c r="C208" s="32">
        <v>4301070915</v>
      </c>
      <c r="D208" s="174">
        <v>4607111035882</v>
      </c>
      <c r="E208" s="175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6"/>
      <c r="P208" s="186"/>
      <c r="Q208" s="186"/>
      <c r="R208" s="175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customHeight="1" x14ac:dyDescent="0.25">
      <c r="A209" s="55" t="s">
        <v>269</v>
      </c>
      <c r="B209" s="55" t="s">
        <v>270</v>
      </c>
      <c r="C209" s="32">
        <v>4301070921</v>
      </c>
      <c r="D209" s="174">
        <v>4607111035905</v>
      </c>
      <c r="E209" s="175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6"/>
      <c r="P209" s="186"/>
      <c r="Q209" s="186"/>
      <c r="R209" s="175"/>
      <c r="S209" s="35"/>
      <c r="T209" s="35"/>
      <c r="U209" s="36" t="s">
        <v>66</v>
      </c>
      <c r="V209" s="170">
        <v>0</v>
      </c>
      <c r="W209" s="171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271</v>
      </c>
      <c r="B210" s="55" t="s">
        <v>272</v>
      </c>
      <c r="C210" s="32">
        <v>4301070917</v>
      </c>
      <c r="D210" s="174">
        <v>4607111035912</v>
      </c>
      <c r="E210" s="175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6"/>
      <c r="P210" s="186"/>
      <c r="Q210" s="186"/>
      <c r="R210" s="175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74">
        <v>4607111035929</v>
      </c>
      <c r="E211" s="175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2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6"/>
      <c r="P211" s="186"/>
      <c r="Q211" s="186"/>
      <c r="R211" s="175"/>
      <c r="S211" s="35"/>
      <c r="T211" s="35"/>
      <c r="U211" s="36" t="s">
        <v>66</v>
      </c>
      <c r="V211" s="170">
        <v>15</v>
      </c>
      <c r="W211" s="171">
        <f>IFERROR(IF(V211="","",V211),"")</f>
        <v>15</v>
      </c>
      <c r="X211" s="37">
        <f>IFERROR(IF(V211="","",V211*0.0155),"")</f>
        <v>0.23249999999999998</v>
      </c>
      <c r="Y211" s="57"/>
      <c r="Z211" s="58"/>
      <c r="AD211" s="62"/>
      <c r="BA211" s="137" t="s">
        <v>1</v>
      </c>
    </row>
    <row r="212" spans="1:53" x14ac:dyDescent="0.2">
      <c r="A212" s="18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88"/>
      <c r="N212" s="180" t="s">
        <v>67</v>
      </c>
      <c r="O212" s="181"/>
      <c r="P212" s="181"/>
      <c r="Q212" s="181"/>
      <c r="R212" s="181"/>
      <c r="S212" s="181"/>
      <c r="T212" s="182"/>
      <c r="U212" s="38" t="s">
        <v>66</v>
      </c>
      <c r="V212" s="172">
        <f>IFERROR(SUM(V208:V211),"0")</f>
        <v>15</v>
      </c>
      <c r="W212" s="172">
        <f>IFERROR(SUM(W208:W211),"0")</f>
        <v>15</v>
      </c>
      <c r="X212" s="172">
        <f>IFERROR(IF(X208="",0,X208),"0")+IFERROR(IF(X209="",0,X209),"0")+IFERROR(IF(X210="",0,X210),"0")+IFERROR(IF(X211="",0,X211),"0")</f>
        <v>0.23249999999999998</v>
      </c>
      <c r="Y212" s="173"/>
      <c r="Z212" s="173"/>
    </row>
    <row r="213" spans="1:53" x14ac:dyDescent="0.2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88"/>
      <c r="N213" s="180" t="s">
        <v>67</v>
      </c>
      <c r="O213" s="181"/>
      <c r="P213" s="181"/>
      <c r="Q213" s="181"/>
      <c r="R213" s="181"/>
      <c r="S213" s="181"/>
      <c r="T213" s="182"/>
      <c r="U213" s="38" t="s">
        <v>68</v>
      </c>
      <c r="V213" s="172">
        <f>IFERROR(SUMPRODUCT(V208:V211*H208:H211),"0")</f>
        <v>108</v>
      </c>
      <c r="W213" s="172">
        <f>IFERROR(SUMPRODUCT(W208:W211*H208:H211),"0")</f>
        <v>108</v>
      </c>
      <c r="X213" s="38"/>
      <c r="Y213" s="173"/>
      <c r="Z213" s="173"/>
    </row>
    <row r="214" spans="1:53" ht="16.5" customHeight="1" x14ac:dyDescent="0.25">
      <c r="A214" s="176" t="s">
        <v>275</v>
      </c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66"/>
      <c r="Z214" s="166"/>
    </row>
    <row r="215" spans="1:53" ht="14.25" customHeight="1" x14ac:dyDescent="0.25">
      <c r="A215" s="192" t="s">
        <v>223</v>
      </c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65"/>
      <c r="Z215" s="165"/>
    </row>
    <row r="216" spans="1:53" ht="27" customHeight="1" x14ac:dyDescent="0.25">
      <c r="A216" s="55" t="s">
        <v>276</v>
      </c>
      <c r="B216" s="55" t="s">
        <v>277</v>
      </c>
      <c r="C216" s="32">
        <v>4301051320</v>
      </c>
      <c r="D216" s="174">
        <v>4680115881334</v>
      </c>
      <c r="E216" s="175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6"/>
      <c r="P216" s="186"/>
      <c r="Q216" s="186"/>
      <c r="R216" s="175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x14ac:dyDescent="0.2">
      <c r="A217" s="18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88"/>
      <c r="N217" s="180" t="s">
        <v>67</v>
      </c>
      <c r="O217" s="181"/>
      <c r="P217" s="181"/>
      <c r="Q217" s="181"/>
      <c r="R217" s="181"/>
      <c r="S217" s="181"/>
      <c r="T217" s="182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x14ac:dyDescent="0.2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88"/>
      <c r="N218" s="180" t="s">
        <v>67</v>
      </c>
      <c r="O218" s="181"/>
      <c r="P218" s="181"/>
      <c r="Q218" s="181"/>
      <c r="R218" s="181"/>
      <c r="S218" s="181"/>
      <c r="T218" s="182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customHeight="1" x14ac:dyDescent="0.25">
      <c r="A219" s="176" t="s">
        <v>278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66"/>
      <c r="Z219" s="166"/>
    </row>
    <row r="220" spans="1:53" ht="14.25" customHeight="1" x14ac:dyDescent="0.25">
      <c r="A220" s="192" t="s">
        <v>61</v>
      </c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65"/>
      <c r="Z220" s="165"/>
    </row>
    <row r="221" spans="1:53" ht="16.5" customHeight="1" x14ac:dyDescent="0.25">
      <c r="A221" s="55" t="s">
        <v>279</v>
      </c>
      <c r="B221" s="55" t="s">
        <v>280</v>
      </c>
      <c r="C221" s="32">
        <v>4301070874</v>
      </c>
      <c r="D221" s="174">
        <v>4607111035332</v>
      </c>
      <c r="E221" s="175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25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6"/>
      <c r="P221" s="186"/>
      <c r="Q221" s="186"/>
      <c r="R221" s="175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customHeight="1" x14ac:dyDescent="0.25">
      <c r="A222" s="55" t="s">
        <v>281</v>
      </c>
      <c r="B222" s="55" t="s">
        <v>282</v>
      </c>
      <c r="C222" s="32">
        <v>4301071000</v>
      </c>
      <c r="D222" s="174">
        <v>4607111038708</v>
      </c>
      <c r="E222" s="175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33" t="s">
        <v>283</v>
      </c>
      <c r="O222" s="186"/>
      <c r="P222" s="186"/>
      <c r="Q222" s="186"/>
      <c r="R222" s="175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284</v>
      </c>
      <c r="B223" s="55" t="s">
        <v>285</v>
      </c>
      <c r="C223" s="32">
        <v>4301070873</v>
      </c>
      <c r="D223" s="174">
        <v>4607111035080</v>
      </c>
      <c r="E223" s="175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5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6"/>
      <c r="P223" s="186"/>
      <c r="Q223" s="186"/>
      <c r="R223" s="175"/>
      <c r="S223" s="35"/>
      <c r="T223" s="35"/>
      <c r="U223" s="36" t="s">
        <v>66</v>
      </c>
      <c r="V223" s="170">
        <v>12</v>
      </c>
      <c r="W223" s="171">
        <f>IFERROR(IF(V223="","",V223),"")</f>
        <v>12</v>
      </c>
      <c r="X223" s="37">
        <f>IFERROR(IF(V223="","",V223*0.0155),"")</f>
        <v>0.186</v>
      </c>
      <c r="Y223" s="57"/>
      <c r="Z223" s="58"/>
      <c r="AD223" s="62"/>
      <c r="BA223" s="141" t="s">
        <v>1</v>
      </c>
    </row>
    <row r="224" spans="1:53" x14ac:dyDescent="0.2">
      <c r="A224" s="18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88"/>
      <c r="N224" s="180" t="s">
        <v>67</v>
      </c>
      <c r="O224" s="181"/>
      <c r="P224" s="181"/>
      <c r="Q224" s="181"/>
      <c r="R224" s="181"/>
      <c r="S224" s="181"/>
      <c r="T224" s="182"/>
      <c r="U224" s="38" t="s">
        <v>66</v>
      </c>
      <c r="V224" s="172">
        <f>IFERROR(SUM(V221:V223),"0")</f>
        <v>12</v>
      </c>
      <c r="W224" s="172">
        <f>IFERROR(SUM(W221:W223),"0")</f>
        <v>12</v>
      </c>
      <c r="X224" s="172">
        <f>IFERROR(IF(X221="",0,X221),"0")+IFERROR(IF(X222="",0,X222),"0")+IFERROR(IF(X223="",0,X223),"0")</f>
        <v>0.186</v>
      </c>
      <c r="Y224" s="173"/>
      <c r="Z224" s="173"/>
    </row>
    <row r="225" spans="1:53" x14ac:dyDescent="0.2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88"/>
      <c r="N225" s="180" t="s">
        <v>67</v>
      </c>
      <c r="O225" s="181"/>
      <c r="P225" s="181"/>
      <c r="Q225" s="181"/>
      <c r="R225" s="181"/>
      <c r="S225" s="181"/>
      <c r="T225" s="182"/>
      <c r="U225" s="38" t="s">
        <v>68</v>
      </c>
      <c r="V225" s="172">
        <f>IFERROR(SUMPRODUCT(V221:V223*H221:H223),"0")</f>
        <v>86.4</v>
      </c>
      <c r="W225" s="172">
        <f>IFERROR(SUMPRODUCT(W221:W223*H221:H223),"0")</f>
        <v>86.4</v>
      </c>
      <c r="X225" s="38"/>
      <c r="Y225" s="173"/>
      <c r="Z225" s="173"/>
    </row>
    <row r="226" spans="1:53" ht="27.75" customHeight="1" x14ac:dyDescent="0.2">
      <c r="A226" s="207" t="s">
        <v>286</v>
      </c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49"/>
      <c r="Z226" s="49"/>
    </row>
    <row r="227" spans="1:53" ht="16.5" customHeight="1" x14ac:dyDescent="0.25">
      <c r="A227" s="176" t="s">
        <v>287</v>
      </c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66"/>
      <c r="Z227" s="166"/>
    </row>
    <row r="228" spans="1:53" ht="14.25" customHeight="1" x14ac:dyDescent="0.25">
      <c r="A228" s="192" t="s">
        <v>61</v>
      </c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65"/>
      <c r="Z228" s="165"/>
    </row>
    <row r="229" spans="1:53" ht="27" customHeight="1" x14ac:dyDescent="0.25">
      <c r="A229" s="55" t="s">
        <v>288</v>
      </c>
      <c r="B229" s="55" t="s">
        <v>289</v>
      </c>
      <c r="C229" s="32">
        <v>4301070941</v>
      </c>
      <c r="D229" s="174">
        <v>4607111036162</v>
      </c>
      <c r="E229" s="175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8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6"/>
      <c r="P229" s="186"/>
      <c r="Q229" s="186"/>
      <c r="R229" s="175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x14ac:dyDescent="0.2">
      <c r="A230" s="18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88"/>
      <c r="N230" s="180" t="s">
        <v>67</v>
      </c>
      <c r="O230" s="181"/>
      <c r="P230" s="181"/>
      <c r="Q230" s="181"/>
      <c r="R230" s="181"/>
      <c r="S230" s="181"/>
      <c r="T230" s="182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x14ac:dyDescent="0.2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88"/>
      <c r="N231" s="180" t="s">
        <v>67</v>
      </c>
      <c r="O231" s="181"/>
      <c r="P231" s="181"/>
      <c r="Q231" s="181"/>
      <c r="R231" s="181"/>
      <c r="S231" s="181"/>
      <c r="T231" s="182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customHeight="1" x14ac:dyDescent="0.2">
      <c r="A232" s="207" t="s">
        <v>290</v>
      </c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49"/>
      <c r="Z232" s="49"/>
    </row>
    <row r="233" spans="1:53" ht="16.5" customHeight="1" x14ac:dyDescent="0.25">
      <c r="A233" s="176" t="s">
        <v>291</v>
      </c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66"/>
      <c r="Z233" s="166"/>
    </row>
    <row r="234" spans="1:53" ht="14.25" customHeight="1" x14ac:dyDescent="0.25">
      <c r="A234" s="192" t="s">
        <v>61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65"/>
      <c r="Z234" s="165"/>
    </row>
    <row r="235" spans="1:53" ht="27" customHeight="1" x14ac:dyDescent="0.25">
      <c r="A235" s="55" t="s">
        <v>292</v>
      </c>
      <c r="B235" s="55" t="s">
        <v>293</v>
      </c>
      <c r="C235" s="32">
        <v>4301070965</v>
      </c>
      <c r="D235" s="174">
        <v>4607111035899</v>
      </c>
      <c r="E235" s="175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5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6"/>
      <c r="P235" s="186"/>
      <c r="Q235" s="186"/>
      <c r="R235" s="175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x14ac:dyDescent="0.2">
      <c r="A236" s="18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88"/>
      <c r="N236" s="180" t="s">
        <v>67</v>
      </c>
      <c r="O236" s="181"/>
      <c r="P236" s="181"/>
      <c r="Q236" s="181"/>
      <c r="R236" s="181"/>
      <c r="S236" s="181"/>
      <c r="T236" s="182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88"/>
      <c r="N237" s="180" t="s">
        <v>67</v>
      </c>
      <c r="O237" s="181"/>
      <c r="P237" s="181"/>
      <c r="Q237" s="181"/>
      <c r="R237" s="181"/>
      <c r="S237" s="181"/>
      <c r="T237" s="182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customHeight="1" x14ac:dyDescent="0.25">
      <c r="A238" s="176" t="s">
        <v>294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66"/>
      <c r="Z238" s="166"/>
    </row>
    <row r="239" spans="1:53" ht="14.25" customHeight="1" x14ac:dyDescent="0.25">
      <c r="A239" s="192" t="s">
        <v>61</v>
      </c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65"/>
      <c r="Z239" s="165"/>
    </row>
    <row r="240" spans="1:53" ht="27" customHeight="1" x14ac:dyDescent="0.25">
      <c r="A240" s="55" t="s">
        <v>295</v>
      </c>
      <c r="B240" s="55" t="s">
        <v>296</v>
      </c>
      <c r="C240" s="32">
        <v>4301070870</v>
      </c>
      <c r="D240" s="174">
        <v>4607111036711</v>
      </c>
      <c r="E240" s="175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6"/>
      <c r="P240" s="186"/>
      <c r="Q240" s="186"/>
      <c r="R240" s="175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x14ac:dyDescent="0.2">
      <c r="A241" s="18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88"/>
      <c r="N241" s="180" t="s">
        <v>67</v>
      </c>
      <c r="O241" s="181"/>
      <c r="P241" s="181"/>
      <c r="Q241" s="181"/>
      <c r="R241" s="181"/>
      <c r="S241" s="181"/>
      <c r="T241" s="182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x14ac:dyDescent="0.2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88"/>
      <c r="N242" s="180" t="s">
        <v>67</v>
      </c>
      <c r="O242" s="181"/>
      <c r="P242" s="181"/>
      <c r="Q242" s="181"/>
      <c r="R242" s="181"/>
      <c r="S242" s="181"/>
      <c r="T242" s="182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customHeight="1" x14ac:dyDescent="0.2">
      <c r="A243" s="207" t="s">
        <v>297</v>
      </c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49"/>
      <c r="Z243" s="49"/>
    </row>
    <row r="244" spans="1:53" ht="16.5" customHeight="1" x14ac:dyDescent="0.25">
      <c r="A244" s="176" t="s">
        <v>298</v>
      </c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66"/>
      <c r="Z244" s="166"/>
    </row>
    <row r="245" spans="1:53" ht="14.25" customHeight="1" x14ac:dyDescent="0.25">
      <c r="A245" s="192" t="s">
        <v>123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74">
        <v>4640242180427</v>
      </c>
      <c r="E246" s="175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46" t="s">
        <v>301</v>
      </c>
      <c r="O246" s="186"/>
      <c r="P246" s="186"/>
      <c r="Q246" s="186"/>
      <c r="R246" s="175"/>
      <c r="S246" s="35"/>
      <c r="T246" s="35"/>
      <c r="U246" s="36" t="s">
        <v>66</v>
      </c>
      <c r="V246" s="170">
        <v>56</v>
      </c>
      <c r="W246" s="171">
        <f>IFERROR(IF(V246="","",V246),"")</f>
        <v>56</v>
      </c>
      <c r="X246" s="37">
        <f>IFERROR(IF(V246="","",V246*0.00502),"")</f>
        <v>0.28112000000000004</v>
      </c>
      <c r="Y246" s="57"/>
      <c r="Z246" s="58"/>
      <c r="AD246" s="62"/>
      <c r="BA246" s="145" t="s">
        <v>75</v>
      </c>
    </row>
    <row r="247" spans="1:53" x14ac:dyDescent="0.2">
      <c r="A247" s="18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88"/>
      <c r="N247" s="180" t="s">
        <v>67</v>
      </c>
      <c r="O247" s="181"/>
      <c r="P247" s="181"/>
      <c r="Q247" s="181"/>
      <c r="R247" s="181"/>
      <c r="S247" s="181"/>
      <c r="T247" s="182"/>
      <c r="U247" s="38" t="s">
        <v>66</v>
      </c>
      <c r="V247" s="172">
        <f>IFERROR(SUM(V246:V246),"0")</f>
        <v>56</v>
      </c>
      <c r="W247" s="172">
        <f>IFERROR(SUM(W246:W246),"0")</f>
        <v>56</v>
      </c>
      <c r="X247" s="172">
        <f>IFERROR(IF(X246="",0,X246),"0")</f>
        <v>0.28112000000000004</v>
      </c>
      <c r="Y247" s="173"/>
      <c r="Z247" s="173"/>
    </row>
    <row r="248" spans="1:53" x14ac:dyDescent="0.2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88"/>
      <c r="N248" s="180" t="s">
        <v>67</v>
      </c>
      <c r="O248" s="181"/>
      <c r="P248" s="181"/>
      <c r="Q248" s="181"/>
      <c r="R248" s="181"/>
      <c r="S248" s="181"/>
      <c r="T248" s="182"/>
      <c r="U248" s="38" t="s">
        <v>68</v>
      </c>
      <c r="V248" s="172">
        <f>IFERROR(SUMPRODUCT(V246:V246*H246:H246),"0")</f>
        <v>100.8</v>
      </c>
      <c r="W248" s="172">
        <f>IFERROR(SUMPRODUCT(W246:W246*H246:H246),"0")</f>
        <v>100.8</v>
      </c>
      <c r="X248" s="38"/>
      <c r="Y248" s="173"/>
      <c r="Z248" s="173"/>
    </row>
    <row r="249" spans="1:53" ht="14.25" customHeight="1" x14ac:dyDescent="0.25">
      <c r="A249" s="192" t="s">
        <v>71</v>
      </c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74">
        <v>4640242180397</v>
      </c>
      <c r="E250" s="175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37" t="s">
        <v>304</v>
      </c>
      <c r="O250" s="186"/>
      <c r="P250" s="186"/>
      <c r="Q250" s="186"/>
      <c r="R250" s="175"/>
      <c r="S250" s="35"/>
      <c r="T250" s="35"/>
      <c r="U250" s="36" t="s">
        <v>66</v>
      </c>
      <c r="V250" s="170">
        <v>0</v>
      </c>
      <c r="W250" s="171">
        <f>IFERROR(IF(V250="","",V250),"")</f>
        <v>0</v>
      </c>
      <c r="X250" s="37">
        <f>IFERROR(IF(V250="","",V250*0.0155),"")</f>
        <v>0</v>
      </c>
      <c r="Y250" s="57"/>
      <c r="Z250" s="58"/>
      <c r="AD250" s="62"/>
      <c r="BA250" s="146" t="s">
        <v>75</v>
      </c>
    </row>
    <row r="251" spans="1:53" x14ac:dyDescent="0.2">
      <c r="A251" s="18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88"/>
      <c r="N251" s="180" t="s">
        <v>67</v>
      </c>
      <c r="O251" s="181"/>
      <c r="P251" s="181"/>
      <c r="Q251" s="181"/>
      <c r="R251" s="181"/>
      <c r="S251" s="181"/>
      <c r="T251" s="182"/>
      <c r="U251" s="38" t="s">
        <v>66</v>
      </c>
      <c r="V251" s="172">
        <f>IFERROR(SUM(V250:V250),"0")</f>
        <v>0</v>
      </c>
      <c r="W251" s="172">
        <f>IFERROR(SUM(W250:W250),"0")</f>
        <v>0</v>
      </c>
      <c r="X251" s="172">
        <f>IFERROR(IF(X250="",0,X250),"0")</f>
        <v>0</v>
      </c>
      <c r="Y251" s="173"/>
      <c r="Z251" s="173"/>
    </row>
    <row r="252" spans="1:53" x14ac:dyDescent="0.2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88"/>
      <c r="N252" s="180" t="s">
        <v>67</v>
      </c>
      <c r="O252" s="181"/>
      <c r="P252" s="181"/>
      <c r="Q252" s="181"/>
      <c r="R252" s="181"/>
      <c r="S252" s="181"/>
      <c r="T252" s="182"/>
      <c r="U252" s="38" t="s">
        <v>68</v>
      </c>
      <c r="V252" s="172">
        <f>IFERROR(SUMPRODUCT(V250:V250*H250:H250),"0")</f>
        <v>0</v>
      </c>
      <c r="W252" s="172">
        <f>IFERROR(SUMPRODUCT(W250:W250*H250:H250),"0")</f>
        <v>0</v>
      </c>
      <c r="X252" s="38"/>
      <c r="Y252" s="173"/>
      <c r="Z252" s="173"/>
    </row>
    <row r="253" spans="1:53" ht="14.25" customHeight="1" x14ac:dyDescent="0.25">
      <c r="A253" s="192" t="s">
        <v>141</v>
      </c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65"/>
      <c r="Z253" s="165"/>
    </row>
    <row r="254" spans="1:53" ht="27" customHeight="1" x14ac:dyDescent="0.25">
      <c r="A254" s="55" t="s">
        <v>305</v>
      </c>
      <c r="B254" s="55" t="s">
        <v>306</v>
      </c>
      <c r="C254" s="32">
        <v>4301136028</v>
      </c>
      <c r="D254" s="174">
        <v>4640242180304</v>
      </c>
      <c r="E254" s="175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12" t="s">
        <v>307</v>
      </c>
      <c r="O254" s="186"/>
      <c r="P254" s="186"/>
      <c r="Q254" s="186"/>
      <c r="R254" s="175"/>
      <c r="S254" s="35"/>
      <c r="T254" s="35"/>
      <c r="U254" s="36" t="s">
        <v>66</v>
      </c>
      <c r="V254" s="170">
        <v>11</v>
      </c>
      <c r="W254" s="171">
        <f>IFERROR(IF(V254="","",V254),"")</f>
        <v>11</v>
      </c>
      <c r="X254" s="37">
        <f>IFERROR(IF(V254="","",V254*0.00936),"")</f>
        <v>0.10296</v>
      </c>
      <c r="Y254" s="57"/>
      <c r="Z254" s="58"/>
      <c r="AD254" s="62"/>
      <c r="BA254" s="147" t="s">
        <v>75</v>
      </c>
    </row>
    <row r="255" spans="1:53" ht="37.5" customHeight="1" x14ac:dyDescent="0.25">
      <c r="A255" s="55" t="s">
        <v>308</v>
      </c>
      <c r="B255" s="55" t="s">
        <v>309</v>
      </c>
      <c r="C255" s="32">
        <v>4301136027</v>
      </c>
      <c r="D255" s="174">
        <v>4640242180298</v>
      </c>
      <c r="E255" s="175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74" t="s">
        <v>310</v>
      </c>
      <c r="O255" s="186"/>
      <c r="P255" s="186"/>
      <c r="Q255" s="186"/>
      <c r="R255" s="175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74">
        <v>4640242180236</v>
      </c>
      <c r="E256" s="175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17" t="s">
        <v>313</v>
      </c>
      <c r="O256" s="186"/>
      <c r="P256" s="186"/>
      <c r="Q256" s="186"/>
      <c r="R256" s="175"/>
      <c r="S256" s="35"/>
      <c r="T256" s="35"/>
      <c r="U256" s="36" t="s">
        <v>66</v>
      </c>
      <c r="V256" s="170">
        <v>0</v>
      </c>
      <c r="W256" s="171">
        <f>IFERROR(IF(V256="","",V256),"")</f>
        <v>0</v>
      </c>
      <c r="X256" s="37">
        <f>IFERROR(IF(V256="","",V256*0.0155),"")</f>
        <v>0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314</v>
      </c>
      <c r="B257" s="55" t="s">
        <v>315</v>
      </c>
      <c r="C257" s="32">
        <v>4301136029</v>
      </c>
      <c r="D257" s="174">
        <v>4640242180410</v>
      </c>
      <c r="E257" s="175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00" t="s">
        <v>316</v>
      </c>
      <c r="O257" s="186"/>
      <c r="P257" s="186"/>
      <c r="Q257" s="186"/>
      <c r="R257" s="175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8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88"/>
      <c r="N258" s="180" t="s">
        <v>67</v>
      </c>
      <c r="O258" s="181"/>
      <c r="P258" s="181"/>
      <c r="Q258" s="181"/>
      <c r="R258" s="181"/>
      <c r="S258" s="181"/>
      <c r="T258" s="182"/>
      <c r="U258" s="38" t="s">
        <v>66</v>
      </c>
      <c r="V258" s="172">
        <f>IFERROR(SUM(V254:V257),"0")</f>
        <v>11</v>
      </c>
      <c r="W258" s="172">
        <f>IFERROR(SUM(W254:W257),"0")</f>
        <v>11</v>
      </c>
      <c r="X258" s="172">
        <f>IFERROR(IF(X254="",0,X254),"0")+IFERROR(IF(X255="",0,X255),"0")+IFERROR(IF(X256="",0,X256),"0")+IFERROR(IF(X257="",0,X257),"0")</f>
        <v>0.10296</v>
      </c>
      <c r="Y258" s="173"/>
      <c r="Z258" s="173"/>
    </row>
    <row r="259" spans="1:53" x14ac:dyDescent="0.2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88"/>
      <c r="N259" s="180" t="s">
        <v>67</v>
      </c>
      <c r="O259" s="181"/>
      <c r="P259" s="181"/>
      <c r="Q259" s="181"/>
      <c r="R259" s="181"/>
      <c r="S259" s="181"/>
      <c r="T259" s="182"/>
      <c r="U259" s="38" t="s">
        <v>68</v>
      </c>
      <c r="V259" s="172">
        <f>IFERROR(SUMPRODUCT(V254:V257*H254:H257),"0")</f>
        <v>29.700000000000003</v>
      </c>
      <c r="W259" s="172">
        <f>IFERROR(SUMPRODUCT(W254:W257*H254:H257),"0")</f>
        <v>29.700000000000003</v>
      </c>
      <c r="X259" s="38"/>
      <c r="Y259" s="173"/>
      <c r="Z259" s="173"/>
    </row>
    <row r="260" spans="1:53" ht="14.25" customHeight="1" x14ac:dyDescent="0.25">
      <c r="A260" s="192" t="s">
        <v>119</v>
      </c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65"/>
      <c r="Z260" s="165"/>
    </row>
    <row r="261" spans="1:53" ht="27" customHeight="1" x14ac:dyDescent="0.25">
      <c r="A261" s="55" t="s">
        <v>317</v>
      </c>
      <c r="B261" s="55" t="s">
        <v>318</v>
      </c>
      <c r="C261" s="32">
        <v>4301135191</v>
      </c>
      <c r="D261" s="174">
        <v>4640242180373</v>
      </c>
      <c r="E261" s="175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54" t="s">
        <v>319</v>
      </c>
      <c r="O261" s="186"/>
      <c r="P261" s="186"/>
      <c r="Q261" s="186"/>
      <c r="R261" s="175"/>
      <c r="S261" s="35"/>
      <c r="T261" s="35"/>
      <c r="U261" s="36" t="s">
        <v>66</v>
      </c>
      <c r="V261" s="170">
        <v>0</v>
      </c>
      <c r="W261" s="171">
        <f t="shared" ref="W261:W273" si="6">IFERROR(IF(V261="","",V261),"")</f>
        <v>0</v>
      </c>
      <c r="X261" s="37">
        <f t="shared" ref="X261:X266" si="7">IFERROR(IF(V261="","",V261*0.00936),"")</f>
        <v>0</v>
      </c>
      <c r="Y261" s="57"/>
      <c r="Z261" s="58"/>
      <c r="AD261" s="62"/>
      <c r="BA261" s="151" t="s">
        <v>75</v>
      </c>
    </row>
    <row r="262" spans="1:53" ht="27" customHeight="1" x14ac:dyDescent="0.25">
      <c r="A262" s="55" t="s">
        <v>320</v>
      </c>
      <c r="B262" s="55" t="s">
        <v>321</v>
      </c>
      <c r="C262" s="32">
        <v>4301135195</v>
      </c>
      <c r="D262" s="174">
        <v>4640242180366</v>
      </c>
      <c r="E262" s="175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1" t="s">
        <v>322</v>
      </c>
      <c r="O262" s="186"/>
      <c r="P262" s="186"/>
      <c r="Q262" s="186"/>
      <c r="R262" s="175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323</v>
      </c>
      <c r="B263" s="55" t="s">
        <v>324</v>
      </c>
      <c r="C263" s="32">
        <v>4301135188</v>
      </c>
      <c r="D263" s="174">
        <v>4640242180335</v>
      </c>
      <c r="E263" s="175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86" t="s">
        <v>325</v>
      </c>
      <c r="O263" s="186"/>
      <c r="P263" s="186"/>
      <c r="Q263" s="186"/>
      <c r="R263" s="175"/>
      <c r="S263" s="35"/>
      <c r="T263" s="35"/>
      <c r="U263" s="36" t="s">
        <v>66</v>
      </c>
      <c r="V263" s="170">
        <v>0</v>
      </c>
      <c r="W263" s="171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326</v>
      </c>
      <c r="B264" s="55" t="s">
        <v>327</v>
      </c>
      <c r="C264" s="32">
        <v>4301135189</v>
      </c>
      <c r="D264" s="174">
        <v>4640242180342</v>
      </c>
      <c r="E264" s="175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0" t="s">
        <v>328</v>
      </c>
      <c r="O264" s="186"/>
      <c r="P264" s="186"/>
      <c r="Q264" s="186"/>
      <c r="R264" s="175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329</v>
      </c>
      <c r="B265" s="55" t="s">
        <v>330</v>
      </c>
      <c r="C265" s="32">
        <v>4301135190</v>
      </c>
      <c r="D265" s="174">
        <v>4640242180359</v>
      </c>
      <c r="E265" s="175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90" t="s">
        <v>331</v>
      </c>
      <c r="O265" s="186"/>
      <c r="P265" s="186"/>
      <c r="Q265" s="186"/>
      <c r="R265" s="175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customHeight="1" x14ac:dyDescent="0.25">
      <c r="A266" s="55" t="s">
        <v>332</v>
      </c>
      <c r="B266" s="55" t="s">
        <v>333</v>
      </c>
      <c r="C266" s="32">
        <v>4301135187</v>
      </c>
      <c r="D266" s="174">
        <v>4640242180328</v>
      </c>
      <c r="E266" s="175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308" t="s">
        <v>334</v>
      </c>
      <c r="O266" s="186"/>
      <c r="P266" s="186"/>
      <c r="Q266" s="186"/>
      <c r="R266" s="175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74">
        <v>4640242180311</v>
      </c>
      <c r="E267" s="175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85" t="s">
        <v>337</v>
      </c>
      <c r="O267" s="186"/>
      <c r="P267" s="186"/>
      <c r="Q267" s="186"/>
      <c r="R267" s="175"/>
      <c r="S267" s="35"/>
      <c r="T267" s="35"/>
      <c r="U267" s="36" t="s">
        <v>66</v>
      </c>
      <c r="V267" s="170">
        <v>0</v>
      </c>
      <c r="W267" s="171">
        <f t="shared" si="6"/>
        <v>0</v>
      </c>
      <c r="X267" s="37">
        <f>IFERROR(IF(V267="","",V267*0.0155),"")</f>
        <v>0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338</v>
      </c>
      <c r="B268" s="55" t="s">
        <v>339</v>
      </c>
      <c r="C268" s="32">
        <v>4301135194</v>
      </c>
      <c r="D268" s="174">
        <v>4640242180380</v>
      </c>
      <c r="E268" s="175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310" t="s">
        <v>340</v>
      </c>
      <c r="O268" s="186"/>
      <c r="P268" s="186"/>
      <c r="Q268" s="186"/>
      <c r="R268" s="175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341</v>
      </c>
      <c r="B269" s="55" t="s">
        <v>342</v>
      </c>
      <c r="C269" s="32">
        <v>4301135192</v>
      </c>
      <c r="D269" s="174">
        <v>4640242180380</v>
      </c>
      <c r="E269" s="175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24" t="s">
        <v>343</v>
      </c>
      <c r="O269" s="186"/>
      <c r="P269" s="186"/>
      <c r="Q269" s="186"/>
      <c r="R269" s="175"/>
      <c r="S269" s="35"/>
      <c r="T269" s="35"/>
      <c r="U269" s="36" t="s">
        <v>66</v>
      </c>
      <c r="V269" s="170">
        <v>170</v>
      </c>
      <c r="W269" s="171">
        <f t="shared" si="6"/>
        <v>170</v>
      </c>
      <c r="X269" s="37">
        <f>IFERROR(IF(V269="","",V269*0.00936),"")</f>
        <v>1.5911999999999999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344</v>
      </c>
      <c r="B270" s="55" t="s">
        <v>345</v>
      </c>
      <c r="C270" s="32">
        <v>4301135193</v>
      </c>
      <c r="D270" s="174">
        <v>4640242180403</v>
      </c>
      <c r="E270" s="175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212" t="s">
        <v>346</v>
      </c>
      <c r="O270" s="186"/>
      <c r="P270" s="186"/>
      <c r="Q270" s="186"/>
      <c r="R270" s="175"/>
      <c r="S270" s="35"/>
      <c r="T270" s="35"/>
      <c r="U270" s="36" t="s">
        <v>66</v>
      </c>
      <c r="V270" s="170">
        <v>0</v>
      </c>
      <c r="W270" s="171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customHeight="1" x14ac:dyDescent="0.25">
      <c r="A271" s="55" t="s">
        <v>347</v>
      </c>
      <c r="B271" s="55" t="s">
        <v>348</v>
      </c>
      <c r="C271" s="32">
        <v>4301135153</v>
      </c>
      <c r="D271" s="174">
        <v>4607111037480</v>
      </c>
      <c r="E271" s="175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2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6"/>
      <c r="P271" s="186"/>
      <c r="Q271" s="186"/>
      <c r="R271" s="175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customHeight="1" x14ac:dyDescent="0.25">
      <c r="A272" s="55" t="s">
        <v>349</v>
      </c>
      <c r="B272" s="55" t="s">
        <v>350</v>
      </c>
      <c r="C272" s="32">
        <v>4301135152</v>
      </c>
      <c r="D272" s="174">
        <v>4607111037473</v>
      </c>
      <c r="E272" s="175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6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6"/>
      <c r="P272" s="186"/>
      <c r="Q272" s="186"/>
      <c r="R272" s="175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4301135198</v>
      </c>
      <c r="D273" s="174">
        <v>4640242180663</v>
      </c>
      <c r="E273" s="175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37" t="s">
        <v>353</v>
      </c>
      <c r="O273" s="186"/>
      <c r="P273" s="186"/>
      <c r="Q273" s="186"/>
      <c r="R273" s="175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8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88"/>
      <c r="N274" s="180" t="s">
        <v>67</v>
      </c>
      <c r="O274" s="181"/>
      <c r="P274" s="181"/>
      <c r="Q274" s="181"/>
      <c r="R274" s="181"/>
      <c r="S274" s="181"/>
      <c r="T274" s="182"/>
      <c r="U274" s="38" t="s">
        <v>66</v>
      </c>
      <c r="V274" s="172">
        <f>IFERROR(SUM(V261:V273),"0")</f>
        <v>170</v>
      </c>
      <c r="W274" s="172">
        <f>IFERROR(SUM(W261:W273),"0")</f>
        <v>170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1.5911999999999999</v>
      </c>
      <c r="Y274" s="173"/>
      <c r="Z274" s="173"/>
    </row>
    <row r="275" spans="1:53" x14ac:dyDescent="0.2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88"/>
      <c r="N275" s="180" t="s">
        <v>67</v>
      </c>
      <c r="O275" s="181"/>
      <c r="P275" s="181"/>
      <c r="Q275" s="181"/>
      <c r="R275" s="181"/>
      <c r="S275" s="181"/>
      <c r="T275" s="182"/>
      <c r="U275" s="38" t="s">
        <v>68</v>
      </c>
      <c r="V275" s="172">
        <f>IFERROR(SUMPRODUCT(V261:V273*H261:H273),"0")</f>
        <v>629</v>
      </c>
      <c r="W275" s="172">
        <f>IFERROR(SUMPRODUCT(W261:W273*H261:H273),"0")</f>
        <v>629</v>
      </c>
      <c r="X275" s="38"/>
      <c r="Y275" s="173"/>
      <c r="Z275" s="173"/>
    </row>
    <row r="276" spans="1:53" ht="15" customHeight="1" x14ac:dyDescent="0.2">
      <c r="A276" s="296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214"/>
      <c r="N276" s="228" t="s">
        <v>354</v>
      </c>
      <c r="O276" s="229"/>
      <c r="P276" s="229"/>
      <c r="Q276" s="229"/>
      <c r="R276" s="229"/>
      <c r="S276" s="229"/>
      <c r="T276" s="230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1991.1000000000001</v>
      </c>
      <c r="W276" s="172">
        <f>IFERROR(W24+W33+W41+W47+W57+W63+W68+W74+W84+W91+W99+W105+W110+W118+W123+W129+W134+W140+W145+W153+W158+W165+W170+W175+W181+W188+W195+W205+W213+W218+W225+W231+W237+W242+W248+W252+W259+W275,"0")</f>
        <v>1991.1000000000001</v>
      </c>
      <c r="X276" s="38"/>
      <c r="Y276" s="173"/>
      <c r="Z276" s="173"/>
    </row>
    <row r="277" spans="1:53" x14ac:dyDescent="0.2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214"/>
      <c r="N277" s="228" t="s">
        <v>355</v>
      </c>
      <c r="O277" s="229"/>
      <c r="P277" s="229"/>
      <c r="Q277" s="229"/>
      <c r="R277" s="229"/>
      <c r="S277" s="229"/>
      <c r="T277" s="230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2098.9937999999997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2098.9937999999997</v>
      </c>
      <c r="X277" s="38"/>
      <c r="Y277" s="173"/>
      <c r="Z277" s="173"/>
    </row>
    <row r="278" spans="1:53" x14ac:dyDescent="0.2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214"/>
      <c r="N278" s="228" t="s">
        <v>356</v>
      </c>
      <c r="O278" s="229"/>
      <c r="P278" s="229"/>
      <c r="Q278" s="229"/>
      <c r="R278" s="229"/>
      <c r="S278" s="229"/>
      <c r="T278" s="230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5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5</v>
      </c>
      <c r="X278" s="38"/>
      <c r="Y278" s="173"/>
      <c r="Z278" s="173"/>
    </row>
    <row r="279" spans="1:53" x14ac:dyDescent="0.2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214"/>
      <c r="N279" s="228" t="s">
        <v>358</v>
      </c>
      <c r="O279" s="229"/>
      <c r="P279" s="229"/>
      <c r="Q279" s="229"/>
      <c r="R279" s="229"/>
      <c r="S279" s="229"/>
      <c r="T279" s="230"/>
      <c r="U279" s="38" t="s">
        <v>68</v>
      </c>
      <c r="V279" s="172">
        <f>GrossWeightTotal+PalletQtyTotal*25</f>
        <v>2223.9937999999997</v>
      </c>
      <c r="W279" s="172">
        <f>GrossWeightTotalR+PalletQtyTotalR*25</f>
        <v>2223.9937999999997</v>
      </c>
      <c r="X279" s="38"/>
      <c r="Y279" s="173"/>
      <c r="Z279" s="173"/>
    </row>
    <row r="280" spans="1:53" x14ac:dyDescent="0.2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214"/>
      <c r="N280" s="228" t="s">
        <v>359</v>
      </c>
      <c r="O280" s="229"/>
      <c r="P280" s="229"/>
      <c r="Q280" s="229"/>
      <c r="R280" s="229"/>
      <c r="S280" s="229"/>
      <c r="T280" s="230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436</v>
      </c>
      <c r="W280" s="172">
        <f>IFERROR(W23+W32+W40+W46+W56+W62+W67+W73+W83+W90+W98+W104+W109+W117+W122+W128+W133+W139+W144+W152+W157+W164+W169+W174+W180+W187+W194+W204+W212+W217+W224+W230+W236+W241+W247+W251+W258+W274,"0")</f>
        <v>436</v>
      </c>
      <c r="X280" s="38"/>
      <c r="Y280" s="173"/>
      <c r="Z280" s="173"/>
    </row>
    <row r="281" spans="1:53" ht="14.25" customHeight="1" x14ac:dyDescent="0.2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214"/>
      <c r="N281" s="228" t="s">
        <v>360</v>
      </c>
      <c r="O281" s="229"/>
      <c r="P281" s="229"/>
      <c r="Q281" s="229"/>
      <c r="R281" s="229"/>
      <c r="S281" s="229"/>
      <c r="T281" s="230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5.1240399999999999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8" t="s">
        <v>69</v>
      </c>
      <c r="D283" s="267"/>
      <c r="E283" s="267"/>
      <c r="F283" s="267"/>
      <c r="G283" s="267"/>
      <c r="H283" s="267"/>
      <c r="I283" s="267"/>
      <c r="J283" s="267"/>
      <c r="K283" s="267"/>
      <c r="L283" s="267"/>
      <c r="M283" s="267"/>
      <c r="N283" s="267"/>
      <c r="O283" s="267"/>
      <c r="P283" s="267"/>
      <c r="Q283" s="267"/>
      <c r="R283" s="268"/>
      <c r="S283" s="178" t="s">
        <v>189</v>
      </c>
      <c r="T283" s="267"/>
      <c r="U283" s="268"/>
      <c r="V283" s="178" t="s">
        <v>214</v>
      </c>
      <c r="W283" s="267"/>
      <c r="X283" s="267"/>
      <c r="Y283" s="268"/>
      <c r="Z283" s="178" t="s">
        <v>233</v>
      </c>
      <c r="AA283" s="267"/>
      <c r="AB283" s="267"/>
      <c r="AC283" s="267"/>
      <c r="AD283" s="267"/>
      <c r="AE283" s="268"/>
      <c r="AF283" s="164" t="s">
        <v>286</v>
      </c>
      <c r="AG283" s="178" t="s">
        <v>290</v>
      </c>
      <c r="AH283" s="268"/>
      <c r="AI283" s="164" t="s">
        <v>297</v>
      </c>
    </row>
    <row r="284" spans="1:53" ht="14.25" customHeight="1" thickTop="1" x14ac:dyDescent="0.2">
      <c r="A284" s="315" t="s">
        <v>363</v>
      </c>
      <c r="B284" s="178" t="s">
        <v>60</v>
      </c>
      <c r="C284" s="178" t="s">
        <v>70</v>
      </c>
      <c r="D284" s="178" t="s">
        <v>82</v>
      </c>
      <c r="E284" s="178" t="s">
        <v>92</v>
      </c>
      <c r="F284" s="178" t="s">
        <v>99</v>
      </c>
      <c r="G284" s="178" t="s">
        <v>112</v>
      </c>
      <c r="H284" s="178" t="s">
        <v>118</v>
      </c>
      <c r="I284" s="178" t="s">
        <v>122</v>
      </c>
      <c r="J284" s="178" t="s">
        <v>128</v>
      </c>
      <c r="K284" s="178" t="s">
        <v>141</v>
      </c>
      <c r="L284" s="178" t="s">
        <v>148</v>
      </c>
      <c r="M284" s="178" t="s">
        <v>157</v>
      </c>
      <c r="N284" s="178" t="s">
        <v>162</v>
      </c>
      <c r="O284" s="178" t="s">
        <v>165</v>
      </c>
      <c r="P284" s="178" t="s">
        <v>175</v>
      </c>
      <c r="Q284" s="178" t="s">
        <v>178</v>
      </c>
      <c r="R284" s="178" t="s">
        <v>186</v>
      </c>
      <c r="S284" s="178" t="s">
        <v>190</v>
      </c>
      <c r="T284" s="178" t="s">
        <v>194</v>
      </c>
      <c r="U284" s="178" t="s">
        <v>197</v>
      </c>
      <c r="V284" s="178" t="s">
        <v>215</v>
      </c>
      <c r="W284" s="178" t="s">
        <v>220</v>
      </c>
      <c r="X284" s="178" t="s">
        <v>214</v>
      </c>
      <c r="Y284" s="178" t="s">
        <v>228</v>
      </c>
      <c r="Z284" s="178" t="s">
        <v>234</v>
      </c>
      <c r="AA284" s="178" t="s">
        <v>239</v>
      </c>
      <c r="AB284" s="178" t="s">
        <v>246</v>
      </c>
      <c r="AC284" s="178" t="s">
        <v>266</v>
      </c>
      <c r="AD284" s="178" t="s">
        <v>275</v>
      </c>
      <c r="AE284" s="178" t="s">
        <v>278</v>
      </c>
      <c r="AF284" s="178" t="s">
        <v>287</v>
      </c>
      <c r="AG284" s="178" t="s">
        <v>291</v>
      </c>
      <c r="AH284" s="178" t="s">
        <v>294</v>
      </c>
      <c r="AI284" s="178" t="s">
        <v>298</v>
      </c>
    </row>
    <row r="285" spans="1:53" ht="13.5" customHeight="1" thickBot="1" x14ac:dyDescent="0.25">
      <c r="A285" s="316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I285" s="179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0</v>
      </c>
      <c r="D286" s="47">
        <f>IFERROR(V36*H36,"0")+IFERROR(V37*H37,"0")+IFERROR(V38*H38,"0")+IFERROR(V39*H39,"0")</f>
        <v>0</v>
      </c>
      <c r="E286" s="47">
        <f>IFERROR(V44*H44,"0")+IFERROR(V45*H45,"0")</f>
        <v>0</v>
      </c>
      <c r="F286" s="47">
        <f>IFERROR(V50*H50,"0")+IFERROR(V51*H51,"0")+IFERROR(V52*H52,"0")+IFERROR(V53*H53,"0")+IFERROR(V54*H54,"0")+IFERROR(V55*H55,"0")</f>
        <v>0</v>
      </c>
      <c r="G286" s="47">
        <f>IFERROR(V60*H60,"0")+IFERROR(V61*H61,"0")</f>
        <v>0</v>
      </c>
      <c r="H286" s="47">
        <f>IFERROR(V66*H66,"0")</f>
        <v>0</v>
      </c>
      <c r="I286" s="47">
        <f>IFERROR(V71*H71,"0")+IFERROR(V72*H72,"0")</f>
        <v>61.2</v>
      </c>
      <c r="J286" s="47">
        <f>IFERROR(V77*H77,"0")+IFERROR(V78*H78,"0")+IFERROR(V79*H79,"0")+IFERROR(V80*H80,"0")+IFERROR(V81*H81,"0")+IFERROR(V82*H82,"0")</f>
        <v>36</v>
      </c>
      <c r="K286" s="47">
        <f>IFERROR(V87*H87,"0")+IFERROR(V88*H88,"0")+IFERROR(V89*H89,"0")</f>
        <v>0</v>
      </c>
      <c r="L286" s="47">
        <f>IFERROR(V94*H94,"0")+IFERROR(V95*H95,"0")+IFERROR(V96*H96,"0")+IFERROR(V97*H97,"0")</f>
        <v>576</v>
      </c>
      <c r="M286" s="47">
        <f>IFERROR(V102*H102,"0")+IFERROR(V103*H103,"0")</f>
        <v>0</v>
      </c>
      <c r="N286" s="47">
        <f>IFERROR(V108*H108,"0")</f>
        <v>0</v>
      </c>
      <c r="O286" s="47">
        <f>IFERROR(V113*H113,"0")+IFERROR(V114*H114,"0")+IFERROR(V115*H115,"0")+IFERROR(V116*H116,"0")</f>
        <v>0</v>
      </c>
      <c r="P286" s="47">
        <f>IFERROR(V121*H121,"0")</f>
        <v>0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0</v>
      </c>
      <c r="V286" s="47">
        <f>IFERROR(V162*H162,"0")+IFERROR(V163*H163,"0")</f>
        <v>0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0</v>
      </c>
      <c r="Z286" s="47">
        <f>IFERROR(V185*H185,"0")+IFERROR(V186*H186,"0")</f>
        <v>0</v>
      </c>
      <c r="AA286" s="47">
        <f>IFERROR(V191*H191,"0")+IFERROR(V192*H192,"0")+IFERROR(V193*H193,"0")</f>
        <v>364</v>
      </c>
      <c r="AB286" s="47">
        <f>IFERROR(V198*H198,"0")+IFERROR(V199*H199,"0")+IFERROR(V200*H200,"0")+IFERROR(V201*H201,"0")+IFERROR(V202*H202,"0")+IFERROR(V203*H203,"0")</f>
        <v>0</v>
      </c>
      <c r="AC286" s="47">
        <f>IFERROR(V208*H208,"0")+IFERROR(V209*H209,"0")+IFERROR(V210*H210,"0")+IFERROR(V211*H211,"0")</f>
        <v>108</v>
      </c>
      <c r="AD286" s="47">
        <f>IFERROR(V216*H216,"0")</f>
        <v>0</v>
      </c>
      <c r="AE286" s="47">
        <f>IFERROR(V221*H221,"0")+IFERROR(V222*H222,"0")+IFERROR(V223*H223,"0")</f>
        <v>86.4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759.5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1134.4000000000001</v>
      </c>
      <c r="B289" s="61">
        <f>SUMPRODUCT(--(BA:BA="ПГП"),--(U:U="кор"),H:H,W:W)+SUMPRODUCT(--(BA:BA="ПГП"),--(U:U="кг"),W:W)</f>
        <v>856.7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R5:S5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S17:T17"/>
    <mergeCell ref="D266:E266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F5:G5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O5:P5"/>
    <mergeCell ref="F17:F18"/>
    <mergeCell ref="A13:L13"/>
    <mergeCell ref="A19:X19"/>
    <mergeCell ref="A15:L15"/>
    <mergeCell ref="A62:M63"/>
    <mergeCell ref="N23:T23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A9:C9"/>
    <mergeCell ref="D202:E202"/>
    <mergeCell ref="N248:T248"/>
    <mergeCell ref="O12:P12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61:R61"/>
    <mergeCell ref="D200:E200"/>
    <mergeCell ref="A184:X184"/>
    <mergeCell ref="A100:X100"/>
    <mergeCell ref="A171:X171"/>
    <mergeCell ref="N209:R209"/>
    <mergeCell ref="A48:X48"/>
    <mergeCell ref="N194:T194"/>
    <mergeCell ref="N181:T181"/>
    <mergeCell ref="A142:X142"/>
    <mergeCell ref="D54:E54"/>
    <mergeCell ref="H1:O1"/>
    <mergeCell ref="A243:X243"/>
    <mergeCell ref="D186:E186"/>
    <mergeCell ref="O9:P9"/>
    <mergeCell ref="N22:R22"/>
    <mergeCell ref="N193:R193"/>
    <mergeCell ref="A101:X101"/>
    <mergeCell ref="A76:X76"/>
    <mergeCell ref="Z17:Z18"/>
    <mergeCell ref="N110:T110"/>
    <mergeCell ref="A32:M33"/>
    <mergeCell ref="A109:M110"/>
    <mergeCell ref="N162:R162"/>
    <mergeCell ref="N211:R211"/>
    <mergeCell ref="N62:T62"/>
    <mergeCell ref="A92:X92"/>
    <mergeCell ref="D143:E143"/>
    <mergeCell ref="N114:R114"/>
    <mergeCell ref="D222:E222"/>
    <mergeCell ref="N57:T57"/>
    <mergeCell ref="N128:T128"/>
    <mergeCell ref="G17:G18"/>
    <mergeCell ref="H10:L10"/>
    <mergeCell ref="A169:M170"/>
    <mergeCell ref="N41:T41"/>
    <mergeCell ref="A215:X215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T5:U5"/>
    <mergeCell ref="U17:U18"/>
    <mergeCell ref="D246:E246"/>
    <mergeCell ref="N90:T90"/>
    <mergeCell ref="A136:X136"/>
    <mergeCell ref="A21:X21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D17:AD18"/>
    <mergeCell ref="N67:T67"/>
    <mergeCell ref="N80:R80"/>
    <mergeCell ref="D88:E88"/>
    <mergeCell ref="D148:E148"/>
    <mergeCell ref="A228:X228"/>
    <mergeCell ref="N55:R55"/>
    <mergeCell ref="N126:R126"/>
    <mergeCell ref="D115:E115"/>
    <mergeCell ref="A172:X172"/>
    <mergeCell ref="A166:X166"/>
    <mergeCell ref="A73:M74"/>
    <mergeCell ref="N163:R163"/>
    <mergeCell ref="N138:R138"/>
    <mergeCell ref="D201:E201"/>
    <mergeCell ref="N168:R168"/>
    <mergeCell ref="A49:X49"/>
    <mergeCell ref="N89:R89"/>
    <mergeCell ref="D132:E132"/>
    <mergeCell ref="D178:E178"/>
    <mergeCell ref="N157:T157"/>
    <mergeCell ref="H17:H18"/>
    <mergeCell ref="A86:X86"/>
    <mergeCell ref="A42:X42"/>
    <mergeCell ref="D1:F1"/>
    <mergeCell ref="N117:T117"/>
    <mergeCell ref="D211:E211"/>
    <mergeCell ref="A220:X220"/>
    <mergeCell ref="N210:R210"/>
    <mergeCell ref="J17:J18"/>
    <mergeCell ref="D82:E82"/>
    <mergeCell ref="L17:L18"/>
    <mergeCell ref="D240:E240"/>
    <mergeCell ref="N192:R192"/>
    <mergeCell ref="N17:R18"/>
    <mergeCell ref="O6:P6"/>
    <mergeCell ref="N50:R50"/>
    <mergeCell ref="N221:R221"/>
    <mergeCell ref="A75:X75"/>
    <mergeCell ref="D31:E31"/>
    <mergeCell ref="A233:X233"/>
    <mergeCell ref="D229:E229"/>
    <mergeCell ref="D77:E77"/>
    <mergeCell ref="D108:E108"/>
    <mergeCell ref="N223:R223"/>
    <mergeCell ref="N145:T145"/>
    <mergeCell ref="N139:T139"/>
    <mergeCell ref="I17:I18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212:T212"/>
    <mergeCell ref="A106:X106"/>
    <mergeCell ref="D72:E72"/>
    <mergeCell ref="N122:T122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BA17:BA18"/>
    <mergeCell ref="N123:T123"/>
    <mergeCell ref="N113:R113"/>
    <mergeCell ref="N173:R173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H5:L5"/>
    <mergeCell ref="A146:X146"/>
    <mergeCell ref="N257:R257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134:T134"/>
    <mergeCell ref="W17:W18"/>
    <mergeCell ref="A104:M105"/>
    <mergeCell ref="N178:R178"/>
    <mergeCell ref="N98:T98"/>
    <mergeCell ref="A59:X59"/>
    <mergeCell ref="R6:S9"/>
    <mergeCell ref="N24:T24"/>
    <mergeCell ref="H9:I9"/>
    <mergeCell ref="N267:R267"/>
    <mergeCell ref="A90:M91"/>
    <mergeCell ref="N155:R155"/>
    <mergeCell ref="A56:M57"/>
    <mergeCell ref="N153:T153"/>
    <mergeCell ref="N264:R264"/>
    <mergeCell ref="D263:E263"/>
    <mergeCell ref="N262:R262"/>
    <mergeCell ref="D78:E78"/>
    <mergeCell ref="A147:X147"/>
    <mergeCell ref="N28:R28"/>
    <mergeCell ref="N199:R199"/>
    <mergeCell ref="D71:E71"/>
    <mergeCell ref="N186:R186"/>
    <mergeCell ref="N30:R30"/>
    <mergeCell ref="A83:M84"/>
    <mergeCell ref="N36:R36"/>
    <mergeCell ref="D30:E30"/>
    <mergeCell ref="A232:X232"/>
    <mergeCell ref="D261:E261"/>
    <mergeCell ref="A245:X245"/>
    <mergeCell ref="N259:T259"/>
    <mergeCell ref="D60:E60"/>
    <mergeCell ref="A69:X69"/>
    <mergeCell ref="A196:X196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