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DA8E6E3-CE38-4BCA-9EA1-10CFC79537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V477" i="1"/>
  <c r="W476" i="1"/>
  <c r="V476" i="1"/>
  <c r="X475" i="1"/>
  <c r="W475" i="1"/>
  <c r="N475" i="1"/>
  <c r="W474" i="1"/>
  <c r="X474" i="1" s="1"/>
  <c r="N474" i="1"/>
  <c r="X473" i="1"/>
  <c r="W473" i="1"/>
  <c r="W477" i="1" s="1"/>
  <c r="N473" i="1"/>
  <c r="V471" i="1"/>
  <c r="V470" i="1"/>
  <c r="X469" i="1"/>
  <c r="W469" i="1"/>
  <c r="N469" i="1"/>
  <c r="W468" i="1"/>
  <c r="X468" i="1" s="1"/>
  <c r="N468" i="1"/>
  <c r="X467" i="1"/>
  <c r="W467" i="1"/>
  <c r="N467" i="1"/>
  <c r="W466" i="1"/>
  <c r="X466" i="1" s="1"/>
  <c r="N466" i="1"/>
  <c r="X465" i="1"/>
  <c r="W465" i="1"/>
  <c r="N465" i="1"/>
  <c r="W464" i="1"/>
  <c r="N464" i="1"/>
  <c r="V462" i="1"/>
  <c r="V461" i="1"/>
  <c r="W460" i="1"/>
  <c r="X460" i="1" s="1"/>
  <c r="N460" i="1"/>
  <c r="X459" i="1"/>
  <c r="X461" i="1" s="1"/>
  <c r="W459" i="1"/>
  <c r="N459" i="1"/>
  <c r="V457" i="1"/>
  <c r="V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V441" i="1"/>
  <c r="W440" i="1"/>
  <c r="V440" i="1"/>
  <c r="X439" i="1"/>
  <c r="X440" i="1" s="1"/>
  <c r="W439" i="1"/>
  <c r="W441" i="1" s="1"/>
  <c r="N439" i="1"/>
  <c r="V437" i="1"/>
  <c r="W436" i="1"/>
  <c r="V436" i="1"/>
  <c r="X435" i="1"/>
  <c r="X436" i="1" s="1"/>
  <c r="W435" i="1"/>
  <c r="W437" i="1" s="1"/>
  <c r="N435" i="1"/>
  <c r="V433" i="1"/>
  <c r="V432" i="1"/>
  <c r="X431" i="1"/>
  <c r="W431" i="1"/>
  <c r="N431" i="1"/>
  <c r="W430" i="1"/>
  <c r="N430" i="1"/>
  <c r="V428" i="1"/>
  <c r="V427" i="1"/>
  <c r="W426" i="1"/>
  <c r="X426" i="1" s="1"/>
  <c r="N426" i="1"/>
  <c r="X425" i="1"/>
  <c r="W425" i="1"/>
  <c r="N425" i="1"/>
  <c r="W424" i="1"/>
  <c r="X424" i="1" s="1"/>
  <c r="N424" i="1"/>
  <c r="X423" i="1"/>
  <c r="W423" i="1"/>
  <c r="N423" i="1"/>
  <c r="W422" i="1"/>
  <c r="X422" i="1" s="1"/>
  <c r="N422" i="1"/>
  <c r="X421" i="1"/>
  <c r="W421" i="1"/>
  <c r="N421" i="1"/>
  <c r="W420" i="1"/>
  <c r="N420" i="1"/>
  <c r="V418" i="1"/>
  <c r="V417" i="1"/>
  <c r="W416" i="1"/>
  <c r="X416" i="1" s="1"/>
  <c r="N416" i="1"/>
  <c r="X415" i="1"/>
  <c r="X417" i="1" s="1"/>
  <c r="W415" i="1"/>
  <c r="S523" i="1" s="1"/>
  <c r="N415" i="1"/>
  <c r="V412" i="1"/>
  <c r="V411" i="1"/>
  <c r="X410" i="1"/>
  <c r="W410" i="1"/>
  <c r="N410" i="1"/>
  <c r="W409" i="1"/>
  <c r="N409" i="1"/>
  <c r="X408" i="1"/>
  <c r="W408" i="1"/>
  <c r="N408" i="1"/>
  <c r="V406" i="1"/>
  <c r="W405" i="1"/>
  <c r="V405" i="1"/>
  <c r="X404" i="1"/>
  <c r="X405" i="1" s="1"/>
  <c r="W404" i="1"/>
  <c r="W406" i="1" s="1"/>
  <c r="N404" i="1"/>
  <c r="V402" i="1"/>
  <c r="V401" i="1"/>
  <c r="X400" i="1"/>
  <c r="W400" i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N386" i="1"/>
  <c r="W385" i="1"/>
  <c r="X385" i="1" s="1"/>
  <c r="N385" i="1"/>
  <c r="X384" i="1"/>
  <c r="W384" i="1"/>
  <c r="N384" i="1"/>
  <c r="W383" i="1"/>
  <c r="X383" i="1" s="1"/>
  <c r="N383" i="1"/>
  <c r="X382" i="1"/>
  <c r="W382" i="1"/>
  <c r="N382" i="1"/>
  <c r="W381" i="1"/>
  <c r="N381" i="1"/>
  <c r="V379" i="1"/>
  <c r="V378" i="1"/>
  <c r="W377" i="1"/>
  <c r="N377" i="1"/>
  <c r="X376" i="1"/>
  <c r="W376" i="1"/>
  <c r="N376" i="1"/>
  <c r="V372" i="1"/>
  <c r="W371" i="1"/>
  <c r="V371" i="1"/>
  <c r="X370" i="1"/>
  <c r="X371" i="1" s="1"/>
  <c r="W370" i="1"/>
  <c r="W372" i="1" s="1"/>
  <c r="N370" i="1"/>
  <c r="V368" i="1"/>
  <c r="V367" i="1"/>
  <c r="X366" i="1"/>
  <c r="W366" i="1"/>
  <c r="N366" i="1"/>
  <c r="W365" i="1"/>
  <c r="X365" i="1" s="1"/>
  <c r="N365" i="1"/>
  <c r="X364" i="1"/>
  <c r="W364" i="1"/>
  <c r="N364" i="1"/>
  <c r="W363" i="1"/>
  <c r="N363" i="1"/>
  <c r="V361" i="1"/>
  <c r="V360" i="1"/>
  <c r="W359" i="1"/>
  <c r="X359" i="1" s="1"/>
  <c r="N359" i="1"/>
  <c r="X358" i="1"/>
  <c r="X360" i="1" s="1"/>
  <c r="W358" i="1"/>
  <c r="N358" i="1"/>
  <c r="V356" i="1"/>
  <c r="V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X355" i="1" s="1"/>
  <c r="W350" i="1"/>
  <c r="N350" i="1"/>
  <c r="V347" i="1"/>
  <c r="W346" i="1"/>
  <c r="V346" i="1"/>
  <c r="X345" i="1"/>
  <c r="X346" i="1" s="1"/>
  <c r="W345" i="1"/>
  <c r="W347" i="1" s="1"/>
  <c r="N345" i="1"/>
  <c r="V343" i="1"/>
  <c r="W342" i="1"/>
  <c r="V342" i="1"/>
  <c r="X341" i="1"/>
  <c r="W341" i="1"/>
  <c r="N341" i="1"/>
  <c r="W340" i="1"/>
  <c r="V338" i="1"/>
  <c r="V337" i="1"/>
  <c r="X336" i="1"/>
  <c r="W336" i="1"/>
  <c r="N336" i="1"/>
  <c r="W335" i="1"/>
  <c r="X335" i="1" s="1"/>
  <c r="N335" i="1"/>
  <c r="X334" i="1"/>
  <c r="X337" i="1" s="1"/>
  <c r="W334" i="1"/>
  <c r="N334" i="1"/>
  <c r="V332" i="1"/>
  <c r="V331" i="1"/>
  <c r="X330" i="1"/>
  <c r="W330" i="1"/>
  <c r="N330" i="1"/>
  <c r="W329" i="1"/>
  <c r="X329" i="1" s="1"/>
  <c r="N329" i="1"/>
  <c r="X328" i="1"/>
  <c r="W328" i="1"/>
  <c r="N328" i="1"/>
  <c r="W327" i="1"/>
  <c r="X327" i="1" s="1"/>
  <c r="N327" i="1"/>
  <c r="X326" i="1"/>
  <c r="W326" i="1"/>
  <c r="N326" i="1"/>
  <c r="W325" i="1"/>
  <c r="X325" i="1" s="1"/>
  <c r="N325" i="1"/>
  <c r="X324" i="1"/>
  <c r="W324" i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X308" i="1"/>
  <c r="W308" i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X297" i="1"/>
  <c r="X299" i="1" s="1"/>
  <c r="W297" i="1"/>
  <c r="W299" i="1" s="1"/>
  <c r="N297" i="1"/>
  <c r="V295" i="1"/>
  <c r="V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W286" i="1"/>
  <c r="N286" i="1"/>
  <c r="V283" i="1"/>
  <c r="V282" i="1"/>
  <c r="W281" i="1"/>
  <c r="X281" i="1" s="1"/>
  <c r="N281" i="1"/>
  <c r="X280" i="1"/>
  <c r="W280" i="1"/>
  <c r="N280" i="1"/>
  <c r="W279" i="1"/>
  <c r="N279" i="1"/>
  <c r="V277" i="1"/>
  <c r="V276" i="1"/>
  <c r="W275" i="1"/>
  <c r="X275" i="1" s="1"/>
  <c r="N275" i="1"/>
  <c r="X274" i="1"/>
  <c r="W274" i="1"/>
  <c r="X273" i="1"/>
  <c r="X276" i="1" s="1"/>
  <c r="W273" i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X257" i="1" s="1"/>
  <c r="N257" i="1"/>
  <c r="X256" i="1"/>
  <c r="W256" i="1"/>
  <c r="N256" i="1"/>
  <c r="W255" i="1"/>
  <c r="V253" i="1"/>
  <c r="V252" i="1"/>
  <c r="X251" i="1"/>
  <c r="W251" i="1"/>
  <c r="N251" i="1"/>
  <c r="W250" i="1"/>
  <c r="X250" i="1" s="1"/>
  <c r="N250" i="1"/>
  <c r="X249" i="1"/>
  <c r="W249" i="1"/>
  <c r="N249" i="1"/>
  <c r="W248" i="1"/>
  <c r="N248" i="1"/>
  <c r="V246" i="1"/>
  <c r="V245" i="1"/>
  <c r="W244" i="1"/>
  <c r="N244" i="1"/>
  <c r="V242" i="1"/>
  <c r="V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X226" i="1"/>
  <c r="W226" i="1"/>
  <c r="N226" i="1"/>
  <c r="W225" i="1"/>
  <c r="N225" i="1"/>
  <c r="V222" i="1"/>
  <c r="V221" i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L523" i="1" s="1"/>
  <c r="V212" i="1"/>
  <c r="W211" i="1"/>
  <c r="V211" i="1"/>
  <c r="X210" i="1"/>
  <c r="X211" i="1" s="1"/>
  <c r="W210" i="1"/>
  <c r="W212" i="1" s="1"/>
  <c r="N210" i="1"/>
  <c r="V208" i="1"/>
  <c r="W207" i="1"/>
  <c r="V207" i="1"/>
  <c r="X206" i="1"/>
  <c r="W206" i="1"/>
  <c r="X205" i="1"/>
  <c r="W205" i="1"/>
  <c r="X204" i="1"/>
  <c r="W204" i="1"/>
  <c r="X203" i="1"/>
  <c r="W203" i="1"/>
  <c r="X202" i="1"/>
  <c r="W202" i="1"/>
  <c r="X201" i="1"/>
  <c r="X207" i="1" s="1"/>
  <c r="W201" i="1"/>
  <c r="J523" i="1" s="1"/>
  <c r="V198" i="1"/>
  <c r="V197" i="1"/>
  <c r="W196" i="1"/>
  <c r="X196" i="1" s="1"/>
  <c r="N196" i="1"/>
  <c r="X195" i="1"/>
  <c r="W195" i="1"/>
  <c r="N195" i="1"/>
  <c r="W194" i="1"/>
  <c r="X194" i="1" s="1"/>
  <c r="N194" i="1"/>
  <c r="X193" i="1"/>
  <c r="W193" i="1"/>
  <c r="W197" i="1" s="1"/>
  <c r="N193" i="1"/>
  <c r="V191" i="1"/>
  <c r="V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N175" i="1"/>
  <c r="W174" i="1"/>
  <c r="X174" i="1" s="1"/>
  <c r="N174" i="1"/>
  <c r="X173" i="1"/>
  <c r="X190" i="1" s="1"/>
  <c r="W173" i="1"/>
  <c r="W191" i="1" s="1"/>
  <c r="N173" i="1"/>
  <c r="V171" i="1"/>
  <c r="V170" i="1"/>
  <c r="X169" i="1"/>
  <c r="W169" i="1"/>
  <c r="N169" i="1"/>
  <c r="W168" i="1"/>
  <c r="X168" i="1" s="1"/>
  <c r="N168" i="1"/>
  <c r="X167" i="1"/>
  <c r="W167" i="1"/>
  <c r="N167" i="1"/>
  <c r="W166" i="1"/>
  <c r="W171" i="1" s="1"/>
  <c r="N166" i="1"/>
  <c r="V164" i="1"/>
  <c r="V163" i="1"/>
  <c r="W162" i="1"/>
  <c r="X162" i="1" s="1"/>
  <c r="N162" i="1"/>
  <c r="X161" i="1"/>
  <c r="X163" i="1" s="1"/>
  <c r="W161" i="1"/>
  <c r="W163" i="1" s="1"/>
  <c r="N161" i="1"/>
  <c r="V159" i="1"/>
  <c r="V158" i="1"/>
  <c r="X157" i="1"/>
  <c r="W157" i="1"/>
  <c r="N157" i="1"/>
  <c r="W156" i="1"/>
  <c r="I523" i="1" s="1"/>
  <c r="N156" i="1"/>
  <c r="V153" i="1"/>
  <c r="V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H523" i="1" s="1"/>
  <c r="N143" i="1"/>
  <c r="V140" i="1"/>
  <c r="V139" i="1"/>
  <c r="W138" i="1"/>
  <c r="X138" i="1" s="1"/>
  <c r="N138" i="1"/>
  <c r="X137" i="1"/>
  <c r="W137" i="1"/>
  <c r="N137" i="1"/>
  <c r="W136" i="1"/>
  <c r="W139" i="1" s="1"/>
  <c r="N136" i="1"/>
  <c r="V132" i="1"/>
  <c r="V131" i="1"/>
  <c r="W130" i="1"/>
  <c r="X130" i="1" s="1"/>
  <c r="N130" i="1"/>
  <c r="X129" i="1"/>
  <c r="W129" i="1"/>
  <c r="N129" i="1"/>
  <c r="W128" i="1"/>
  <c r="X128" i="1" s="1"/>
  <c r="N128" i="1"/>
  <c r="X127" i="1"/>
  <c r="W127" i="1"/>
  <c r="N127" i="1"/>
  <c r="V124" i="1"/>
  <c r="V123" i="1"/>
  <c r="X122" i="1"/>
  <c r="W122" i="1"/>
  <c r="N122" i="1"/>
  <c r="W121" i="1"/>
  <c r="X121" i="1" s="1"/>
  <c r="N121" i="1"/>
  <c r="X120" i="1"/>
  <c r="W120" i="1"/>
  <c r="N120" i="1"/>
  <c r="W119" i="1"/>
  <c r="X119" i="1" s="1"/>
  <c r="N119" i="1"/>
  <c r="X118" i="1"/>
  <c r="W118" i="1"/>
  <c r="N118" i="1"/>
  <c r="W117" i="1"/>
  <c r="X117" i="1" s="1"/>
  <c r="W116" i="1"/>
  <c r="W124" i="1" s="1"/>
  <c r="N116" i="1"/>
  <c r="V114" i="1"/>
  <c r="V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W107" i="1"/>
  <c r="X106" i="1"/>
  <c r="W106" i="1"/>
  <c r="N106" i="1"/>
  <c r="W105" i="1"/>
  <c r="X105" i="1" s="1"/>
  <c r="N105" i="1"/>
  <c r="X104" i="1"/>
  <c r="W104" i="1"/>
  <c r="W113" i="1" s="1"/>
  <c r="N104" i="1"/>
  <c r="V102" i="1"/>
  <c r="V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W102" i="1" s="1"/>
  <c r="N93" i="1"/>
  <c r="V91" i="1"/>
  <c r="V90" i="1"/>
  <c r="W89" i="1"/>
  <c r="X89" i="1" s="1"/>
  <c r="N89" i="1"/>
  <c r="X88" i="1"/>
  <c r="W88" i="1"/>
  <c r="N88" i="1"/>
  <c r="W87" i="1"/>
  <c r="X87" i="1" s="1"/>
  <c r="N87" i="1"/>
  <c r="X86" i="1"/>
  <c r="W86" i="1"/>
  <c r="W90" i="1" s="1"/>
  <c r="N86" i="1"/>
  <c r="V84" i="1"/>
  <c r="V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E523" i="1" s="1"/>
  <c r="N63" i="1"/>
  <c r="V60" i="1"/>
  <c r="V59" i="1"/>
  <c r="W58" i="1"/>
  <c r="X58" i="1" s="1"/>
  <c r="W57" i="1"/>
  <c r="X57" i="1" s="1"/>
  <c r="N57" i="1"/>
  <c r="X56" i="1"/>
  <c r="W56" i="1"/>
  <c r="N56" i="1"/>
  <c r="W55" i="1"/>
  <c r="D523" i="1" s="1"/>
  <c r="N55" i="1"/>
  <c r="V52" i="1"/>
  <c r="V51" i="1"/>
  <c r="W50" i="1"/>
  <c r="X50" i="1" s="1"/>
  <c r="N50" i="1"/>
  <c r="X49" i="1"/>
  <c r="X51" i="1" s="1"/>
  <c r="W49" i="1"/>
  <c r="C523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N27" i="1"/>
  <c r="X26" i="1"/>
  <c r="X32" i="1" s="1"/>
  <c r="W26" i="1"/>
  <c r="W33" i="1" s="1"/>
  <c r="V24" i="1"/>
  <c r="V513" i="1" s="1"/>
  <c r="V23" i="1"/>
  <c r="V517" i="1" s="1"/>
  <c r="W22" i="1"/>
  <c r="W24" i="1" s="1"/>
  <c r="N22" i="1"/>
  <c r="H10" i="1"/>
  <c r="A9" i="1"/>
  <c r="F10" i="1" s="1"/>
  <c r="D7" i="1"/>
  <c r="O6" i="1"/>
  <c r="N2" i="1"/>
  <c r="X90" i="1" l="1"/>
  <c r="X113" i="1"/>
  <c r="X131" i="1"/>
  <c r="X197" i="1"/>
  <c r="W60" i="1"/>
  <c r="W513" i="1" s="1"/>
  <c r="W114" i="1"/>
  <c r="W132" i="1"/>
  <c r="W153" i="1"/>
  <c r="W158" i="1"/>
  <c r="W170" i="1"/>
  <c r="W198" i="1"/>
  <c r="W271" i="1"/>
  <c r="W277" i="1"/>
  <c r="W282" i="1"/>
  <c r="X279" i="1"/>
  <c r="X282" i="1" s="1"/>
  <c r="W311" i="1"/>
  <c r="W314" i="1"/>
  <c r="X313" i="1"/>
  <c r="X314" i="1" s="1"/>
  <c r="W315" i="1"/>
  <c r="W318" i="1"/>
  <c r="X317" i="1"/>
  <c r="X318" i="1" s="1"/>
  <c r="W319" i="1"/>
  <c r="W332" i="1"/>
  <c r="X323" i="1"/>
  <c r="X331" i="1" s="1"/>
  <c r="W331" i="1"/>
  <c r="W355" i="1"/>
  <c r="W361" i="1"/>
  <c r="W368" i="1"/>
  <c r="X363" i="1"/>
  <c r="X367" i="1" s="1"/>
  <c r="W367" i="1"/>
  <c r="X377" i="1"/>
  <c r="X378" i="1" s="1"/>
  <c r="R523" i="1"/>
  <c r="W379" i="1"/>
  <c r="W394" i="1"/>
  <c r="X381" i="1"/>
  <c r="X394" i="1" s="1"/>
  <c r="W395" i="1"/>
  <c r="W402" i="1"/>
  <c r="X397" i="1"/>
  <c r="X401" i="1" s="1"/>
  <c r="W401" i="1"/>
  <c r="X409" i="1"/>
  <c r="X411" i="1" s="1"/>
  <c r="W411" i="1"/>
  <c r="W456" i="1"/>
  <c r="W462" i="1"/>
  <c r="W471" i="1"/>
  <c r="X464" i="1"/>
  <c r="X470" i="1" s="1"/>
  <c r="W470" i="1"/>
  <c r="G523" i="1"/>
  <c r="P523" i="1"/>
  <c r="H9" i="1"/>
  <c r="A10" i="1"/>
  <c r="B523" i="1"/>
  <c r="W515" i="1"/>
  <c r="W514" i="1"/>
  <c r="W32" i="1"/>
  <c r="W52" i="1"/>
  <c r="W83" i="1"/>
  <c r="W91" i="1"/>
  <c r="W101" i="1"/>
  <c r="W123" i="1"/>
  <c r="W140" i="1"/>
  <c r="W164" i="1"/>
  <c r="W190" i="1"/>
  <c r="W222" i="1"/>
  <c r="M523" i="1"/>
  <c r="W241" i="1"/>
  <c r="F9" i="1"/>
  <c r="J9" i="1"/>
  <c r="X22" i="1"/>
  <c r="X23" i="1" s="1"/>
  <c r="W23" i="1"/>
  <c r="W51" i="1"/>
  <c r="X55" i="1"/>
  <c r="X59" i="1" s="1"/>
  <c r="W59" i="1"/>
  <c r="X63" i="1"/>
  <c r="X83" i="1" s="1"/>
  <c r="W84" i="1"/>
  <c r="X93" i="1"/>
  <c r="X101" i="1" s="1"/>
  <c r="X116" i="1"/>
  <c r="X123" i="1" s="1"/>
  <c r="F523" i="1"/>
  <c r="W131" i="1"/>
  <c r="X136" i="1"/>
  <c r="X139" i="1" s="1"/>
  <c r="X143" i="1"/>
  <c r="X152" i="1" s="1"/>
  <c r="W152" i="1"/>
  <c r="X156" i="1"/>
  <c r="X158" i="1" s="1"/>
  <c r="W159" i="1"/>
  <c r="X166" i="1"/>
  <c r="X170" i="1" s="1"/>
  <c r="W208" i="1"/>
  <c r="X215" i="1"/>
  <c r="X221" i="1" s="1"/>
  <c r="W221" i="1"/>
  <c r="X225" i="1"/>
  <c r="X241" i="1" s="1"/>
  <c r="W242" i="1"/>
  <c r="W245" i="1"/>
  <c r="X244" i="1"/>
  <c r="X245" i="1" s="1"/>
  <c r="W246" i="1"/>
  <c r="W253" i="1"/>
  <c r="X248" i="1"/>
  <c r="X252" i="1" s="1"/>
  <c r="W252" i="1"/>
  <c r="W264" i="1"/>
  <c r="X255" i="1"/>
  <c r="X264" i="1" s="1"/>
  <c r="W265" i="1"/>
  <c r="W270" i="1"/>
  <c r="X267" i="1"/>
  <c r="X270" i="1" s="1"/>
  <c r="W276" i="1"/>
  <c r="W283" i="1"/>
  <c r="N523" i="1"/>
  <c r="W295" i="1"/>
  <c r="X286" i="1"/>
  <c r="X294" i="1" s="1"/>
  <c r="W294" i="1"/>
  <c r="W300" i="1"/>
  <c r="O523" i="1"/>
  <c r="W304" i="1"/>
  <c r="X303" i="1"/>
  <c r="X304" i="1" s="1"/>
  <c r="W305" i="1"/>
  <c r="W310" i="1"/>
  <c r="X307" i="1"/>
  <c r="X310" i="1" s="1"/>
  <c r="W338" i="1"/>
  <c r="W337" i="1"/>
  <c r="W343" i="1"/>
  <c r="X340" i="1"/>
  <c r="X342" i="1" s="1"/>
  <c r="W360" i="1"/>
  <c r="W428" i="1"/>
  <c r="W433" i="1"/>
  <c r="X430" i="1"/>
  <c r="X432" i="1" s="1"/>
  <c r="W432" i="1"/>
  <c r="W480" i="1"/>
  <c r="X479" i="1"/>
  <c r="X480" i="1" s="1"/>
  <c r="W481" i="1"/>
  <c r="W496" i="1"/>
  <c r="X493" i="1"/>
  <c r="X496" i="1" s="1"/>
  <c r="W497" i="1"/>
  <c r="T523" i="1"/>
  <c r="Q523" i="1"/>
  <c r="W356" i="1"/>
  <c r="W378" i="1"/>
  <c r="W412" i="1"/>
  <c r="W418" i="1"/>
  <c r="W427" i="1"/>
  <c r="X420" i="1"/>
  <c r="X427" i="1" s="1"/>
  <c r="W457" i="1"/>
  <c r="X445" i="1"/>
  <c r="X456" i="1" s="1"/>
  <c r="W461" i="1"/>
  <c r="X476" i="1"/>
  <c r="U523" i="1"/>
  <c r="W417" i="1"/>
  <c r="W491" i="1"/>
  <c r="X518" i="1" l="1"/>
  <c r="W517" i="1"/>
  <c r="W516" i="1"/>
</calcChain>
</file>

<file path=xl/sharedStrings.xml><?xml version="1.0" encoding="utf-8"?>
<sst xmlns="http://schemas.openxmlformats.org/spreadsheetml/2006/main" count="2205" uniqueCount="742">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</sst>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3"/>
  <sheetViews>
    <sheetView showGridLines="0" tabSelected="1" topLeftCell="A508" zoomScaleNormal="100" zoomScaleSheetLayoutView="100" workbookViewId="0">
      <selection activeCell="Z518" sqref="Z518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0" t="s">
        <v>0</v>
      </c>
      <c r="E1" s="461"/>
      <c r="F1" s="461"/>
      <c r="G1" s="12" t="s">
        <v>1</v>
      </c>
      <c r="H1" s="460" t="s">
        <v>2</v>
      </c>
      <c r="I1" s="461"/>
      <c r="J1" s="461"/>
      <c r="K1" s="461"/>
      <c r="L1" s="461"/>
      <c r="M1" s="461"/>
      <c r="N1" s="461"/>
      <c r="O1" s="461"/>
      <c r="P1" s="713" t="s">
        <v>3</v>
      </c>
      <c r="Q1" s="461"/>
      <c r="R1" s="46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88" t="s">
        <v>7</v>
      </c>
      <c r="B5" s="435"/>
      <c r="C5" s="436"/>
      <c r="D5" s="383"/>
      <c r="E5" s="385"/>
      <c r="F5" s="664" t="s">
        <v>8</v>
      </c>
      <c r="G5" s="436"/>
      <c r="H5" s="383"/>
      <c r="I5" s="384"/>
      <c r="J5" s="384"/>
      <c r="K5" s="384"/>
      <c r="L5" s="385"/>
      <c r="N5" s="24" t="s">
        <v>9</v>
      </c>
      <c r="O5" s="605">
        <v>45383</v>
      </c>
      <c r="P5" s="446"/>
      <c r="R5" s="697" t="s">
        <v>10</v>
      </c>
      <c r="S5" s="417"/>
      <c r="T5" s="532" t="s">
        <v>11</v>
      </c>
      <c r="U5" s="446"/>
      <c r="Z5" s="51"/>
      <c r="AA5" s="51"/>
      <c r="AB5" s="51"/>
    </row>
    <row r="6" spans="1:29" s="338" customFormat="1" ht="24" customHeight="1" x14ac:dyDescent="0.2">
      <c r="A6" s="488" t="s">
        <v>12</v>
      </c>
      <c r="B6" s="435"/>
      <c r="C6" s="436"/>
      <c r="D6" s="634" t="s">
        <v>13</v>
      </c>
      <c r="E6" s="635"/>
      <c r="F6" s="635"/>
      <c r="G6" s="635"/>
      <c r="H6" s="635"/>
      <c r="I6" s="635"/>
      <c r="J6" s="635"/>
      <c r="K6" s="635"/>
      <c r="L6" s="446"/>
      <c r="N6" s="24" t="s">
        <v>14</v>
      </c>
      <c r="O6" s="475" t="str">
        <f>IF(O5=0," ",CHOOSE(WEEKDAY(O5,2),"Понедельник","Вторник","Среда","Четверг","Пятница","Суббота","Воскресенье"))</f>
        <v>Понедельник</v>
      </c>
      <c r="P6" s="350"/>
      <c r="R6" s="416" t="s">
        <v>15</v>
      </c>
      <c r="S6" s="417"/>
      <c r="T6" s="538" t="s">
        <v>16</v>
      </c>
      <c r="U6" s="401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563" t="str">
        <f>IFERROR(VLOOKUP(DeliveryAddress,Table,3,0),1)</f>
        <v>1</v>
      </c>
      <c r="E7" s="564"/>
      <c r="F7" s="564"/>
      <c r="G7" s="564"/>
      <c r="H7" s="564"/>
      <c r="I7" s="564"/>
      <c r="J7" s="564"/>
      <c r="K7" s="564"/>
      <c r="L7" s="565"/>
      <c r="N7" s="24"/>
      <c r="O7" s="42"/>
      <c r="P7" s="42"/>
      <c r="R7" s="354"/>
      <c r="S7" s="417"/>
      <c r="T7" s="539"/>
      <c r="U7" s="540"/>
      <c r="Z7" s="51"/>
      <c r="AA7" s="51"/>
      <c r="AB7" s="51"/>
    </row>
    <row r="8" spans="1:29" s="338" customFormat="1" ht="25.5" customHeight="1" x14ac:dyDescent="0.2">
      <c r="A8" s="707" t="s">
        <v>17</v>
      </c>
      <c r="B8" s="356"/>
      <c r="C8" s="357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5">
        <v>0.41666666666666669</v>
      </c>
      <c r="P8" s="446"/>
      <c r="R8" s="354"/>
      <c r="S8" s="417"/>
      <c r="T8" s="539"/>
      <c r="U8" s="540"/>
      <c r="Z8" s="51"/>
      <c r="AA8" s="51"/>
      <c r="AB8" s="51"/>
    </row>
    <row r="9" spans="1:29" s="338" customFormat="1" ht="39.950000000000003" customHeight="1" x14ac:dyDescent="0.2">
      <c r="A9" s="5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09"/>
      <c r="E9" s="363"/>
      <c r="F9" s="5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19</v>
      </c>
      <c r="O9" s="605"/>
      <c r="P9" s="446"/>
      <c r="R9" s="354"/>
      <c r="S9" s="417"/>
      <c r="T9" s="541"/>
      <c r="U9" s="542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09"/>
      <c r="E10" s="363"/>
      <c r="F10" s="5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20" t="str">
        <f>IFERROR(VLOOKUP($D$10,Proxy,2,FALSE),"")</f>
        <v/>
      </c>
      <c r="I10" s="354"/>
      <c r="J10" s="354"/>
      <c r="K10" s="354"/>
      <c r="L10" s="354"/>
      <c r="N10" s="26" t="s">
        <v>20</v>
      </c>
      <c r="O10" s="445"/>
      <c r="P10" s="446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5"/>
      <c r="P11" s="446"/>
      <c r="S11" s="24" t="s">
        <v>25</v>
      </c>
      <c r="T11" s="636" t="s">
        <v>26</v>
      </c>
      <c r="U11" s="637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62" t="s">
        <v>27</v>
      </c>
      <c r="B12" s="435"/>
      <c r="C12" s="435"/>
      <c r="D12" s="435"/>
      <c r="E12" s="435"/>
      <c r="F12" s="435"/>
      <c r="G12" s="435"/>
      <c r="H12" s="435"/>
      <c r="I12" s="435"/>
      <c r="J12" s="435"/>
      <c r="K12" s="435"/>
      <c r="L12" s="436"/>
      <c r="N12" s="24" t="s">
        <v>28</v>
      </c>
      <c r="O12" s="632"/>
      <c r="P12" s="565"/>
      <c r="Q12" s="23"/>
      <c r="S12" s="24"/>
      <c r="T12" s="461"/>
      <c r="U12" s="354"/>
      <c r="Z12" s="51"/>
      <c r="AA12" s="51"/>
      <c r="AB12" s="51"/>
    </row>
    <row r="13" spans="1:29" s="338" customFormat="1" ht="23.25" customHeight="1" x14ac:dyDescent="0.2">
      <c r="A13" s="662" t="s">
        <v>29</v>
      </c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6"/>
      <c r="M13" s="26"/>
      <c r="N13" s="26" t="s">
        <v>30</v>
      </c>
      <c r="O13" s="636"/>
      <c r="P13" s="637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62" t="s">
        <v>31</v>
      </c>
      <c r="B14" s="435"/>
      <c r="C14" s="435"/>
      <c r="D14" s="435"/>
      <c r="E14" s="435"/>
      <c r="F14" s="435"/>
      <c r="G14" s="435"/>
      <c r="H14" s="435"/>
      <c r="I14" s="435"/>
      <c r="J14" s="435"/>
      <c r="K14" s="435"/>
      <c r="L14" s="436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692" t="s">
        <v>32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6"/>
      <c r="N15" s="519" t="s">
        <v>33</v>
      </c>
      <c r="O15" s="461"/>
      <c r="P15" s="461"/>
      <c r="Q15" s="461"/>
      <c r="R15" s="46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0"/>
      <c r="O16" s="520"/>
      <c r="P16" s="520"/>
      <c r="Q16" s="520"/>
      <c r="R16" s="52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1" t="s">
        <v>34</v>
      </c>
      <c r="B17" s="391" t="s">
        <v>35</v>
      </c>
      <c r="C17" s="505" t="s">
        <v>36</v>
      </c>
      <c r="D17" s="391" t="s">
        <v>37</v>
      </c>
      <c r="E17" s="468"/>
      <c r="F17" s="391" t="s">
        <v>38</v>
      </c>
      <c r="G17" s="391" t="s">
        <v>39</v>
      </c>
      <c r="H17" s="391" t="s">
        <v>40</v>
      </c>
      <c r="I17" s="391" t="s">
        <v>41</v>
      </c>
      <c r="J17" s="391" t="s">
        <v>42</v>
      </c>
      <c r="K17" s="391" t="s">
        <v>43</v>
      </c>
      <c r="L17" s="391" t="s">
        <v>44</v>
      </c>
      <c r="M17" s="391" t="s">
        <v>45</v>
      </c>
      <c r="N17" s="391" t="s">
        <v>46</v>
      </c>
      <c r="O17" s="467"/>
      <c r="P17" s="467"/>
      <c r="Q17" s="467"/>
      <c r="R17" s="468"/>
      <c r="S17" s="705" t="s">
        <v>47</v>
      </c>
      <c r="T17" s="436"/>
      <c r="U17" s="391" t="s">
        <v>48</v>
      </c>
      <c r="V17" s="391" t="s">
        <v>49</v>
      </c>
      <c r="W17" s="407" t="s">
        <v>50</v>
      </c>
      <c r="X17" s="391" t="s">
        <v>51</v>
      </c>
      <c r="Y17" s="426" t="s">
        <v>52</v>
      </c>
      <c r="Z17" s="426" t="s">
        <v>53</v>
      </c>
      <c r="AA17" s="426" t="s">
        <v>54</v>
      </c>
      <c r="AB17" s="427"/>
      <c r="AC17" s="428"/>
      <c r="AD17" s="491"/>
      <c r="BA17" s="420" t="s">
        <v>55</v>
      </c>
    </row>
    <row r="18" spans="1:53" ht="14.25" customHeight="1" x14ac:dyDescent="0.2">
      <c r="A18" s="392"/>
      <c r="B18" s="392"/>
      <c r="C18" s="392"/>
      <c r="D18" s="469"/>
      <c r="E18" s="471"/>
      <c r="F18" s="392"/>
      <c r="G18" s="392"/>
      <c r="H18" s="392"/>
      <c r="I18" s="392"/>
      <c r="J18" s="392"/>
      <c r="K18" s="392"/>
      <c r="L18" s="392"/>
      <c r="M18" s="392"/>
      <c r="N18" s="469"/>
      <c r="O18" s="470"/>
      <c r="P18" s="470"/>
      <c r="Q18" s="470"/>
      <c r="R18" s="471"/>
      <c r="S18" s="339" t="s">
        <v>56</v>
      </c>
      <c r="T18" s="339" t="s">
        <v>57</v>
      </c>
      <c r="U18" s="392"/>
      <c r="V18" s="392"/>
      <c r="W18" s="408"/>
      <c r="X18" s="392"/>
      <c r="Y18" s="606"/>
      <c r="Z18" s="606"/>
      <c r="AA18" s="429"/>
      <c r="AB18" s="430"/>
      <c r="AC18" s="431"/>
      <c r="AD18" s="492"/>
      <c r="BA18" s="354"/>
    </row>
    <row r="19" spans="1:53" ht="27.75" customHeight="1" x14ac:dyDescent="0.2">
      <c r="A19" s="360" t="s">
        <v>58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402" t="s">
        <v>58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0"/>
      <c r="Z20" s="340"/>
    </row>
    <row r="21" spans="1:53" ht="14.25" customHeight="1" x14ac:dyDescent="0.25">
      <c r="A21" s="353" t="s">
        <v>59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41"/>
      <c r="Z21" s="34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2"/>
      <c r="P22" s="352"/>
      <c r="Q22" s="352"/>
      <c r="R22" s="350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8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9"/>
      <c r="N23" s="355" t="s">
        <v>65</v>
      </c>
      <c r="O23" s="356"/>
      <c r="P23" s="356"/>
      <c r="Q23" s="356"/>
      <c r="R23" s="356"/>
      <c r="S23" s="356"/>
      <c r="T23" s="357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9"/>
      <c r="N24" s="355" t="s">
        <v>65</v>
      </c>
      <c r="O24" s="356"/>
      <c r="P24" s="356"/>
      <c r="Q24" s="356"/>
      <c r="R24" s="356"/>
      <c r="S24" s="356"/>
      <c r="T24" s="357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3" t="s">
        <v>67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41"/>
      <c r="Z25" s="341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0" t="s">
        <v>70</v>
      </c>
      <c r="O26" s="352"/>
      <c r="P26" s="352"/>
      <c r="Q26" s="352"/>
      <c r="R26" s="350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9">
        <v>4607091388237</v>
      </c>
      <c r="E27" s="350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2"/>
      <c r="P27" s="352"/>
      <c r="Q27" s="352"/>
      <c r="R27" s="350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9">
        <v>4607091383935</v>
      </c>
      <c r="E28" s="350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2"/>
      <c r="P28" s="352"/>
      <c r="Q28" s="352"/>
      <c r="R28" s="350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9">
        <v>4680115881853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2"/>
      <c r="P29" s="352"/>
      <c r="Q29" s="352"/>
      <c r="R29" s="350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49">
        <v>4607091383911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1" t="s">
        <v>79</v>
      </c>
      <c r="O30" s="352"/>
      <c r="P30" s="352"/>
      <c r="Q30" s="352"/>
      <c r="R30" s="350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49">
        <v>4607091388244</v>
      </c>
      <c r="E31" s="350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2"/>
      <c r="P31" s="352"/>
      <c r="Q31" s="352"/>
      <c r="R31" s="350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8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9"/>
      <c r="N32" s="355" t="s">
        <v>65</v>
      </c>
      <c r="O32" s="356"/>
      <c r="P32" s="356"/>
      <c r="Q32" s="356"/>
      <c r="R32" s="356"/>
      <c r="S32" s="356"/>
      <c r="T32" s="357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9"/>
      <c r="N33" s="355" t="s">
        <v>65</v>
      </c>
      <c r="O33" s="356"/>
      <c r="P33" s="356"/>
      <c r="Q33" s="356"/>
      <c r="R33" s="356"/>
      <c r="S33" s="356"/>
      <c r="T33" s="357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customHeight="1" x14ac:dyDescent="0.25">
      <c r="A34" s="353" t="s">
        <v>82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41"/>
      <c r="Z34" s="341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49">
        <v>4607091388503</v>
      </c>
      <c r="E35" s="350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2"/>
      <c r="P35" s="352"/>
      <c r="Q35" s="352"/>
      <c r="R35" s="350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8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9"/>
      <c r="N36" s="355" t="s">
        <v>65</v>
      </c>
      <c r="O36" s="356"/>
      <c r="P36" s="356"/>
      <c r="Q36" s="356"/>
      <c r="R36" s="356"/>
      <c r="S36" s="356"/>
      <c r="T36" s="357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9"/>
      <c r="N37" s="355" t="s">
        <v>65</v>
      </c>
      <c r="O37" s="356"/>
      <c r="P37" s="356"/>
      <c r="Q37" s="356"/>
      <c r="R37" s="356"/>
      <c r="S37" s="356"/>
      <c r="T37" s="357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customHeight="1" x14ac:dyDescent="0.25">
      <c r="A38" s="353" t="s">
        <v>87</v>
      </c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4"/>
      <c r="P38" s="354"/>
      <c r="Q38" s="354"/>
      <c r="R38" s="354"/>
      <c r="S38" s="354"/>
      <c r="T38" s="354"/>
      <c r="U38" s="354"/>
      <c r="V38" s="354"/>
      <c r="W38" s="354"/>
      <c r="X38" s="354"/>
      <c r="Y38" s="341"/>
      <c r="Z38" s="341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49">
        <v>4607091388282</v>
      </c>
      <c r="E39" s="350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2"/>
      <c r="P39" s="352"/>
      <c r="Q39" s="352"/>
      <c r="R39" s="350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8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9"/>
      <c r="N40" s="355" t="s">
        <v>65</v>
      </c>
      <c r="O40" s="356"/>
      <c r="P40" s="356"/>
      <c r="Q40" s="356"/>
      <c r="R40" s="356"/>
      <c r="S40" s="356"/>
      <c r="T40" s="357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9"/>
      <c r="N41" s="355" t="s">
        <v>65</v>
      </c>
      <c r="O41" s="356"/>
      <c r="P41" s="356"/>
      <c r="Q41" s="356"/>
      <c r="R41" s="356"/>
      <c r="S41" s="356"/>
      <c r="T41" s="357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customHeight="1" x14ac:dyDescent="0.25">
      <c r="A42" s="353" t="s">
        <v>91</v>
      </c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41"/>
      <c r="Z42" s="341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49">
        <v>4607091389111</v>
      </c>
      <c r="E43" s="350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2"/>
      <c r="P43" s="352"/>
      <c r="Q43" s="352"/>
      <c r="R43" s="350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8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9"/>
      <c r="N44" s="355" t="s">
        <v>65</v>
      </c>
      <c r="O44" s="356"/>
      <c r="P44" s="356"/>
      <c r="Q44" s="356"/>
      <c r="R44" s="356"/>
      <c r="S44" s="356"/>
      <c r="T44" s="357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9"/>
      <c r="N45" s="355" t="s">
        <v>65</v>
      </c>
      <c r="O45" s="356"/>
      <c r="P45" s="356"/>
      <c r="Q45" s="356"/>
      <c r="R45" s="356"/>
      <c r="S45" s="356"/>
      <c r="T45" s="357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customHeight="1" x14ac:dyDescent="0.2">
      <c r="A46" s="360" t="s">
        <v>94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402" t="s">
        <v>95</v>
      </c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40"/>
      <c r="Z47" s="340"/>
    </row>
    <row r="48" spans="1:53" ht="14.25" customHeight="1" x14ac:dyDescent="0.25">
      <c r="A48" s="353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1"/>
      <c r="Z48" s="341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49">
        <v>4680115881440</v>
      </c>
      <c r="E49" s="350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2"/>
      <c r="P49" s="352"/>
      <c r="Q49" s="352"/>
      <c r="R49" s="350"/>
      <c r="S49" s="34"/>
      <c r="T49" s="34"/>
      <c r="U49" s="35" t="s">
        <v>64</v>
      </c>
      <c r="V49" s="345">
        <v>0</v>
      </c>
      <c r="W49" s="34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49">
        <v>4680115881433</v>
      </c>
      <c r="E50" s="350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2"/>
      <c r="P50" s="352"/>
      <c r="Q50" s="352"/>
      <c r="R50" s="350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8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9"/>
      <c r="N51" s="355" t="s">
        <v>65</v>
      </c>
      <c r="O51" s="356"/>
      <c r="P51" s="356"/>
      <c r="Q51" s="356"/>
      <c r="R51" s="356"/>
      <c r="S51" s="356"/>
      <c r="T51" s="357"/>
      <c r="U51" s="37" t="s">
        <v>66</v>
      </c>
      <c r="V51" s="347">
        <f>IFERROR(V49/H49,"0")+IFERROR(V50/H50,"0")</f>
        <v>0</v>
      </c>
      <c r="W51" s="347">
        <f>IFERROR(W49/H49,"0")+IFERROR(W50/H50,"0")</f>
        <v>0</v>
      </c>
      <c r="X51" s="347">
        <f>IFERROR(IF(X49="",0,X49),"0")+IFERROR(IF(X50="",0,X50),"0")</f>
        <v>0</v>
      </c>
      <c r="Y51" s="348"/>
      <c r="Z51" s="34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9"/>
      <c r="N52" s="355" t="s">
        <v>65</v>
      </c>
      <c r="O52" s="356"/>
      <c r="P52" s="356"/>
      <c r="Q52" s="356"/>
      <c r="R52" s="356"/>
      <c r="S52" s="356"/>
      <c r="T52" s="357"/>
      <c r="U52" s="37" t="s">
        <v>64</v>
      </c>
      <c r="V52" s="347">
        <f>IFERROR(SUM(V49:V50),"0")</f>
        <v>0</v>
      </c>
      <c r="W52" s="347">
        <f>IFERROR(SUM(W49:W50),"0")</f>
        <v>0</v>
      </c>
      <c r="X52" s="37"/>
      <c r="Y52" s="348"/>
      <c r="Z52" s="348"/>
    </row>
    <row r="53" spans="1:53" ht="16.5" customHeight="1" x14ac:dyDescent="0.25">
      <c r="A53" s="402" t="s">
        <v>103</v>
      </c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354"/>
      <c r="Y53" s="340"/>
      <c r="Z53" s="340"/>
    </row>
    <row r="54" spans="1:53" ht="14.25" customHeight="1" x14ac:dyDescent="0.25">
      <c r="A54" s="353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1"/>
      <c r="Z54" s="341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49">
        <v>4680115881426</v>
      </c>
      <c r="E55" s="350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2"/>
      <c r="P55" s="352"/>
      <c r="Q55" s="352"/>
      <c r="R55" s="350"/>
      <c r="S55" s="34"/>
      <c r="T55" s="34"/>
      <c r="U55" s="35" t="s">
        <v>64</v>
      </c>
      <c r="V55" s="345">
        <v>0</v>
      </c>
      <c r="W55" s="34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49">
        <v>4680115881426</v>
      </c>
      <c r="E56" s="350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2"/>
      <c r="P56" s="352"/>
      <c r="Q56" s="352"/>
      <c r="R56" s="350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49">
        <v>4680115881419</v>
      </c>
      <c r="E57" s="350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2"/>
      <c r="P57" s="352"/>
      <c r="Q57" s="352"/>
      <c r="R57" s="350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49">
        <v>4680115881525</v>
      </c>
      <c r="E58" s="350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499" t="s">
        <v>113</v>
      </c>
      <c r="O58" s="352"/>
      <c r="P58" s="352"/>
      <c r="Q58" s="352"/>
      <c r="R58" s="350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8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9"/>
      <c r="N59" s="355" t="s">
        <v>65</v>
      </c>
      <c r="O59" s="356"/>
      <c r="P59" s="356"/>
      <c r="Q59" s="356"/>
      <c r="R59" s="356"/>
      <c r="S59" s="356"/>
      <c r="T59" s="357"/>
      <c r="U59" s="37" t="s">
        <v>66</v>
      </c>
      <c r="V59" s="347">
        <f>IFERROR(V55/H55,"0")+IFERROR(V56/H56,"0")+IFERROR(V57/H57,"0")+IFERROR(V58/H58,"0")</f>
        <v>0</v>
      </c>
      <c r="W59" s="347">
        <f>IFERROR(W55/H55,"0")+IFERROR(W56/H56,"0")+IFERROR(W57/H57,"0")+IFERROR(W58/H58,"0")</f>
        <v>0</v>
      </c>
      <c r="X59" s="347">
        <f>IFERROR(IF(X55="",0,X55),"0")+IFERROR(IF(X56="",0,X56),"0")+IFERROR(IF(X57="",0,X57),"0")+IFERROR(IF(X58="",0,X58),"0")</f>
        <v>0</v>
      </c>
      <c r="Y59" s="348"/>
      <c r="Z59" s="348"/>
    </row>
    <row r="60" spans="1:53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9"/>
      <c r="N60" s="355" t="s">
        <v>65</v>
      </c>
      <c r="O60" s="356"/>
      <c r="P60" s="356"/>
      <c r="Q60" s="356"/>
      <c r="R60" s="356"/>
      <c r="S60" s="356"/>
      <c r="T60" s="357"/>
      <c r="U60" s="37" t="s">
        <v>64</v>
      </c>
      <c r="V60" s="347">
        <f>IFERROR(SUM(V55:V58),"0")</f>
        <v>0</v>
      </c>
      <c r="W60" s="347">
        <f>IFERROR(SUM(W55:W58),"0")</f>
        <v>0</v>
      </c>
      <c r="X60" s="37"/>
      <c r="Y60" s="348"/>
      <c r="Z60" s="348"/>
    </row>
    <row r="61" spans="1:53" ht="16.5" customHeight="1" x14ac:dyDescent="0.25">
      <c r="A61" s="402" t="s">
        <v>94</v>
      </c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40"/>
      <c r="Z61" s="340"/>
    </row>
    <row r="62" spans="1:53" ht="14.25" customHeight="1" x14ac:dyDescent="0.25">
      <c r="A62" s="353" t="s">
        <v>104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1"/>
      <c r="Z62" s="34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49">
        <v>4607091382945</v>
      </c>
      <c r="E63" s="350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2"/>
      <c r="P63" s="352"/>
      <c r="Q63" s="352"/>
      <c r="R63" s="350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49">
        <v>4607091385670</v>
      </c>
      <c r="E64" s="350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2"/>
      <c r="P64" s="352"/>
      <c r="Q64" s="352"/>
      <c r="R64" s="350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49">
        <v>4607091385670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2"/>
      <c r="P65" s="352"/>
      <c r="Q65" s="352"/>
      <c r="R65" s="350"/>
      <c r="S65" s="34"/>
      <c r="T65" s="34"/>
      <c r="U65" s="35" t="s">
        <v>64</v>
      </c>
      <c r="V65" s="345">
        <v>0</v>
      </c>
      <c r="W65" s="34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49">
        <v>4680115883956</v>
      </c>
      <c r="E66" s="350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2"/>
      <c r="P66" s="352"/>
      <c r="Q66" s="352"/>
      <c r="R66" s="350"/>
      <c r="S66" s="34"/>
      <c r="T66" s="34"/>
      <c r="U66" s="35" t="s">
        <v>64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49">
        <v>4680115881327</v>
      </c>
      <c r="E67" s="350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2"/>
      <c r="P67" s="352"/>
      <c r="Q67" s="352"/>
      <c r="R67" s="350"/>
      <c r="S67" s="34"/>
      <c r="T67" s="34"/>
      <c r="U67" s="35" t="s">
        <v>64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4301011514</v>
      </c>
      <c r="D68" s="349">
        <v>4680115882133</v>
      </c>
      <c r="E68" s="350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2"/>
      <c r="P68" s="352"/>
      <c r="Q68" s="352"/>
      <c r="R68" s="350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4301011703</v>
      </c>
      <c r="D69" s="349">
        <v>4680115882133</v>
      </c>
      <c r="E69" s="350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2"/>
      <c r="P69" s="352"/>
      <c r="Q69" s="352"/>
      <c r="R69" s="350"/>
      <c r="S69" s="34"/>
      <c r="T69" s="34"/>
      <c r="U69" s="35" t="s">
        <v>64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49">
        <v>4607091382952</v>
      </c>
      <c r="E70" s="350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2"/>
      <c r="P70" s="352"/>
      <c r="Q70" s="352"/>
      <c r="R70" s="350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49">
        <v>4607091385687</v>
      </c>
      <c r="E71" s="350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4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2"/>
      <c r="P71" s="352"/>
      <c r="Q71" s="352"/>
      <c r="R71" s="350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49">
        <v>4680115882539</v>
      </c>
      <c r="E72" s="350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2"/>
      <c r="P72" s="352"/>
      <c r="Q72" s="352"/>
      <c r="R72" s="350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49">
        <v>4607091384604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2"/>
      <c r="P73" s="352"/>
      <c r="Q73" s="352"/>
      <c r="R73" s="350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49">
        <v>4680115880283</v>
      </c>
      <c r="E74" s="350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2"/>
      <c r="P74" s="352"/>
      <c r="Q74" s="352"/>
      <c r="R74" s="350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49">
        <v>4680115883949</v>
      </c>
      <c r="E75" s="350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2"/>
      <c r="P75" s="352"/>
      <c r="Q75" s="352"/>
      <c r="R75" s="350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4301011443</v>
      </c>
      <c r="D76" s="349">
        <v>4680115881303</v>
      </c>
      <c r="E76" s="350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3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2"/>
      <c r="P76" s="352"/>
      <c r="Q76" s="352"/>
      <c r="R76" s="350"/>
      <c r="S76" s="34"/>
      <c r="T76" s="34"/>
      <c r="U76" s="35" t="s">
        <v>64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4301011562</v>
      </c>
      <c r="D77" s="349">
        <v>4680115882577</v>
      </c>
      <c r="E77" s="350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2"/>
      <c r="P77" s="352"/>
      <c r="Q77" s="352"/>
      <c r="R77" s="350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142</v>
      </c>
      <c r="B78" s="54" t="s">
        <v>144</v>
      </c>
      <c r="C78" s="31">
        <v>4301011564</v>
      </c>
      <c r="D78" s="349">
        <v>4680115882577</v>
      </c>
      <c r="E78" s="350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2"/>
      <c r="P78" s="352"/>
      <c r="Q78" s="352"/>
      <c r="R78" s="350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4301011432</v>
      </c>
      <c r="D79" s="349">
        <v>4680115882720</v>
      </c>
      <c r="E79" s="350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2"/>
      <c r="P79" s="352"/>
      <c r="Q79" s="352"/>
      <c r="R79" s="350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4301011417</v>
      </c>
      <c r="D80" s="349">
        <v>4680115880269</v>
      </c>
      <c r="E80" s="350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2"/>
      <c r="P80" s="352"/>
      <c r="Q80" s="352"/>
      <c r="R80" s="350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149</v>
      </c>
      <c r="B81" s="54" t="s">
        <v>150</v>
      </c>
      <c r="C81" s="31">
        <v>4301011415</v>
      </c>
      <c r="D81" s="349">
        <v>4680115880429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2"/>
      <c r="P81" s="352"/>
      <c r="Q81" s="352"/>
      <c r="R81" s="350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4301011462</v>
      </c>
      <c r="D82" s="349">
        <v>4680115881457</v>
      </c>
      <c r="E82" s="350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2"/>
      <c r="P82" s="352"/>
      <c r="Q82" s="352"/>
      <c r="R82" s="350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58"/>
      <c r="B83" s="354"/>
      <c r="C83" s="354"/>
      <c r="D83" s="354"/>
      <c r="E83" s="354"/>
      <c r="F83" s="354"/>
      <c r="G83" s="354"/>
      <c r="H83" s="354"/>
      <c r="I83" s="354"/>
      <c r="J83" s="354"/>
      <c r="K83" s="354"/>
      <c r="L83" s="354"/>
      <c r="M83" s="359"/>
      <c r="N83" s="355" t="s">
        <v>65</v>
      </c>
      <c r="O83" s="356"/>
      <c r="P83" s="356"/>
      <c r="Q83" s="356"/>
      <c r="R83" s="356"/>
      <c r="S83" s="356"/>
      <c r="T83" s="357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348"/>
      <c r="Z83" s="348"/>
    </row>
    <row r="84" spans="1:53" x14ac:dyDescent="0.2">
      <c r="A84" s="354"/>
      <c r="B84" s="354"/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359"/>
      <c r="N84" s="355" t="s">
        <v>65</v>
      </c>
      <c r="O84" s="356"/>
      <c r="P84" s="356"/>
      <c r="Q84" s="356"/>
      <c r="R84" s="356"/>
      <c r="S84" s="356"/>
      <c r="T84" s="357"/>
      <c r="U84" s="37" t="s">
        <v>64</v>
      </c>
      <c r="V84" s="347">
        <f>IFERROR(SUM(V63:V82),"0")</f>
        <v>0</v>
      </c>
      <c r="W84" s="347">
        <f>IFERROR(SUM(W63:W82),"0")</f>
        <v>0</v>
      </c>
      <c r="X84" s="37"/>
      <c r="Y84" s="348"/>
      <c r="Z84" s="348"/>
    </row>
    <row r="85" spans="1:53" ht="14.25" customHeight="1" x14ac:dyDescent="0.25">
      <c r="A85" s="353" t="s">
        <v>96</v>
      </c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354"/>
      <c r="Y85" s="341"/>
      <c r="Z85" s="341"/>
    </row>
    <row r="86" spans="1:53" ht="16.5" customHeight="1" x14ac:dyDescent="0.25">
      <c r="A86" s="54" t="s">
        <v>153</v>
      </c>
      <c r="B86" s="54" t="s">
        <v>154</v>
      </c>
      <c r="C86" s="31">
        <v>4301020235</v>
      </c>
      <c r="D86" s="349">
        <v>4680115881488</v>
      </c>
      <c r="E86" s="350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2"/>
      <c r="P86" s="352"/>
      <c r="Q86" s="352"/>
      <c r="R86" s="350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155</v>
      </c>
      <c r="B87" s="54" t="s">
        <v>156</v>
      </c>
      <c r="C87" s="31">
        <v>4301020228</v>
      </c>
      <c r="D87" s="349">
        <v>4680115882751</v>
      </c>
      <c r="E87" s="350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2"/>
      <c r="P87" s="352"/>
      <c r="Q87" s="352"/>
      <c r="R87" s="350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4301020258</v>
      </c>
      <c r="D88" s="349">
        <v>4680115882775</v>
      </c>
      <c r="E88" s="350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2"/>
      <c r="P88" s="352"/>
      <c r="Q88" s="352"/>
      <c r="R88" s="350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160</v>
      </c>
      <c r="B89" s="54" t="s">
        <v>161</v>
      </c>
      <c r="C89" s="31">
        <v>4301020217</v>
      </c>
      <c r="D89" s="349">
        <v>4680115880658</v>
      </c>
      <c r="E89" s="350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2"/>
      <c r="P89" s="352"/>
      <c r="Q89" s="352"/>
      <c r="R89" s="350"/>
      <c r="S89" s="34"/>
      <c r="T89" s="34"/>
      <c r="U89" s="35" t="s">
        <v>64</v>
      </c>
      <c r="V89" s="345">
        <v>4</v>
      </c>
      <c r="W89" s="346">
        <f>IFERROR(IF(V89="",0,CEILING((V89/$H89),1)*$H89),"")</f>
        <v>4.8</v>
      </c>
      <c r="X89" s="36">
        <f>IFERROR(IF(W89=0,"",ROUNDUP(W89/H89,0)*0.00753),"")</f>
        <v>1.506E-2</v>
      </c>
      <c r="Y89" s="56"/>
      <c r="Z89" s="57"/>
      <c r="AD89" s="58"/>
      <c r="BA89" s="98" t="s">
        <v>1</v>
      </c>
    </row>
    <row r="90" spans="1:53" x14ac:dyDescent="0.2">
      <c r="A90" s="358"/>
      <c r="B90" s="354"/>
      <c r="C90" s="354"/>
      <c r="D90" s="354"/>
      <c r="E90" s="354"/>
      <c r="F90" s="354"/>
      <c r="G90" s="354"/>
      <c r="H90" s="354"/>
      <c r="I90" s="354"/>
      <c r="J90" s="354"/>
      <c r="K90" s="354"/>
      <c r="L90" s="354"/>
      <c r="M90" s="359"/>
      <c r="N90" s="355" t="s">
        <v>65</v>
      </c>
      <c r="O90" s="356"/>
      <c r="P90" s="356"/>
      <c r="Q90" s="356"/>
      <c r="R90" s="356"/>
      <c r="S90" s="356"/>
      <c r="T90" s="357"/>
      <c r="U90" s="37" t="s">
        <v>66</v>
      </c>
      <c r="V90" s="347">
        <f>IFERROR(V86/H86,"0")+IFERROR(V87/H87,"0")+IFERROR(V88/H88,"0")+IFERROR(V89/H89,"0")</f>
        <v>1.6666666666666667</v>
      </c>
      <c r="W90" s="347">
        <f>IFERROR(W86/H86,"0")+IFERROR(W87/H87,"0")+IFERROR(W88/H88,"0")+IFERROR(W89/H89,"0")</f>
        <v>2</v>
      </c>
      <c r="X90" s="347">
        <f>IFERROR(IF(X86="",0,X86),"0")+IFERROR(IF(X87="",0,X87),"0")+IFERROR(IF(X88="",0,X88),"0")+IFERROR(IF(X89="",0,X89),"0")</f>
        <v>1.506E-2</v>
      </c>
      <c r="Y90" s="348"/>
      <c r="Z90" s="348"/>
    </row>
    <row r="91" spans="1:53" x14ac:dyDescent="0.2">
      <c r="A91" s="354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9"/>
      <c r="N91" s="355" t="s">
        <v>65</v>
      </c>
      <c r="O91" s="356"/>
      <c r="P91" s="356"/>
      <c r="Q91" s="356"/>
      <c r="R91" s="356"/>
      <c r="S91" s="356"/>
      <c r="T91" s="357"/>
      <c r="U91" s="37" t="s">
        <v>64</v>
      </c>
      <c r="V91" s="347">
        <f>IFERROR(SUM(V86:V89),"0")</f>
        <v>4</v>
      </c>
      <c r="W91" s="347">
        <f>IFERROR(SUM(W86:W89),"0")</f>
        <v>4.8</v>
      </c>
      <c r="X91" s="37"/>
      <c r="Y91" s="348"/>
      <c r="Z91" s="348"/>
    </row>
    <row r="92" spans="1:53" ht="14.25" customHeight="1" x14ac:dyDescent="0.25">
      <c r="A92" s="353" t="s">
        <v>59</v>
      </c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54"/>
      <c r="N92" s="354"/>
      <c r="O92" s="354"/>
      <c r="P92" s="354"/>
      <c r="Q92" s="354"/>
      <c r="R92" s="354"/>
      <c r="S92" s="354"/>
      <c r="T92" s="354"/>
      <c r="U92" s="354"/>
      <c r="V92" s="354"/>
      <c r="W92" s="354"/>
      <c r="X92" s="354"/>
      <c r="Y92" s="341"/>
      <c r="Z92" s="341"/>
    </row>
    <row r="93" spans="1:53" ht="16.5" customHeight="1" x14ac:dyDescent="0.25">
      <c r="A93" s="54" t="s">
        <v>162</v>
      </c>
      <c r="B93" s="54" t="s">
        <v>163</v>
      </c>
      <c r="C93" s="31">
        <v>4301030895</v>
      </c>
      <c r="D93" s="349">
        <v>4607091387667</v>
      </c>
      <c r="E93" s="350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2"/>
      <c r="P93" s="352"/>
      <c r="Q93" s="352"/>
      <c r="R93" s="350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164</v>
      </c>
      <c r="B94" s="54" t="s">
        <v>165</v>
      </c>
      <c r="C94" s="31">
        <v>4301030961</v>
      </c>
      <c r="D94" s="349">
        <v>4607091387636</v>
      </c>
      <c r="E94" s="350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2"/>
      <c r="P94" s="352"/>
      <c r="Q94" s="352"/>
      <c r="R94" s="350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customHeight="1" x14ac:dyDescent="0.25">
      <c r="A95" s="54" t="s">
        <v>166</v>
      </c>
      <c r="B95" s="54" t="s">
        <v>167</v>
      </c>
      <c r="C95" s="31">
        <v>4301030963</v>
      </c>
      <c r="D95" s="349">
        <v>4607091382426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2"/>
      <c r="P95" s="352"/>
      <c r="Q95" s="352"/>
      <c r="R95" s="350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4301030962</v>
      </c>
      <c r="D96" s="349">
        <v>4607091386547</v>
      </c>
      <c r="E96" s="350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2"/>
      <c r="P96" s="352"/>
      <c r="Q96" s="352"/>
      <c r="R96" s="350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4301031079</v>
      </c>
      <c r="D97" s="349">
        <v>4607091384734</v>
      </c>
      <c r="E97" s="350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58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2"/>
      <c r="P97" s="352"/>
      <c r="Q97" s="352"/>
      <c r="R97" s="350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4301030964</v>
      </c>
      <c r="D98" s="349">
        <v>4607091382464</v>
      </c>
      <c r="E98" s="350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2"/>
      <c r="P98" s="352"/>
      <c r="Q98" s="352"/>
      <c r="R98" s="350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4301031235</v>
      </c>
      <c r="D99" s="349">
        <v>4680115883444</v>
      </c>
      <c r="E99" s="350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2"/>
      <c r="P99" s="352"/>
      <c r="Q99" s="352"/>
      <c r="R99" s="350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174</v>
      </c>
      <c r="B100" s="54" t="s">
        <v>176</v>
      </c>
      <c r="C100" s="31">
        <v>4301031234</v>
      </c>
      <c r="D100" s="349">
        <v>4680115883444</v>
      </c>
      <c r="E100" s="350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2"/>
      <c r="P100" s="352"/>
      <c r="Q100" s="352"/>
      <c r="R100" s="350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x14ac:dyDescent="0.2">
      <c r="A101" s="358"/>
      <c r="B101" s="354"/>
      <c r="C101" s="354"/>
      <c r="D101" s="354"/>
      <c r="E101" s="354"/>
      <c r="F101" s="354"/>
      <c r="G101" s="354"/>
      <c r="H101" s="354"/>
      <c r="I101" s="354"/>
      <c r="J101" s="354"/>
      <c r="K101" s="354"/>
      <c r="L101" s="354"/>
      <c r="M101" s="359"/>
      <c r="N101" s="355" t="s">
        <v>65</v>
      </c>
      <c r="O101" s="356"/>
      <c r="P101" s="356"/>
      <c r="Q101" s="356"/>
      <c r="R101" s="356"/>
      <c r="S101" s="356"/>
      <c r="T101" s="357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x14ac:dyDescent="0.2">
      <c r="A102" s="354"/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59"/>
      <c r="N102" s="355" t="s">
        <v>65</v>
      </c>
      <c r="O102" s="356"/>
      <c r="P102" s="356"/>
      <c r="Q102" s="356"/>
      <c r="R102" s="356"/>
      <c r="S102" s="356"/>
      <c r="T102" s="357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customHeight="1" x14ac:dyDescent="0.25">
      <c r="A103" s="353" t="s">
        <v>67</v>
      </c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54"/>
      <c r="N103" s="354"/>
      <c r="O103" s="354"/>
      <c r="P103" s="354"/>
      <c r="Q103" s="354"/>
      <c r="R103" s="354"/>
      <c r="S103" s="354"/>
      <c r="T103" s="354"/>
      <c r="U103" s="354"/>
      <c r="V103" s="354"/>
      <c r="W103" s="354"/>
      <c r="X103" s="354"/>
      <c r="Y103" s="341"/>
      <c r="Z103" s="341"/>
    </row>
    <row r="104" spans="1:53" ht="27" customHeight="1" x14ac:dyDescent="0.25">
      <c r="A104" s="54" t="s">
        <v>177</v>
      </c>
      <c r="B104" s="54" t="s">
        <v>178</v>
      </c>
      <c r="C104" s="31">
        <v>4301051437</v>
      </c>
      <c r="D104" s="349">
        <v>4607091386967</v>
      </c>
      <c r="E104" s="350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8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2"/>
      <c r="P104" s="352"/>
      <c r="Q104" s="352"/>
      <c r="R104" s="350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177</v>
      </c>
      <c r="B105" s="54" t="s">
        <v>179</v>
      </c>
      <c r="C105" s="31">
        <v>4301051543</v>
      </c>
      <c r="D105" s="349">
        <v>4607091386967</v>
      </c>
      <c r="E105" s="350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2"/>
      <c r="P105" s="352"/>
      <c r="Q105" s="352"/>
      <c r="R105" s="350"/>
      <c r="S105" s="34"/>
      <c r="T105" s="34"/>
      <c r="U105" s="35" t="s">
        <v>64</v>
      </c>
      <c r="V105" s="345">
        <v>0</v>
      </c>
      <c r="W105" s="346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180</v>
      </c>
      <c r="B106" s="54" t="s">
        <v>181</v>
      </c>
      <c r="C106" s="31">
        <v>4301051611</v>
      </c>
      <c r="D106" s="349">
        <v>4607091385304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2"/>
      <c r="P106" s="352"/>
      <c r="Q106" s="352"/>
      <c r="R106" s="350"/>
      <c r="S106" s="34"/>
      <c r="T106" s="34"/>
      <c r="U106" s="35" t="s">
        <v>64</v>
      </c>
      <c r="V106" s="345">
        <v>0</v>
      </c>
      <c r="W106" s="346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4301051648</v>
      </c>
      <c r="D107" s="349">
        <v>4607091386264</v>
      </c>
      <c r="E107" s="350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8" t="s">
        <v>184</v>
      </c>
      <c r="O107" s="352"/>
      <c r="P107" s="352"/>
      <c r="Q107" s="352"/>
      <c r="R107" s="350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185</v>
      </c>
      <c r="B108" s="54" t="s">
        <v>186</v>
      </c>
      <c r="C108" s="31">
        <v>4301051436</v>
      </c>
      <c r="D108" s="349">
        <v>4607091385731</v>
      </c>
      <c r="E108" s="350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2"/>
      <c r="P108" s="352"/>
      <c r="Q108" s="352"/>
      <c r="R108" s="350"/>
      <c r="S108" s="34"/>
      <c r="T108" s="34"/>
      <c r="U108" s="35" t="s">
        <v>64</v>
      </c>
      <c r="V108" s="345">
        <v>0</v>
      </c>
      <c r="W108" s="34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187</v>
      </c>
      <c r="B109" s="54" t="s">
        <v>188</v>
      </c>
      <c r="C109" s="31">
        <v>4301051439</v>
      </c>
      <c r="D109" s="349">
        <v>4680115880214</v>
      </c>
      <c r="E109" s="350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6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2"/>
      <c r="P109" s="352"/>
      <c r="Q109" s="352"/>
      <c r="R109" s="350"/>
      <c r="S109" s="34"/>
      <c r="T109" s="34"/>
      <c r="U109" s="35" t="s">
        <v>64</v>
      </c>
      <c r="V109" s="345">
        <v>0</v>
      </c>
      <c r="W109" s="346">
        <f t="shared" si="6"/>
        <v>0</v>
      </c>
      <c r="X109" s="36" t="str">
        <f>IFERROR(IF(W109=0,"",ROUNDUP(W109/H109,0)*0.00937),"")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189</v>
      </c>
      <c r="B110" s="54" t="s">
        <v>190</v>
      </c>
      <c r="C110" s="31">
        <v>4301051438</v>
      </c>
      <c r="D110" s="349">
        <v>4680115880894</v>
      </c>
      <c r="E110" s="350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2"/>
      <c r="P110" s="352"/>
      <c r="Q110" s="352"/>
      <c r="R110" s="350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4301051313</v>
      </c>
      <c r="D111" s="349">
        <v>4607091385427</v>
      </c>
      <c r="E111" s="350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2"/>
      <c r="P111" s="352"/>
      <c r="Q111" s="352"/>
      <c r="R111" s="350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4301051480</v>
      </c>
      <c r="D112" s="349">
        <v>4680115882645</v>
      </c>
      <c r="E112" s="350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2"/>
      <c r="P112" s="352"/>
      <c r="Q112" s="352"/>
      <c r="R112" s="350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x14ac:dyDescent="0.2">
      <c r="A113" s="358"/>
      <c r="B113" s="354"/>
      <c r="C113" s="354"/>
      <c r="D113" s="354"/>
      <c r="E113" s="354"/>
      <c r="F113" s="354"/>
      <c r="G113" s="354"/>
      <c r="H113" s="354"/>
      <c r="I113" s="354"/>
      <c r="J113" s="354"/>
      <c r="K113" s="354"/>
      <c r="L113" s="354"/>
      <c r="M113" s="359"/>
      <c r="N113" s="355" t="s">
        <v>65</v>
      </c>
      <c r="O113" s="356"/>
      <c r="P113" s="356"/>
      <c r="Q113" s="356"/>
      <c r="R113" s="356"/>
      <c r="S113" s="356"/>
      <c r="T113" s="357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0</v>
      </c>
      <c r="W113" s="347">
        <f>IFERROR(W104/H104,"0")+IFERROR(W105/H105,"0")+IFERROR(W106/H106,"0")+IFERROR(W107/H107,"0")+IFERROR(W108/H108,"0")+IFERROR(W109/H109,"0")+IFERROR(W110/H110,"0")+IFERROR(W111/H111,"0")+IFERROR(W112/H112,"0")</f>
        <v>0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</v>
      </c>
      <c r="Y113" s="348"/>
      <c r="Z113" s="348"/>
    </row>
    <row r="114" spans="1:53" x14ac:dyDescent="0.2">
      <c r="A114" s="354"/>
      <c r="B114" s="354"/>
      <c r="C114" s="354"/>
      <c r="D114" s="354"/>
      <c r="E114" s="354"/>
      <c r="F114" s="354"/>
      <c r="G114" s="354"/>
      <c r="H114" s="354"/>
      <c r="I114" s="354"/>
      <c r="J114" s="354"/>
      <c r="K114" s="354"/>
      <c r="L114" s="354"/>
      <c r="M114" s="359"/>
      <c r="N114" s="355" t="s">
        <v>65</v>
      </c>
      <c r="O114" s="356"/>
      <c r="P114" s="356"/>
      <c r="Q114" s="356"/>
      <c r="R114" s="356"/>
      <c r="S114" s="356"/>
      <c r="T114" s="357"/>
      <c r="U114" s="37" t="s">
        <v>64</v>
      </c>
      <c r="V114" s="347">
        <f>IFERROR(SUM(V104:V112),"0")</f>
        <v>0</v>
      </c>
      <c r="W114" s="347">
        <f>IFERROR(SUM(W104:W112),"0")</f>
        <v>0</v>
      </c>
      <c r="X114" s="37"/>
      <c r="Y114" s="348"/>
      <c r="Z114" s="348"/>
    </row>
    <row r="115" spans="1:53" ht="14.25" customHeight="1" x14ac:dyDescent="0.25">
      <c r="A115" s="353" t="s">
        <v>195</v>
      </c>
      <c r="B115" s="354"/>
      <c r="C115" s="354"/>
      <c r="D115" s="354"/>
      <c r="E115" s="354"/>
      <c r="F115" s="354"/>
      <c r="G115" s="354"/>
      <c r="H115" s="354"/>
      <c r="I115" s="354"/>
      <c r="J115" s="354"/>
      <c r="K115" s="354"/>
      <c r="L115" s="354"/>
      <c r="M115" s="354"/>
      <c r="N115" s="354"/>
      <c r="O115" s="354"/>
      <c r="P115" s="354"/>
      <c r="Q115" s="354"/>
      <c r="R115" s="354"/>
      <c r="S115" s="354"/>
      <c r="T115" s="354"/>
      <c r="U115" s="354"/>
      <c r="V115" s="354"/>
      <c r="W115" s="354"/>
      <c r="X115" s="354"/>
      <c r="Y115" s="341"/>
      <c r="Z115" s="341"/>
    </row>
    <row r="116" spans="1:53" ht="27" customHeight="1" x14ac:dyDescent="0.25">
      <c r="A116" s="54" t="s">
        <v>196</v>
      </c>
      <c r="B116" s="54" t="s">
        <v>197</v>
      </c>
      <c r="C116" s="31">
        <v>4301060296</v>
      </c>
      <c r="D116" s="349">
        <v>4607091383065</v>
      </c>
      <c r="E116" s="350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2"/>
      <c r="P116" s="352"/>
      <c r="Q116" s="352"/>
      <c r="R116" s="350"/>
      <c r="S116" s="34"/>
      <c r="T116" s="34"/>
      <c r="U116" s="35" t="s">
        <v>64</v>
      </c>
      <c r="V116" s="345">
        <v>0</v>
      </c>
      <c r="W116" s="346">
        <f t="shared" ref="W116:W122" si="7">IFERROR(IF(V116="",0,CEILING((V116/$H116),1)*$H116),"")</f>
        <v>0</v>
      </c>
      <c r="X116" s="36" t="str">
        <f>IFERROR(IF(W116=0,"",ROUNDUP(W116/H116,0)*0.00937),"")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198</v>
      </c>
      <c r="B117" s="54" t="s">
        <v>199</v>
      </c>
      <c r="C117" s="31">
        <v>4301060371</v>
      </c>
      <c r="D117" s="349">
        <v>4680115881532</v>
      </c>
      <c r="E117" s="350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29" t="s">
        <v>200</v>
      </c>
      <c r="O117" s="352"/>
      <c r="P117" s="352"/>
      <c r="Q117" s="352"/>
      <c r="R117" s="350"/>
      <c r="S117" s="34"/>
      <c r="T117" s="34"/>
      <c r="U117" s="35" t="s">
        <v>64</v>
      </c>
      <c r="V117" s="345">
        <v>0</v>
      </c>
      <c r="W117" s="346">
        <f t="shared" si="7"/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198</v>
      </c>
      <c r="B118" s="54" t="s">
        <v>201</v>
      </c>
      <c r="C118" s="31">
        <v>4301060366</v>
      </c>
      <c r="D118" s="349">
        <v>4680115881532</v>
      </c>
      <c r="E118" s="350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2"/>
      <c r="P118" s="352"/>
      <c r="Q118" s="352"/>
      <c r="R118" s="350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198</v>
      </c>
      <c r="B119" s="54" t="s">
        <v>202</v>
      </c>
      <c r="C119" s="31">
        <v>4301060350</v>
      </c>
      <c r="D119" s="349">
        <v>4680115881532</v>
      </c>
      <c r="E119" s="350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2"/>
      <c r="P119" s="352"/>
      <c r="Q119" s="352"/>
      <c r="R119" s="350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4301060356</v>
      </c>
      <c r="D120" s="349">
        <v>4680115882652</v>
      </c>
      <c r="E120" s="350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2"/>
      <c r="P120" s="352"/>
      <c r="Q120" s="352"/>
      <c r="R120" s="350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customHeight="1" x14ac:dyDescent="0.25">
      <c r="A121" s="54" t="s">
        <v>205</v>
      </c>
      <c r="B121" s="54" t="s">
        <v>206</v>
      </c>
      <c r="C121" s="31">
        <v>4301060309</v>
      </c>
      <c r="D121" s="349">
        <v>4680115880238</v>
      </c>
      <c r="E121" s="350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2"/>
      <c r="P121" s="352"/>
      <c r="Q121" s="352"/>
      <c r="R121" s="350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207</v>
      </c>
      <c r="B122" s="54" t="s">
        <v>208</v>
      </c>
      <c r="C122" s="31">
        <v>4301060351</v>
      </c>
      <c r="D122" s="349">
        <v>4680115881464</v>
      </c>
      <c r="E122" s="350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2"/>
      <c r="P122" s="352"/>
      <c r="Q122" s="352"/>
      <c r="R122" s="350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58"/>
      <c r="B123" s="354"/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359"/>
      <c r="N123" s="355" t="s">
        <v>65</v>
      </c>
      <c r="O123" s="356"/>
      <c r="P123" s="356"/>
      <c r="Q123" s="356"/>
      <c r="R123" s="356"/>
      <c r="S123" s="356"/>
      <c r="T123" s="357"/>
      <c r="U123" s="37" t="s">
        <v>66</v>
      </c>
      <c r="V123" s="347">
        <f>IFERROR(V116/H116,"0")+IFERROR(V117/H117,"0")+IFERROR(V118/H118,"0")+IFERROR(V119/H119,"0")+IFERROR(V120/H120,"0")+IFERROR(V121/H121,"0")+IFERROR(V122/H122,"0")</f>
        <v>0</v>
      </c>
      <c r="W123" s="347">
        <f>IFERROR(W116/H116,"0")+IFERROR(W117/H117,"0")+IFERROR(W118/H118,"0")+IFERROR(W119/H119,"0")+IFERROR(W120/H120,"0")+IFERROR(W121/H121,"0")+IFERROR(W122/H122,"0")</f>
        <v>0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</v>
      </c>
      <c r="Y123" s="348"/>
      <c r="Z123" s="348"/>
    </row>
    <row r="124" spans="1:53" x14ac:dyDescent="0.2">
      <c r="A124" s="354"/>
      <c r="B124" s="354"/>
      <c r="C124" s="354"/>
      <c r="D124" s="354"/>
      <c r="E124" s="354"/>
      <c r="F124" s="354"/>
      <c r="G124" s="354"/>
      <c r="H124" s="354"/>
      <c r="I124" s="354"/>
      <c r="J124" s="354"/>
      <c r="K124" s="354"/>
      <c r="L124" s="354"/>
      <c r="M124" s="359"/>
      <c r="N124" s="355" t="s">
        <v>65</v>
      </c>
      <c r="O124" s="356"/>
      <c r="P124" s="356"/>
      <c r="Q124" s="356"/>
      <c r="R124" s="356"/>
      <c r="S124" s="356"/>
      <c r="T124" s="357"/>
      <c r="U124" s="37" t="s">
        <v>64</v>
      </c>
      <c r="V124" s="347">
        <f>IFERROR(SUM(V116:V122),"0")</f>
        <v>0</v>
      </c>
      <c r="W124" s="347">
        <f>IFERROR(SUM(W116:W122),"0")</f>
        <v>0</v>
      </c>
      <c r="X124" s="37"/>
      <c r="Y124" s="348"/>
      <c r="Z124" s="348"/>
    </row>
    <row r="125" spans="1:53" ht="16.5" customHeight="1" x14ac:dyDescent="0.25">
      <c r="A125" s="402" t="s">
        <v>209</v>
      </c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40"/>
      <c r="Z125" s="340"/>
    </row>
    <row r="126" spans="1:53" ht="14.25" customHeight="1" x14ac:dyDescent="0.25">
      <c r="A126" s="353" t="s">
        <v>67</v>
      </c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41"/>
      <c r="Z126" s="341"/>
    </row>
    <row r="127" spans="1:53" ht="27" customHeight="1" x14ac:dyDescent="0.25">
      <c r="A127" s="54" t="s">
        <v>210</v>
      </c>
      <c r="B127" s="54" t="s">
        <v>211</v>
      </c>
      <c r="C127" s="31">
        <v>4301051612</v>
      </c>
      <c r="D127" s="349">
        <v>4607091385168</v>
      </c>
      <c r="E127" s="350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2"/>
      <c r="P127" s="352"/>
      <c r="Q127" s="352"/>
      <c r="R127" s="350"/>
      <c r="S127" s="34"/>
      <c r="T127" s="34"/>
      <c r="U127" s="35" t="s">
        <v>64</v>
      </c>
      <c r="V127" s="345">
        <v>0</v>
      </c>
      <c r="W127" s="346">
        <f>IFERROR(IF(V127="",0,CEILING((V127/$H127),1)*$H127),"")</f>
        <v>0</v>
      </c>
      <c r="X127" s="36" t="str">
        <f>IFERROR(IF(W127=0,"",ROUNDUP(W127/H127,0)*0.02175),"")</f>
        <v/>
      </c>
      <c r="Y127" s="56"/>
      <c r="Z127" s="57"/>
      <c r="AD127" s="58"/>
      <c r="BA127" s="123" t="s">
        <v>1</v>
      </c>
    </row>
    <row r="128" spans="1:53" ht="27" customHeight="1" x14ac:dyDescent="0.25">
      <c r="A128" s="54" t="s">
        <v>210</v>
      </c>
      <c r="B128" s="54" t="s">
        <v>212</v>
      </c>
      <c r="C128" s="31">
        <v>4301051360</v>
      </c>
      <c r="D128" s="349">
        <v>4607091385168</v>
      </c>
      <c r="E128" s="350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2"/>
      <c r="P128" s="352"/>
      <c r="Q128" s="352"/>
      <c r="R128" s="350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213</v>
      </c>
      <c r="B129" s="54" t="s">
        <v>214</v>
      </c>
      <c r="C129" s="31">
        <v>4301051362</v>
      </c>
      <c r="D129" s="349">
        <v>4607091383256</v>
      </c>
      <c r="E129" s="350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2"/>
      <c r="P129" s="352"/>
      <c r="Q129" s="352"/>
      <c r="R129" s="350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215</v>
      </c>
      <c r="B130" s="54" t="s">
        <v>216</v>
      </c>
      <c r="C130" s="31">
        <v>4301051358</v>
      </c>
      <c r="D130" s="349">
        <v>4607091385748</v>
      </c>
      <c r="E130" s="350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2"/>
      <c r="P130" s="352"/>
      <c r="Q130" s="352"/>
      <c r="R130" s="350"/>
      <c r="S130" s="34"/>
      <c r="T130" s="34"/>
      <c r="U130" s="35" t="s">
        <v>64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58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9"/>
      <c r="N131" s="355" t="s">
        <v>65</v>
      </c>
      <c r="O131" s="356"/>
      <c r="P131" s="356"/>
      <c r="Q131" s="356"/>
      <c r="R131" s="356"/>
      <c r="S131" s="356"/>
      <c r="T131" s="357"/>
      <c r="U131" s="37" t="s">
        <v>66</v>
      </c>
      <c r="V131" s="347">
        <f>IFERROR(V127/H127,"0")+IFERROR(V128/H128,"0")+IFERROR(V129/H129,"0")+IFERROR(V130/H130,"0")</f>
        <v>0</v>
      </c>
      <c r="W131" s="347">
        <f>IFERROR(W127/H127,"0")+IFERROR(W128/H128,"0")+IFERROR(W129/H129,"0")+IFERROR(W130/H130,"0")</f>
        <v>0</v>
      </c>
      <c r="X131" s="347">
        <f>IFERROR(IF(X127="",0,X127),"0")+IFERROR(IF(X128="",0,X128),"0")+IFERROR(IF(X129="",0,X129),"0")+IFERROR(IF(X130="",0,X130),"0")</f>
        <v>0</v>
      </c>
      <c r="Y131" s="348"/>
      <c r="Z131" s="348"/>
    </row>
    <row r="132" spans="1:53" x14ac:dyDescent="0.2">
      <c r="A132" s="354"/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9"/>
      <c r="N132" s="355" t="s">
        <v>65</v>
      </c>
      <c r="O132" s="356"/>
      <c r="P132" s="356"/>
      <c r="Q132" s="356"/>
      <c r="R132" s="356"/>
      <c r="S132" s="356"/>
      <c r="T132" s="357"/>
      <c r="U132" s="37" t="s">
        <v>64</v>
      </c>
      <c r="V132" s="347">
        <f>IFERROR(SUM(V127:V130),"0")</f>
        <v>0</v>
      </c>
      <c r="W132" s="347">
        <f>IFERROR(SUM(W127:W130),"0")</f>
        <v>0</v>
      </c>
      <c r="X132" s="37"/>
      <c r="Y132" s="348"/>
      <c r="Z132" s="348"/>
    </row>
    <row r="133" spans="1:53" ht="27.75" customHeight="1" x14ac:dyDescent="0.2">
      <c r="A133" s="360" t="s">
        <v>217</v>
      </c>
      <c r="B133" s="361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61"/>
      <c r="N133" s="361"/>
      <c r="O133" s="361"/>
      <c r="P133" s="361"/>
      <c r="Q133" s="361"/>
      <c r="R133" s="361"/>
      <c r="S133" s="361"/>
      <c r="T133" s="361"/>
      <c r="U133" s="361"/>
      <c r="V133" s="361"/>
      <c r="W133" s="361"/>
      <c r="X133" s="361"/>
      <c r="Y133" s="48"/>
      <c r="Z133" s="48"/>
    </row>
    <row r="134" spans="1:53" ht="16.5" customHeight="1" x14ac:dyDescent="0.25">
      <c r="A134" s="402" t="s">
        <v>218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40"/>
      <c r="Z134" s="340"/>
    </row>
    <row r="135" spans="1:53" ht="14.25" customHeight="1" x14ac:dyDescent="0.25">
      <c r="A135" s="353" t="s">
        <v>104</v>
      </c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341"/>
      <c r="Z135" s="341"/>
    </row>
    <row r="136" spans="1:53" ht="27" customHeight="1" x14ac:dyDescent="0.25">
      <c r="A136" s="54" t="s">
        <v>219</v>
      </c>
      <c r="B136" s="54" t="s">
        <v>220</v>
      </c>
      <c r="C136" s="31">
        <v>4301011223</v>
      </c>
      <c r="D136" s="349">
        <v>4607091383423</v>
      </c>
      <c r="E136" s="350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2"/>
      <c r="P136" s="352"/>
      <c r="Q136" s="352"/>
      <c r="R136" s="350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221</v>
      </c>
      <c r="B137" s="54" t="s">
        <v>222</v>
      </c>
      <c r="C137" s="31">
        <v>4301011338</v>
      </c>
      <c r="D137" s="349">
        <v>4607091381405</v>
      </c>
      <c r="E137" s="350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2"/>
      <c r="P137" s="352"/>
      <c r="Q137" s="352"/>
      <c r="R137" s="350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customHeight="1" x14ac:dyDescent="0.25">
      <c r="A138" s="54" t="s">
        <v>223</v>
      </c>
      <c r="B138" s="54" t="s">
        <v>224</v>
      </c>
      <c r="C138" s="31">
        <v>4301011333</v>
      </c>
      <c r="D138" s="349">
        <v>4607091386516</v>
      </c>
      <c r="E138" s="350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3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2"/>
      <c r="P138" s="352"/>
      <c r="Q138" s="352"/>
      <c r="R138" s="350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58"/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9"/>
      <c r="N139" s="355" t="s">
        <v>65</v>
      </c>
      <c r="O139" s="356"/>
      <c r="P139" s="356"/>
      <c r="Q139" s="356"/>
      <c r="R139" s="356"/>
      <c r="S139" s="356"/>
      <c r="T139" s="357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x14ac:dyDescent="0.2">
      <c r="A140" s="354"/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9"/>
      <c r="N140" s="355" t="s">
        <v>65</v>
      </c>
      <c r="O140" s="356"/>
      <c r="P140" s="356"/>
      <c r="Q140" s="356"/>
      <c r="R140" s="356"/>
      <c r="S140" s="356"/>
      <c r="T140" s="357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customHeight="1" x14ac:dyDescent="0.25">
      <c r="A141" s="402" t="s">
        <v>225</v>
      </c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40"/>
      <c r="Z141" s="340"/>
    </row>
    <row r="142" spans="1:53" ht="14.25" customHeight="1" x14ac:dyDescent="0.25">
      <c r="A142" s="353" t="s">
        <v>59</v>
      </c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354"/>
      <c r="Y142" s="341"/>
      <c r="Z142" s="341"/>
    </row>
    <row r="143" spans="1:53" ht="27" customHeight="1" x14ac:dyDescent="0.25">
      <c r="A143" s="54" t="s">
        <v>226</v>
      </c>
      <c r="B143" s="54" t="s">
        <v>227</v>
      </c>
      <c r="C143" s="31">
        <v>4301031191</v>
      </c>
      <c r="D143" s="349">
        <v>4680115880993</v>
      </c>
      <c r="E143" s="350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2"/>
      <c r="P143" s="352"/>
      <c r="Q143" s="352"/>
      <c r="R143" s="350"/>
      <c r="S143" s="34"/>
      <c r="T143" s="34"/>
      <c r="U143" s="35" t="s">
        <v>64</v>
      </c>
      <c r="V143" s="345">
        <v>29</v>
      </c>
      <c r="W143" s="346">
        <f t="shared" ref="W143:W151" si="8">IFERROR(IF(V143="",0,CEILING((V143/$H143),1)*$H143),"")</f>
        <v>29.400000000000002</v>
      </c>
      <c r="X143" s="36">
        <f>IFERROR(IF(W143=0,"",ROUNDUP(W143/H143,0)*0.00753),"")</f>
        <v>5.271E-2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228</v>
      </c>
      <c r="B144" s="54" t="s">
        <v>229</v>
      </c>
      <c r="C144" s="31">
        <v>4301031204</v>
      </c>
      <c r="D144" s="349">
        <v>4680115881761</v>
      </c>
      <c r="E144" s="350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2"/>
      <c r="P144" s="352"/>
      <c r="Q144" s="352"/>
      <c r="R144" s="350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230</v>
      </c>
      <c r="B145" s="54" t="s">
        <v>231</v>
      </c>
      <c r="C145" s="31">
        <v>4301031201</v>
      </c>
      <c r="D145" s="349">
        <v>4680115881563</v>
      </c>
      <c r="E145" s="350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2"/>
      <c r="P145" s="352"/>
      <c r="Q145" s="352"/>
      <c r="R145" s="350"/>
      <c r="S145" s="34"/>
      <c r="T145" s="34"/>
      <c r="U145" s="35" t="s">
        <v>64</v>
      </c>
      <c r="V145" s="345">
        <v>58</v>
      </c>
      <c r="W145" s="346">
        <f t="shared" si="8"/>
        <v>58.800000000000004</v>
      </c>
      <c r="X145" s="36">
        <f>IFERROR(IF(W145=0,"",ROUNDUP(W145/H145,0)*0.00753),"")</f>
        <v>0.10542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232</v>
      </c>
      <c r="B146" s="54" t="s">
        <v>233</v>
      </c>
      <c r="C146" s="31">
        <v>4301031199</v>
      </c>
      <c r="D146" s="349">
        <v>4680115880986</v>
      </c>
      <c r="E146" s="350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2"/>
      <c r="P146" s="352"/>
      <c r="Q146" s="352"/>
      <c r="R146" s="350"/>
      <c r="S146" s="34"/>
      <c r="T146" s="34"/>
      <c r="U146" s="35" t="s">
        <v>64</v>
      </c>
      <c r="V146" s="345">
        <v>32</v>
      </c>
      <c r="W146" s="346">
        <f t="shared" si="8"/>
        <v>33.6</v>
      </c>
      <c r="X146" s="36">
        <f>IFERROR(IF(W146=0,"",ROUNDUP(W146/H146,0)*0.00502),"")</f>
        <v>8.0320000000000003E-2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234</v>
      </c>
      <c r="B147" s="54" t="s">
        <v>235</v>
      </c>
      <c r="C147" s="31">
        <v>4301031190</v>
      </c>
      <c r="D147" s="349">
        <v>4680115880207</v>
      </c>
      <c r="E147" s="350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4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2"/>
      <c r="P147" s="352"/>
      <c r="Q147" s="352"/>
      <c r="R147" s="350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236</v>
      </c>
      <c r="B148" s="54" t="s">
        <v>237</v>
      </c>
      <c r="C148" s="31">
        <v>4301031205</v>
      </c>
      <c r="D148" s="349">
        <v>4680115881785</v>
      </c>
      <c r="E148" s="350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2"/>
      <c r="P148" s="352"/>
      <c r="Q148" s="352"/>
      <c r="R148" s="350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4301031202</v>
      </c>
      <c r="D149" s="349">
        <v>4680115881679</v>
      </c>
      <c r="E149" s="350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2"/>
      <c r="P149" s="352"/>
      <c r="Q149" s="352"/>
      <c r="R149" s="350"/>
      <c r="S149" s="34"/>
      <c r="T149" s="34"/>
      <c r="U149" s="35" t="s">
        <v>64</v>
      </c>
      <c r="V149" s="345">
        <v>29</v>
      </c>
      <c r="W149" s="346">
        <f t="shared" si="8"/>
        <v>29.400000000000002</v>
      </c>
      <c r="X149" s="36">
        <f>IFERROR(IF(W149=0,"",ROUNDUP(W149/H149,0)*0.00502),"")</f>
        <v>7.0280000000000009E-2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4301031158</v>
      </c>
      <c r="D150" s="349">
        <v>4680115880191</v>
      </c>
      <c r="E150" s="350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2"/>
      <c r="P150" s="352"/>
      <c r="Q150" s="352"/>
      <c r="R150" s="350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customHeight="1" x14ac:dyDescent="0.25">
      <c r="A151" s="54" t="s">
        <v>242</v>
      </c>
      <c r="B151" s="54" t="s">
        <v>243</v>
      </c>
      <c r="C151" s="31">
        <v>4301031245</v>
      </c>
      <c r="D151" s="349">
        <v>4680115883963</v>
      </c>
      <c r="E151" s="350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2"/>
      <c r="P151" s="352"/>
      <c r="Q151" s="352"/>
      <c r="R151" s="350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58"/>
      <c r="B152" s="354"/>
      <c r="C152" s="354"/>
      <c r="D152" s="354"/>
      <c r="E152" s="354"/>
      <c r="F152" s="354"/>
      <c r="G152" s="354"/>
      <c r="H152" s="354"/>
      <c r="I152" s="354"/>
      <c r="J152" s="354"/>
      <c r="K152" s="354"/>
      <c r="L152" s="354"/>
      <c r="M152" s="359"/>
      <c r="N152" s="355" t="s">
        <v>65</v>
      </c>
      <c r="O152" s="356"/>
      <c r="P152" s="356"/>
      <c r="Q152" s="356"/>
      <c r="R152" s="356"/>
      <c r="S152" s="356"/>
      <c r="T152" s="357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49.761904761904759</v>
      </c>
      <c r="W152" s="347">
        <f>IFERROR(W143/H143,"0")+IFERROR(W144/H144,"0")+IFERROR(W145/H145,"0")+IFERROR(W146/H146,"0")+IFERROR(W147/H147,"0")+IFERROR(W148/H148,"0")+IFERROR(W149/H149,"0")+IFERROR(W150/H150,"0")+IFERROR(W151/H151,"0")</f>
        <v>51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0.30873</v>
      </c>
      <c r="Y152" s="348"/>
      <c r="Z152" s="348"/>
    </row>
    <row r="153" spans="1:53" x14ac:dyDescent="0.2">
      <c r="A153" s="354"/>
      <c r="B153" s="354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9"/>
      <c r="N153" s="355" t="s">
        <v>65</v>
      </c>
      <c r="O153" s="356"/>
      <c r="P153" s="356"/>
      <c r="Q153" s="356"/>
      <c r="R153" s="356"/>
      <c r="S153" s="356"/>
      <c r="T153" s="357"/>
      <c r="U153" s="37" t="s">
        <v>64</v>
      </c>
      <c r="V153" s="347">
        <f>IFERROR(SUM(V143:V151),"0")</f>
        <v>148</v>
      </c>
      <c r="W153" s="347">
        <f>IFERROR(SUM(W143:W151),"0")</f>
        <v>151.20000000000002</v>
      </c>
      <c r="X153" s="37"/>
      <c r="Y153" s="348"/>
      <c r="Z153" s="348"/>
    </row>
    <row r="154" spans="1:53" ht="16.5" customHeight="1" x14ac:dyDescent="0.25">
      <c r="A154" s="402" t="s">
        <v>244</v>
      </c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4"/>
      <c r="P154" s="354"/>
      <c r="Q154" s="354"/>
      <c r="R154" s="354"/>
      <c r="S154" s="354"/>
      <c r="T154" s="354"/>
      <c r="U154" s="354"/>
      <c r="V154" s="354"/>
      <c r="W154" s="354"/>
      <c r="X154" s="354"/>
      <c r="Y154" s="340"/>
      <c r="Z154" s="340"/>
    </row>
    <row r="155" spans="1:53" ht="14.25" customHeight="1" x14ac:dyDescent="0.25">
      <c r="A155" s="353" t="s">
        <v>104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341"/>
      <c r="Z155" s="341"/>
    </row>
    <row r="156" spans="1:53" ht="16.5" customHeight="1" x14ac:dyDescent="0.25">
      <c r="A156" s="54" t="s">
        <v>245</v>
      </c>
      <c r="B156" s="54" t="s">
        <v>246</v>
      </c>
      <c r="C156" s="31">
        <v>4301011450</v>
      </c>
      <c r="D156" s="349">
        <v>4680115881402</v>
      </c>
      <c r="E156" s="350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2"/>
      <c r="P156" s="352"/>
      <c r="Q156" s="352"/>
      <c r="R156" s="350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247</v>
      </c>
      <c r="B157" s="54" t="s">
        <v>248</v>
      </c>
      <c r="C157" s="31">
        <v>4301011454</v>
      </c>
      <c r="D157" s="349">
        <v>4680115881396</v>
      </c>
      <c r="E157" s="350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2"/>
      <c r="P157" s="352"/>
      <c r="Q157" s="352"/>
      <c r="R157" s="350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58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9"/>
      <c r="N158" s="355" t="s">
        <v>65</v>
      </c>
      <c r="O158" s="356"/>
      <c r="P158" s="356"/>
      <c r="Q158" s="356"/>
      <c r="R158" s="356"/>
      <c r="S158" s="356"/>
      <c r="T158" s="357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x14ac:dyDescent="0.2">
      <c r="A159" s="354"/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9"/>
      <c r="N159" s="355" t="s">
        <v>65</v>
      </c>
      <c r="O159" s="356"/>
      <c r="P159" s="356"/>
      <c r="Q159" s="356"/>
      <c r="R159" s="356"/>
      <c r="S159" s="356"/>
      <c r="T159" s="357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customHeight="1" x14ac:dyDescent="0.25">
      <c r="A160" s="353" t="s">
        <v>96</v>
      </c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41"/>
      <c r="Z160" s="341"/>
    </row>
    <row r="161" spans="1:53" ht="16.5" customHeight="1" x14ac:dyDescent="0.25">
      <c r="A161" s="54" t="s">
        <v>249</v>
      </c>
      <c r="B161" s="54" t="s">
        <v>250</v>
      </c>
      <c r="C161" s="31">
        <v>4301020262</v>
      </c>
      <c r="D161" s="349">
        <v>4680115882935</v>
      </c>
      <c r="E161" s="350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2"/>
      <c r="P161" s="352"/>
      <c r="Q161" s="352"/>
      <c r="R161" s="350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251</v>
      </c>
      <c r="B162" s="54" t="s">
        <v>252</v>
      </c>
      <c r="C162" s="31">
        <v>4301020220</v>
      </c>
      <c r="D162" s="349">
        <v>4680115880764</v>
      </c>
      <c r="E162" s="350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2"/>
      <c r="P162" s="352"/>
      <c r="Q162" s="352"/>
      <c r="R162" s="350"/>
      <c r="S162" s="34"/>
      <c r="T162" s="34"/>
      <c r="U162" s="35" t="s">
        <v>64</v>
      </c>
      <c r="V162" s="345">
        <v>4</v>
      </c>
      <c r="W162" s="346">
        <f>IFERROR(IF(V162="",0,CEILING((V162/$H162),1)*$H162),"")</f>
        <v>4.2</v>
      </c>
      <c r="X162" s="36">
        <f>IFERROR(IF(W162=0,"",ROUNDUP(W162/H162,0)*0.00753),"")</f>
        <v>1.506E-2</v>
      </c>
      <c r="Y162" s="56"/>
      <c r="Z162" s="57"/>
      <c r="AD162" s="58"/>
      <c r="BA162" s="142" t="s">
        <v>1</v>
      </c>
    </row>
    <row r="163" spans="1:53" x14ac:dyDescent="0.2">
      <c r="A163" s="358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9"/>
      <c r="N163" s="355" t="s">
        <v>65</v>
      </c>
      <c r="O163" s="356"/>
      <c r="P163" s="356"/>
      <c r="Q163" s="356"/>
      <c r="R163" s="356"/>
      <c r="S163" s="356"/>
      <c r="T163" s="357"/>
      <c r="U163" s="37" t="s">
        <v>66</v>
      </c>
      <c r="V163" s="347">
        <f>IFERROR(V161/H161,"0")+IFERROR(V162/H162,"0")</f>
        <v>1.9047619047619047</v>
      </c>
      <c r="W163" s="347">
        <f>IFERROR(W161/H161,"0")+IFERROR(W162/H162,"0")</f>
        <v>2</v>
      </c>
      <c r="X163" s="347">
        <f>IFERROR(IF(X161="",0,X161),"0")+IFERROR(IF(X162="",0,X162),"0")</f>
        <v>1.506E-2</v>
      </c>
      <c r="Y163" s="348"/>
      <c r="Z163" s="348"/>
    </row>
    <row r="164" spans="1:53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9"/>
      <c r="N164" s="355" t="s">
        <v>65</v>
      </c>
      <c r="O164" s="356"/>
      <c r="P164" s="356"/>
      <c r="Q164" s="356"/>
      <c r="R164" s="356"/>
      <c r="S164" s="356"/>
      <c r="T164" s="357"/>
      <c r="U164" s="37" t="s">
        <v>64</v>
      </c>
      <c r="V164" s="347">
        <f>IFERROR(SUM(V161:V162),"0")</f>
        <v>4</v>
      </c>
      <c r="W164" s="347">
        <f>IFERROR(SUM(W161:W162),"0")</f>
        <v>4.2</v>
      </c>
      <c r="X164" s="37"/>
      <c r="Y164" s="348"/>
      <c r="Z164" s="348"/>
    </row>
    <row r="165" spans="1:53" ht="14.25" customHeight="1" x14ac:dyDescent="0.25">
      <c r="A165" s="353" t="s">
        <v>59</v>
      </c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  <c r="V165" s="354"/>
      <c r="W165" s="354"/>
      <c r="X165" s="354"/>
      <c r="Y165" s="341"/>
      <c r="Z165" s="341"/>
    </row>
    <row r="166" spans="1:53" ht="27" customHeight="1" x14ac:dyDescent="0.25">
      <c r="A166" s="54" t="s">
        <v>253</v>
      </c>
      <c r="B166" s="54" t="s">
        <v>254</v>
      </c>
      <c r="C166" s="31">
        <v>4301031224</v>
      </c>
      <c r="D166" s="349">
        <v>4680115882683</v>
      </c>
      <c r="E166" s="350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2"/>
      <c r="P166" s="352"/>
      <c r="Q166" s="352"/>
      <c r="R166" s="350"/>
      <c r="S166" s="34"/>
      <c r="T166" s="34"/>
      <c r="U166" s="35" t="s">
        <v>64</v>
      </c>
      <c r="V166" s="345">
        <v>0</v>
      </c>
      <c r="W166" s="34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255</v>
      </c>
      <c r="B167" s="54" t="s">
        <v>256</v>
      </c>
      <c r="C167" s="31">
        <v>4301031230</v>
      </c>
      <c r="D167" s="349">
        <v>4680115882690</v>
      </c>
      <c r="E167" s="350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2"/>
      <c r="P167" s="352"/>
      <c r="Q167" s="352"/>
      <c r="R167" s="350"/>
      <c r="S167" s="34"/>
      <c r="T167" s="34"/>
      <c r="U167" s="35" t="s">
        <v>64</v>
      </c>
      <c r="V167" s="345">
        <v>0</v>
      </c>
      <c r="W167" s="34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257</v>
      </c>
      <c r="B168" s="54" t="s">
        <v>258</v>
      </c>
      <c r="C168" s="31">
        <v>4301031220</v>
      </c>
      <c r="D168" s="349">
        <v>4680115882669</v>
      </c>
      <c r="E168" s="350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2"/>
      <c r="P168" s="352"/>
      <c r="Q168" s="352"/>
      <c r="R168" s="350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259</v>
      </c>
      <c r="B169" s="54" t="s">
        <v>260</v>
      </c>
      <c r="C169" s="31">
        <v>4301031221</v>
      </c>
      <c r="D169" s="349">
        <v>4680115882676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2"/>
      <c r="P169" s="352"/>
      <c r="Q169" s="352"/>
      <c r="R169" s="350"/>
      <c r="S169" s="34"/>
      <c r="T169" s="34"/>
      <c r="U169" s="35" t="s">
        <v>64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58"/>
      <c r="B170" s="354"/>
      <c r="C170" s="354"/>
      <c r="D170" s="354"/>
      <c r="E170" s="354"/>
      <c r="F170" s="354"/>
      <c r="G170" s="354"/>
      <c r="H170" s="354"/>
      <c r="I170" s="354"/>
      <c r="J170" s="354"/>
      <c r="K170" s="354"/>
      <c r="L170" s="354"/>
      <c r="M170" s="359"/>
      <c r="N170" s="355" t="s">
        <v>65</v>
      </c>
      <c r="O170" s="356"/>
      <c r="P170" s="356"/>
      <c r="Q170" s="356"/>
      <c r="R170" s="356"/>
      <c r="S170" s="356"/>
      <c r="T170" s="357"/>
      <c r="U170" s="37" t="s">
        <v>66</v>
      </c>
      <c r="V170" s="347">
        <f>IFERROR(V166/H166,"0")+IFERROR(V167/H167,"0")+IFERROR(V168/H168,"0")+IFERROR(V169/H169,"0")</f>
        <v>0</v>
      </c>
      <c r="W170" s="347">
        <f>IFERROR(W166/H166,"0")+IFERROR(W167/H167,"0")+IFERROR(W168/H168,"0")+IFERROR(W169/H169,"0")</f>
        <v>0</v>
      </c>
      <c r="X170" s="347">
        <f>IFERROR(IF(X166="",0,X166),"0")+IFERROR(IF(X167="",0,X167),"0")+IFERROR(IF(X168="",0,X168),"0")+IFERROR(IF(X169="",0,X169),"0")</f>
        <v>0</v>
      </c>
      <c r="Y170" s="348"/>
      <c r="Z170" s="348"/>
    </row>
    <row r="171" spans="1:53" x14ac:dyDescent="0.2">
      <c r="A171" s="354"/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9"/>
      <c r="N171" s="355" t="s">
        <v>65</v>
      </c>
      <c r="O171" s="356"/>
      <c r="P171" s="356"/>
      <c r="Q171" s="356"/>
      <c r="R171" s="356"/>
      <c r="S171" s="356"/>
      <c r="T171" s="357"/>
      <c r="U171" s="37" t="s">
        <v>64</v>
      </c>
      <c r="V171" s="347">
        <f>IFERROR(SUM(V166:V169),"0")</f>
        <v>0</v>
      </c>
      <c r="W171" s="347">
        <f>IFERROR(SUM(W166:W169),"0")</f>
        <v>0</v>
      </c>
      <c r="X171" s="37"/>
      <c r="Y171" s="348"/>
      <c r="Z171" s="348"/>
    </row>
    <row r="172" spans="1:53" ht="14.25" customHeight="1" x14ac:dyDescent="0.25">
      <c r="A172" s="353" t="s">
        <v>67</v>
      </c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54"/>
      <c r="P172" s="354"/>
      <c r="Q172" s="354"/>
      <c r="R172" s="354"/>
      <c r="S172" s="354"/>
      <c r="T172" s="354"/>
      <c r="U172" s="354"/>
      <c r="V172" s="354"/>
      <c r="W172" s="354"/>
      <c r="X172" s="354"/>
      <c r="Y172" s="341"/>
      <c r="Z172" s="341"/>
    </row>
    <row r="173" spans="1:53" ht="27" customHeight="1" x14ac:dyDescent="0.25">
      <c r="A173" s="54" t="s">
        <v>261</v>
      </c>
      <c r="B173" s="54" t="s">
        <v>262</v>
      </c>
      <c r="C173" s="31">
        <v>4301051409</v>
      </c>
      <c r="D173" s="349">
        <v>4680115881556</v>
      </c>
      <c r="E173" s="350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2"/>
      <c r="P173" s="352"/>
      <c r="Q173" s="352"/>
      <c r="R173" s="350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263</v>
      </c>
      <c r="B174" s="54" t="s">
        <v>264</v>
      </c>
      <c r="C174" s="31">
        <v>4301051538</v>
      </c>
      <c r="D174" s="349">
        <v>4680115880573</v>
      </c>
      <c r="E174" s="350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3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2"/>
      <c r="P174" s="352"/>
      <c r="Q174" s="352"/>
      <c r="R174" s="350"/>
      <c r="S174" s="34"/>
      <c r="T174" s="34"/>
      <c r="U174" s="35" t="s">
        <v>64</v>
      </c>
      <c r="V174" s="345">
        <v>0</v>
      </c>
      <c r="W174" s="346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265</v>
      </c>
      <c r="B175" s="54" t="s">
        <v>266</v>
      </c>
      <c r="C175" s="31">
        <v>4301051408</v>
      </c>
      <c r="D175" s="349">
        <v>4680115881594</v>
      </c>
      <c r="E175" s="350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2"/>
      <c r="P175" s="352"/>
      <c r="Q175" s="352"/>
      <c r="R175" s="350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267</v>
      </c>
      <c r="B176" s="54" t="s">
        <v>268</v>
      </c>
      <c r="C176" s="31">
        <v>4301051505</v>
      </c>
      <c r="D176" s="349">
        <v>4680115881587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2"/>
      <c r="P176" s="352"/>
      <c r="Q176" s="352"/>
      <c r="R176" s="350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269</v>
      </c>
      <c r="B177" s="54" t="s">
        <v>270</v>
      </c>
      <c r="C177" s="31">
        <v>4301051380</v>
      </c>
      <c r="D177" s="349">
        <v>4680115880962</v>
      </c>
      <c r="E177" s="350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2"/>
      <c r="P177" s="352"/>
      <c r="Q177" s="352"/>
      <c r="R177" s="350"/>
      <c r="S177" s="34"/>
      <c r="T177" s="34"/>
      <c r="U177" s="35" t="s">
        <v>64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271</v>
      </c>
      <c r="B178" s="54" t="s">
        <v>272</v>
      </c>
      <c r="C178" s="31">
        <v>4301051411</v>
      </c>
      <c r="D178" s="349">
        <v>4680115881617</v>
      </c>
      <c r="E178" s="350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2"/>
      <c r="P178" s="352"/>
      <c r="Q178" s="352"/>
      <c r="R178" s="350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4301051487</v>
      </c>
      <c r="D179" s="349">
        <v>4680115881228</v>
      </c>
      <c r="E179" s="350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2"/>
      <c r="P179" s="352"/>
      <c r="Q179" s="352"/>
      <c r="R179" s="350"/>
      <c r="S179" s="34"/>
      <c r="T179" s="34"/>
      <c r="U179" s="35" t="s">
        <v>64</v>
      </c>
      <c r="V179" s="345">
        <v>23</v>
      </c>
      <c r="W179" s="346">
        <f t="shared" si="9"/>
        <v>24</v>
      </c>
      <c r="X179" s="36">
        <f>IFERROR(IF(W179=0,"",ROUNDUP(W179/H179,0)*0.00753),"")</f>
        <v>7.5300000000000006E-2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275</v>
      </c>
      <c r="B180" s="54" t="s">
        <v>276</v>
      </c>
      <c r="C180" s="31">
        <v>4301051506</v>
      </c>
      <c r="D180" s="349">
        <v>4680115881037</v>
      </c>
      <c r="E180" s="350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2"/>
      <c r="P180" s="352"/>
      <c r="Q180" s="352"/>
      <c r="R180" s="350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277</v>
      </c>
      <c r="B181" s="54" t="s">
        <v>278</v>
      </c>
      <c r="C181" s="31">
        <v>4301051384</v>
      </c>
      <c r="D181" s="349">
        <v>4680115881211</v>
      </c>
      <c r="E181" s="350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2"/>
      <c r="P181" s="352"/>
      <c r="Q181" s="352"/>
      <c r="R181" s="350"/>
      <c r="S181" s="34"/>
      <c r="T181" s="34"/>
      <c r="U181" s="35" t="s">
        <v>64</v>
      </c>
      <c r="V181" s="345">
        <v>0</v>
      </c>
      <c r="W181" s="346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279</v>
      </c>
      <c r="B182" s="54" t="s">
        <v>280</v>
      </c>
      <c r="C182" s="31">
        <v>4301051378</v>
      </c>
      <c r="D182" s="349">
        <v>4680115881020</v>
      </c>
      <c r="E182" s="350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2"/>
      <c r="P182" s="352"/>
      <c r="Q182" s="352"/>
      <c r="R182" s="350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4301051407</v>
      </c>
      <c r="D183" s="349">
        <v>4680115882195</v>
      </c>
      <c r="E183" s="350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2"/>
      <c r="P183" s="352"/>
      <c r="Q183" s="352"/>
      <c r="R183" s="350"/>
      <c r="S183" s="34"/>
      <c r="T183" s="34"/>
      <c r="U183" s="35" t="s">
        <v>64</v>
      </c>
      <c r="V183" s="345">
        <v>62</v>
      </c>
      <c r="W183" s="346">
        <f t="shared" si="9"/>
        <v>62.4</v>
      </c>
      <c r="X183" s="36">
        <f t="shared" ref="X183:X189" si="10">IFERROR(IF(W183=0,"",ROUNDUP(W183/H183,0)*0.00753),"")</f>
        <v>0.19578000000000001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283</v>
      </c>
      <c r="B184" s="54" t="s">
        <v>284</v>
      </c>
      <c r="C184" s="31">
        <v>4301051479</v>
      </c>
      <c r="D184" s="349">
        <v>4680115882607</v>
      </c>
      <c r="E184" s="350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2"/>
      <c r="P184" s="352"/>
      <c r="Q184" s="352"/>
      <c r="R184" s="350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4301051468</v>
      </c>
      <c r="D185" s="349">
        <v>4680115880092</v>
      </c>
      <c r="E185" s="350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8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2"/>
      <c r="P185" s="352"/>
      <c r="Q185" s="352"/>
      <c r="R185" s="350"/>
      <c r="S185" s="34"/>
      <c r="T185" s="34"/>
      <c r="U185" s="35" t="s">
        <v>64</v>
      </c>
      <c r="V185" s="345">
        <v>58</v>
      </c>
      <c r="W185" s="346">
        <f t="shared" si="9"/>
        <v>60</v>
      </c>
      <c r="X185" s="36">
        <f t="shared" si="10"/>
        <v>0.18825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4301051469</v>
      </c>
      <c r="D186" s="349">
        <v>4680115880221</v>
      </c>
      <c r="E186" s="350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2"/>
      <c r="P186" s="352"/>
      <c r="Q186" s="352"/>
      <c r="R186" s="350"/>
      <c r="S186" s="34"/>
      <c r="T186" s="34"/>
      <c r="U186" s="35" t="s">
        <v>64</v>
      </c>
      <c r="V186" s="345">
        <v>41</v>
      </c>
      <c r="W186" s="346">
        <f t="shared" si="9"/>
        <v>43.199999999999996</v>
      </c>
      <c r="X186" s="36">
        <f t="shared" si="10"/>
        <v>0.13553999999999999</v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289</v>
      </c>
      <c r="B187" s="54" t="s">
        <v>290</v>
      </c>
      <c r="C187" s="31">
        <v>4301051523</v>
      </c>
      <c r="D187" s="349">
        <v>4680115882942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2"/>
      <c r="P187" s="352"/>
      <c r="Q187" s="352"/>
      <c r="R187" s="350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291</v>
      </c>
      <c r="B188" s="54" t="s">
        <v>292</v>
      </c>
      <c r="C188" s="31">
        <v>4301051326</v>
      </c>
      <c r="D188" s="349">
        <v>4680115880504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2"/>
      <c r="P188" s="352"/>
      <c r="Q188" s="352"/>
      <c r="R188" s="350"/>
      <c r="S188" s="34"/>
      <c r="T188" s="34"/>
      <c r="U188" s="35" t="s">
        <v>64</v>
      </c>
      <c r="V188" s="345">
        <v>56</v>
      </c>
      <c r="W188" s="346">
        <f t="shared" si="9"/>
        <v>57.599999999999994</v>
      </c>
      <c r="X188" s="36">
        <f t="shared" si="10"/>
        <v>0.18071999999999999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4301051410</v>
      </c>
      <c r="D189" s="349">
        <v>4680115882164</v>
      </c>
      <c r="E189" s="350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2"/>
      <c r="P189" s="352"/>
      <c r="Q189" s="352"/>
      <c r="R189" s="350"/>
      <c r="S189" s="34"/>
      <c r="T189" s="34"/>
      <c r="U189" s="35" t="s">
        <v>64</v>
      </c>
      <c r="V189" s="345">
        <v>37</v>
      </c>
      <c r="W189" s="346">
        <f t="shared" si="9"/>
        <v>38.4</v>
      </c>
      <c r="X189" s="36">
        <f t="shared" si="10"/>
        <v>0.12048</v>
      </c>
      <c r="Y189" s="56"/>
      <c r="Z189" s="57"/>
      <c r="AD189" s="58"/>
      <c r="BA189" s="163" t="s">
        <v>1</v>
      </c>
    </row>
    <row r="190" spans="1:53" x14ac:dyDescent="0.2">
      <c r="A190" s="358"/>
      <c r="B190" s="354"/>
      <c r="C190" s="354"/>
      <c r="D190" s="354"/>
      <c r="E190" s="354"/>
      <c r="F190" s="354"/>
      <c r="G190" s="354"/>
      <c r="H190" s="354"/>
      <c r="I190" s="354"/>
      <c r="J190" s="354"/>
      <c r="K190" s="354"/>
      <c r="L190" s="354"/>
      <c r="M190" s="359"/>
      <c r="N190" s="355" t="s">
        <v>65</v>
      </c>
      <c r="O190" s="356"/>
      <c r="P190" s="356"/>
      <c r="Q190" s="356"/>
      <c r="R190" s="356"/>
      <c r="S190" s="356"/>
      <c r="T190" s="357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115.4166666666667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119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0.89607000000000003</v>
      </c>
      <c r="Y190" s="348"/>
      <c r="Z190" s="348"/>
    </row>
    <row r="191" spans="1:53" x14ac:dyDescent="0.2">
      <c r="A191" s="354"/>
      <c r="B191" s="354"/>
      <c r="C191" s="354"/>
      <c r="D191" s="354"/>
      <c r="E191" s="354"/>
      <c r="F191" s="354"/>
      <c r="G191" s="354"/>
      <c r="H191" s="354"/>
      <c r="I191" s="354"/>
      <c r="J191" s="354"/>
      <c r="K191" s="354"/>
      <c r="L191" s="354"/>
      <c r="M191" s="359"/>
      <c r="N191" s="355" t="s">
        <v>65</v>
      </c>
      <c r="O191" s="356"/>
      <c r="P191" s="356"/>
      <c r="Q191" s="356"/>
      <c r="R191" s="356"/>
      <c r="S191" s="356"/>
      <c r="T191" s="357"/>
      <c r="U191" s="37" t="s">
        <v>64</v>
      </c>
      <c r="V191" s="347">
        <f>IFERROR(SUM(V173:V189),"0")</f>
        <v>277</v>
      </c>
      <c r="W191" s="347">
        <f>IFERROR(SUM(W173:W189),"0")</f>
        <v>285.59999999999997</v>
      </c>
      <c r="X191" s="37"/>
      <c r="Y191" s="348"/>
      <c r="Z191" s="348"/>
    </row>
    <row r="192" spans="1:53" ht="14.25" customHeight="1" x14ac:dyDescent="0.25">
      <c r="A192" s="353" t="s">
        <v>195</v>
      </c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4"/>
      <c r="P192" s="354"/>
      <c r="Q192" s="354"/>
      <c r="R192" s="354"/>
      <c r="S192" s="354"/>
      <c r="T192" s="354"/>
      <c r="U192" s="354"/>
      <c r="V192" s="354"/>
      <c r="W192" s="354"/>
      <c r="X192" s="354"/>
      <c r="Y192" s="341"/>
      <c r="Z192" s="341"/>
    </row>
    <row r="193" spans="1:53" ht="16.5" customHeight="1" x14ac:dyDescent="0.25">
      <c r="A193" s="54" t="s">
        <v>295</v>
      </c>
      <c r="B193" s="54" t="s">
        <v>296</v>
      </c>
      <c r="C193" s="31">
        <v>4301060360</v>
      </c>
      <c r="D193" s="349">
        <v>4680115882874</v>
      </c>
      <c r="E193" s="350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2"/>
      <c r="P193" s="352"/>
      <c r="Q193" s="352"/>
      <c r="R193" s="350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297</v>
      </c>
      <c r="B194" s="54" t="s">
        <v>298</v>
      </c>
      <c r="C194" s="31">
        <v>4301060359</v>
      </c>
      <c r="D194" s="349">
        <v>4680115884434</v>
      </c>
      <c r="E194" s="350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2"/>
      <c r="P194" s="352"/>
      <c r="Q194" s="352"/>
      <c r="R194" s="350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299</v>
      </c>
      <c r="B195" s="54" t="s">
        <v>300</v>
      </c>
      <c r="C195" s="31">
        <v>4301060338</v>
      </c>
      <c r="D195" s="349">
        <v>4680115880801</v>
      </c>
      <c r="E195" s="350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2"/>
      <c r="P195" s="352"/>
      <c r="Q195" s="352"/>
      <c r="R195" s="350"/>
      <c r="S195" s="34"/>
      <c r="T195" s="34"/>
      <c r="U195" s="35" t="s">
        <v>64</v>
      </c>
      <c r="V195" s="345">
        <v>0</v>
      </c>
      <c r="W195" s="346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301</v>
      </c>
      <c r="B196" s="54" t="s">
        <v>302</v>
      </c>
      <c r="C196" s="31">
        <v>4301060339</v>
      </c>
      <c r="D196" s="349">
        <v>4680115880818</v>
      </c>
      <c r="E196" s="350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2"/>
      <c r="P196" s="352"/>
      <c r="Q196" s="352"/>
      <c r="R196" s="350"/>
      <c r="S196" s="34"/>
      <c r="T196" s="34"/>
      <c r="U196" s="35" t="s">
        <v>64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58"/>
      <c r="B197" s="354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9"/>
      <c r="N197" s="355" t="s">
        <v>65</v>
      </c>
      <c r="O197" s="356"/>
      <c r="P197" s="356"/>
      <c r="Q197" s="356"/>
      <c r="R197" s="356"/>
      <c r="S197" s="356"/>
      <c r="T197" s="357"/>
      <c r="U197" s="37" t="s">
        <v>66</v>
      </c>
      <c r="V197" s="347">
        <f>IFERROR(V193/H193,"0")+IFERROR(V194/H194,"0")+IFERROR(V195/H195,"0")+IFERROR(V196/H196,"0")</f>
        <v>0</v>
      </c>
      <c r="W197" s="347">
        <f>IFERROR(W193/H193,"0")+IFERROR(W194/H194,"0")+IFERROR(W195/H195,"0")+IFERROR(W196/H196,"0")</f>
        <v>0</v>
      </c>
      <c r="X197" s="347">
        <f>IFERROR(IF(X193="",0,X193),"0")+IFERROR(IF(X194="",0,X194),"0")+IFERROR(IF(X195="",0,X195),"0")+IFERROR(IF(X196="",0,X196),"0")</f>
        <v>0</v>
      </c>
      <c r="Y197" s="348"/>
      <c r="Z197" s="348"/>
    </row>
    <row r="198" spans="1:53" x14ac:dyDescent="0.2">
      <c r="A198" s="354"/>
      <c r="B198" s="354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9"/>
      <c r="N198" s="355" t="s">
        <v>65</v>
      </c>
      <c r="O198" s="356"/>
      <c r="P198" s="356"/>
      <c r="Q198" s="356"/>
      <c r="R198" s="356"/>
      <c r="S198" s="356"/>
      <c r="T198" s="357"/>
      <c r="U198" s="37" t="s">
        <v>64</v>
      </c>
      <c r="V198" s="347">
        <f>IFERROR(SUM(V193:V196),"0")</f>
        <v>0</v>
      </c>
      <c r="W198" s="347">
        <f>IFERROR(SUM(W193:W196),"0")</f>
        <v>0</v>
      </c>
      <c r="X198" s="37"/>
      <c r="Y198" s="348"/>
      <c r="Z198" s="348"/>
    </row>
    <row r="199" spans="1:53" ht="16.5" customHeight="1" x14ac:dyDescent="0.25">
      <c r="A199" s="402" t="s">
        <v>303</v>
      </c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54"/>
      <c r="N199" s="354"/>
      <c r="O199" s="354"/>
      <c r="P199" s="354"/>
      <c r="Q199" s="354"/>
      <c r="R199" s="354"/>
      <c r="S199" s="354"/>
      <c r="T199" s="354"/>
      <c r="U199" s="354"/>
      <c r="V199" s="354"/>
      <c r="W199" s="354"/>
      <c r="X199" s="354"/>
      <c r="Y199" s="340"/>
      <c r="Z199" s="340"/>
    </row>
    <row r="200" spans="1:53" ht="14.25" customHeight="1" x14ac:dyDescent="0.25">
      <c r="A200" s="353" t="s">
        <v>104</v>
      </c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341"/>
      <c r="Z200" s="341"/>
    </row>
    <row r="201" spans="1:53" ht="27" customHeight="1" x14ac:dyDescent="0.25">
      <c r="A201" s="54" t="s">
        <v>304</v>
      </c>
      <c r="B201" s="54" t="s">
        <v>305</v>
      </c>
      <c r="C201" s="31">
        <v>4301011717</v>
      </c>
      <c r="D201" s="349">
        <v>4680115884274</v>
      </c>
      <c r="E201" s="350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39" t="s">
        <v>306</v>
      </c>
      <c r="O201" s="352"/>
      <c r="P201" s="352"/>
      <c r="Q201" s="352"/>
      <c r="R201" s="350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307</v>
      </c>
      <c r="B202" s="54" t="s">
        <v>308</v>
      </c>
      <c r="C202" s="31">
        <v>4301011719</v>
      </c>
      <c r="D202" s="349">
        <v>4680115884298</v>
      </c>
      <c r="E202" s="350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51" t="s">
        <v>309</v>
      </c>
      <c r="O202" s="352"/>
      <c r="P202" s="352"/>
      <c r="Q202" s="352"/>
      <c r="R202" s="350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310</v>
      </c>
      <c r="B203" s="54" t="s">
        <v>311</v>
      </c>
      <c r="C203" s="31">
        <v>4301011733</v>
      </c>
      <c r="D203" s="349">
        <v>4680115884250</v>
      </c>
      <c r="E203" s="350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42" t="s">
        <v>312</v>
      </c>
      <c r="O203" s="352"/>
      <c r="P203" s="352"/>
      <c r="Q203" s="352"/>
      <c r="R203" s="350"/>
      <c r="S203" s="34"/>
      <c r="T203" s="34"/>
      <c r="U203" s="35" t="s">
        <v>64</v>
      </c>
      <c r="V203" s="345">
        <v>34</v>
      </c>
      <c r="W203" s="346">
        <f t="shared" si="11"/>
        <v>34.799999999999997</v>
      </c>
      <c r="X203" s="36">
        <f>IFERROR(IF(W203=0,"",ROUNDUP(W203/H203,0)*0.02175),"")</f>
        <v>6.5250000000000002E-2</v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313</v>
      </c>
      <c r="B204" s="54" t="s">
        <v>314</v>
      </c>
      <c r="C204" s="31">
        <v>4301011718</v>
      </c>
      <c r="D204" s="349">
        <v>4680115884281</v>
      </c>
      <c r="E204" s="350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4" t="s">
        <v>315</v>
      </c>
      <c r="O204" s="352"/>
      <c r="P204" s="352"/>
      <c r="Q204" s="352"/>
      <c r="R204" s="350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316</v>
      </c>
      <c r="B205" s="54" t="s">
        <v>317</v>
      </c>
      <c r="C205" s="31">
        <v>4301011720</v>
      </c>
      <c r="D205" s="349">
        <v>4680115884199</v>
      </c>
      <c r="E205" s="350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86" t="s">
        <v>318</v>
      </c>
      <c r="O205" s="352"/>
      <c r="P205" s="352"/>
      <c r="Q205" s="352"/>
      <c r="R205" s="350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319</v>
      </c>
      <c r="B206" s="54" t="s">
        <v>320</v>
      </c>
      <c r="C206" s="31">
        <v>4301011716</v>
      </c>
      <c r="D206" s="349">
        <v>4680115884267</v>
      </c>
      <c r="E206" s="350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17" t="s">
        <v>321</v>
      </c>
      <c r="O206" s="352"/>
      <c r="P206" s="352"/>
      <c r="Q206" s="352"/>
      <c r="R206" s="350"/>
      <c r="S206" s="34"/>
      <c r="T206" s="34"/>
      <c r="U206" s="35" t="s">
        <v>64</v>
      </c>
      <c r="V206" s="345">
        <v>0</v>
      </c>
      <c r="W206" s="346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x14ac:dyDescent="0.2">
      <c r="A207" s="358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9"/>
      <c r="N207" s="355" t="s">
        <v>65</v>
      </c>
      <c r="O207" s="356"/>
      <c r="P207" s="356"/>
      <c r="Q207" s="356"/>
      <c r="R207" s="356"/>
      <c r="S207" s="356"/>
      <c r="T207" s="357"/>
      <c r="U207" s="37" t="s">
        <v>66</v>
      </c>
      <c r="V207" s="347">
        <f>IFERROR(V201/H201,"0")+IFERROR(V202/H202,"0")+IFERROR(V203/H203,"0")+IFERROR(V204/H204,"0")+IFERROR(V205/H205,"0")+IFERROR(V206/H206,"0")</f>
        <v>2.931034482758621</v>
      </c>
      <c r="W207" s="347">
        <f>IFERROR(W201/H201,"0")+IFERROR(W202/H202,"0")+IFERROR(W203/H203,"0")+IFERROR(W204/H204,"0")+IFERROR(W205/H205,"0")+IFERROR(W206/H206,"0")</f>
        <v>3</v>
      </c>
      <c r="X207" s="347">
        <f>IFERROR(IF(X201="",0,X201),"0")+IFERROR(IF(X202="",0,X202),"0")+IFERROR(IF(X203="",0,X203),"0")+IFERROR(IF(X204="",0,X204),"0")+IFERROR(IF(X205="",0,X205),"0")+IFERROR(IF(X206="",0,X206),"0")</f>
        <v>6.5250000000000002E-2</v>
      </c>
      <c r="Y207" s="348"/>
      <c r="Z207" s="348"/>
    </row>
    <row r="208" spans="1:53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9"/>
      <c r="N208" s="355" t="s">
        <v>65</v>
      </c>
      <c r="O208" s="356"/>
      <c r="P208" s="356"/>
      <c r="Q208" s="356"/>
      <c r="R208" s="356"/>
      <c r="S208" s="356"/>
      <c r="T208" s="357"/>
      <c r="U208" s="37" t="s">
        <v>64</v>
      </c>
      <c r="V208" s="347">
        <f>IFERROR(SUM(V201:V206),"0")</f>
        <v>34</v>
      </c>
      <c r="W208" s="347">
        <f>IFERROR(SUM(W201:W206),"0")</f>
        <v>34.799999999999997</v>
      </c>
      <c r="X208" s="37"/>
      <c r="Y208" s="348"/>
      <c r="Z208" s="348"/>
    </row>
    <row r="209" spans="1:53" ht="14.25" customHeight="1" x14ac:dyDescent="0.25">
      <c r="A209" s="353" t="s">
        <v>59</v>
      </c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4"/>
      <c r="P209" s="354"/>
      <c r="Q209" s="354"/>
      <c r="R209" s="354"/>
      <c r="S209" s="354"/>
      <c r="T209" s="354"/>
      <c r="U209" s="354"/>
      <c r="V209" s="354"/>
      <c r="W209" s="354"/>
      <c r="X209" s="354"/>
      <c r="Y209" s="341"/>
      <c r="Z209" s="341"/>
    </row>
    <row r="210" spans="1:53" ht="27" customHeight="1" x14ac:dyDescent="0.25">
      <c r="A210" s="54" t="s">
        <v>322</v>
      </c>
      <c r="B210" s="54" t="s">
        <v>323</v>
      </c>
      <c r="C210" s="31">
        <v>4301031151</v>
      </c>
      <c r="D210" s="349">
        <v>4607091389845</v>
      </c>
      <c r="E210" s="350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2"/>
      <c r="P210" s="352"/>
      <c r="Q210" s="352"/>
      <c r="R210" s="350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x14ac:dyDescent="0.2">
      <c r="A211" s="358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9"/>
      <c r="N211" s="355" t="s">
        <v>65</v>
      </c>
      <c r="O211" s="356"/>
      <c r="P211" s="356"/>
      <c r="Q211" s="356"/>
      <c r="R211" s="356"/>
      <c r="S211" s="356"/>
      <c r="T211" s="357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9"/>
      <c r="N212" s="355" t="s">
        <v>65</v>
      </c>
      <c r="O212" s="356"/>
      <c r="P212" s="356"/>
      <c r="Q212" s="356"/>
      <c r="R212" s="356"/>
      <c r="S212" s="356"/>
      <c r="T212" s="357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customHeight="1" x14ac:dyDescent="0.25">
      <c r="A213" s="402" t="s">
        <v>324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40"/>
      <c r="Z213" s="340"/>
    </row>
    <row r="214" spans="1:53" ht="14.25" customHeight="1" x14ac:dyDescent="0.25">
      <c r="A214" s="353" t="s">
        <v>104</v>
      </c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54"/>
      <c r="N214" s="354"/>
      <c r="O214" s="354"/>
      <c r="P214" s="354"/>
      <c r="Q214" s="354"/>
      <c r="R214" s="354"/>
      <c r="S214" s="354"/>
      <c r="T214" s="354"/>
      <c r="U214" s="354"/>
      <c r="V214" s="354"/>
      <c r="W214" s="354"/>
      <c r="X214" s="354"/>
      <c r="Y214" s="341"/>
      <c r="Z214" s="341"/>
    </row>
    <row r="215" spans="1:53" ht="27" customHeight="1" x14ac:dyDescent="0.25">
      <c r="A215" s="54" t="s">
        <v>325</v>
      </c>
      <c r="B215" s="54" t="s">
        <v>326</v>
      </c>
      <c r="C215" s="31">
        <v>4301011826</v>
      </c>
      <c r="D215" s="349">
        <v>4680115884137</v>
      </c>
      <c r="E215" s="350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73" t="s">
        <v>327</v>
      </c>
      <c r="O215" s="352"/>
      <c r="P215" s="352"/>
      <c r="Q215" s="352"/>
      <c r="R215" s="350"/>
      <c r="S215" s="34"/>
      <c r="T215" s="34"/>
      <c r="U215" s="35" t="s">
        <v>64</v>
      </c>
      <c r="V215" s="345">
        <v>0</v>
      </c>
      <c r="W215" s="346">
        <f t="shared" ref="W215:W220" si="12">IFERROR(IF(V215="",0,CEILING((V215/$H215),1)*$H215),"")</f>
        <v>0</v>
      </c>
      <c r="X215" s="36" t="str">
        <f>IFERROR(IF(W215=0,"",ROUNDUP(W215/H215,0)*0.02175),"")</f>
        <v/>
      </c>
      <c r="Y215" s="56"/>
      <c r="Z215" s="57"/>
      <c r="AD215" s="58"/>
      <c r="BA215" s="175" t="s">
        <v>1</v>
      </c>
    </row>
    <row r="216" spans="1:53" ht="27" customHeight="1" x14ac:dyDescent="0.25">
      <c r="A216" s="54" t="s">
        <v>328</v>
      </c>
      <c r="B216" s="54" t="s">
        <v>329</v>
      </c>
      <c r="C216" s="31">
        <v>4301011724</v>
      </c>
      <c r="D216" s="349">
        <v>4680115884236</v>
      </c>
      <c r="E216" s="350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596" t="s">
        <v>330</v>
      </c>
      <c r="O216" s="352"/>
      <c r="P216" s="352"/>
      <c r="Q216" s="352"/>
      <c r="R216" s="350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customHeight="1" x14ac:dyDescent="0.25">
      <c r="A217" s="54" t="s">
        <v>331</v>
      </c>
      <c r="B217" s="54" t="s">
        <v>332</v>
      </c>
      <c r="C217" s="31">
        <v>4301011721</v>
      </c>
      <c r="D217" s="349">
        <v>4680115884175</v>
      </c>
      <c r="E217" s="350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5" t="s">
        <v>333</v>
      </c>
      <c r="O217" s="352"/>
      <c r="P217" s="352"/>
      <c r="Q217" s="352"/>
      <c r="R217" s="350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334</v>
      </c>
      <c r="B218" s="54" t="s">
        <v>335</v>
      </c>
      <c r="C218" s="31">
        <v>4301011824</v>
      </c>
      <c r="D218" s="349">
        <v>4680115884144</v>
      </c>
      <c r="E218" s="350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496" t="s">
        <v>336</v>
      </c>
      <c r="O218" s="352"/>
      <c r="P218" s="352"/>
      <c r="Q218" s="352"/>
      <c r="R218" s="350"/>
      <c r="S218" s="34"/>
      <c r="T218" s="34"/>
      <c r="U218" s="35" t="s">
        <v>64</v>
      </c>
      <c r="V218" s="345">
        <v>0</v>
      </c>
      <c r="W218" s="346">
        <f t="shared" si="12"/>
        <v>0</v>
      </c>
      <c r="X218" s="36" t="str">
        <f>IFERROR(IF(W218=0,"",ROUNDUP(W218/H218,0)*0.00937),"")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337</v>
      </c>
      <c r="B219" s="54" t="s">
        <v>338</v>
      </c>
      <c r="C219" s="31">
        <v>4301011726</v>
      </c>
      <c r="D219" s="349">
        <v>4680115884182</v>
      </c>
      <c r="E219" s="350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2" t="s">
        <v>339</v>
      </c>
      <c r="O219" s="352"/>
      <c r="P219" s="352"/>
      <c r="Q219" s="352"/>
      <c r="R219" s="350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340</v>
      </c>
      <c r="B220" s="54" t="s">
        <v>341</v>
      </c>
      <c r="C220" s="31">
        <v>4301011722</v>
      </c>
      <c r="D220" s="349">
        <v>4680115884205</v>
      </c>
      <c r="E220" s="350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42" t="s">
        <v>342</v>
      </c>
      <c r="O220" s="352"/>
      <c r="P220" s="352"/>
      <c r="Q220" s="352"/>
      <c r="R220" s="350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58"/>
      <c r="B221" s="354"/>
      <c r="C221" s="354"/>
      <c r="D221" s="354"/>
      <c r="E221" s="354"/>
      <c r="F221" s="354"/>
      <c r="G221" s="354"/>
      <c r="H221" s="354"/>
      <c r="I221" s="354"/>
      <c r="J221" s="354"/>
      <c r="K221" s="354"/>
      <c r="L221" s="354"/>
      <c r="M221" s="359"/>
      <c r="N221" s="355" t="s">
        <v>65</v>
      </c>
      <c r="O221" s="356"/>
      <c r="P221" s="356"/>
      <c r="Q221" s="356"/>
      <c r="R221" s="356"/>
      <c r="S221" s="356"/>
      <c r="T221" s="357"/>
      <c r="U221" s="37" t="s">
        <v>66</v>
      </c>
      <c r="V221" s="347">
        <f>IFERROR(V215/H215,"0")+IFERROR(V216/H216,"0")+IFERROR(V217/H217,"0")+IFERROR(V218/H218,"0")+IFERROR(V219/H219,"0")+IFERROR(V220/H220,"0")</f>
        <v>0</v>
      </c>
      <c r="W221" s="347">
        <f>IFERROR(W215/H215,"0")+IFERROR(W216/H216,"0")+IFERROR(W217/H217,"0")+IFERROR(W218/H218,"0")+IFERROR(W219/H219,"0")+IFERROR(W220/H220,"0")</f>
        <v>0</v>
      </c>
      <c r="X221" s="347">
        <f>IFERROR(IF(X215="",0,X215),"0")+IFERROR(IF(X216="",0,X216),"0")+IFERROR(IF(X217="",0,X217),"0")+IFERROR(IF(X218="",0,X218),"0")+IFERROR(IF(X219="",0,X219),"0")+IFERROR(IF(X220="",0,X220),"0")</f>
        <v>0</v>
      </c>
      <c r="Y221" s="348"/>
      <c r="Z221" s="348"/>
    </row>
    <row r="222" spans="1:53" x14ac:dyDescent="0.2">
      <c r="A222" s="354"/>
      <c r="B222" s="354"/>
      <c r="C222" s="354"/>
      <c r="D222" s="354"/>
      <c r="E222" s="354"/>
      <c r="F222" s="354"/>
      <c r="G222" s="354"/>
      <c r="H222" s="354"/>
      <c r="I222" s="354"/>
      <c r="J222" s="354"/>
      <c r="K222" s="354"/>
      <c r="L222" s="354"/>
      <c r="M222" s="359"/>
      <c r="N222" s="355" t="s">
        <v>65</v>
      </c>
      <c r="O222" s="356"/>
      <c r="P222" s="356"/>
      <c r="Q222" s="356"/>
      <c r="R222" s="356"/>
      <c r="S222" s="356"/>
      <c r="T222" s="357"/>
      <c r="U222" s="37" t="s">
        <v>64</v>
      </c>
      <c r="V222" s="347">
        <f>IFERROR(SUM(V215:V220),"0")</f>
        <v>0</v>
      </c>
      <c r="W222" s="347">
        <f>IFERROR(SUM(W215:W220),"0")</f>
        <v>0</v>
      </c>
      <c r="X222" s="37"/>
      <c r="Y222" s="348"/>
      <c r="Z222" s="348"/>
    </row>
    <row r="223" spans="1:53" ht="16.5" customHeight="1" x14ac:dyDescent="0.25">
      <c r="A223" s="402" t="s">
        <v>343</v>
      </c>
      <c r="B223" s="354"/>
      <c r="C223" s="354"/>
      <c r="D223" s="354"/>
      <c r="E223" s="354"/>
      <c r="F223" s="354"/>
      <c r="G223" s="354"/>
      <c r="H223" s="354"/>
      <c r="I223" s="354"/>
      <c r="J223" s="354"/>
      <c r="K223" s="354"/>
      <c r="L223" s="354"/>
      <c r="M223" s="354"/>
      <c r="N223" s="354"/>
      <c r="O223" s="354"/>
      <c r="P223" s="354"/>
      <c r="Q223" s="354"/>
      <c r="R223" s="354"/>
      <c r="S223" s="354"/>
      <c r="T223" s="354"/>
      <c r="U223" s="354"/>
      <c r="V223" s="354"/>
      <c r="W223" s="354"/>
      <c r="X223" s="354"/>
      <c r="Y223" s="340"/>
      <c r="Z223" s="340"/>
    </row>
    <row r="224" spans="1:53" ht="14.25" customHeight="1" x14ac:dyDescent="0.25">
      <c r="A224" s="353" t="s">
        <v>104</v>
      </c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54"/>
      <c r="N224" s="354"/>
      <c r="O224" s="354"/>
      <c r="P224" s="354"/>
      <c r="Q224" s="354"/>
      <c r="R224" s="354"/>
      <c r="S224" s="354"/>
      <c r="T224" s="354"/>
      <c r="U224" s="354"/>
      <c r="V224" s="354"/>
      <c r="W224" s="354"/>
      <c r="X224" s="354"/>
      <c r="Y224" s="341"/>
      <c r="Z224" s="341"/>
    </row>
    <row r="225" spans="1:53" ht="27" customHeight="1" x14ac:dyDescent="0.25">
      <c r="A225" s="54" t="s">
        <v>344</v>
      </c>
      <c r="B225" s="54" t="s">
        <v>345</v>
      </c>
      <c r="C225" s="31">
        <v>4301011346</v>
      </c>
      <c r="D225" s="349">
        <v>4607091387445</v>
      </c>
      <c r="E225" s="350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5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2"/>
      <c r="P225" s="352"/>
      <c r="Q225" s="352"/>
      <c r="R225" s="350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customHeight="1" x14ac:dyDescent="0.25">
      <c r="A226" s="54" t="s">
        <v>346</v>
      </c>
      <c r="B226" s="54" t="s">
        <v>347</v>
      </c>
      <c r="C226" s="31">
        <v>4301011308</v>
      </c>
      <c r="D226" s="349">
        <v>4607091386004</v>
      </c>
      <c r="E226" s="350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2"/>
      <c r="P226" s="352"/>
      <c r="Q226" s="352"/>
      <c r="R226" s="350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customHeight="1" x14ac:dyDescent="0.25">
      <c r="A227" s="54" t="s">
        <v>346</v>
      </c>
      <c r="B227" s="54" t="s">
        <v>348</v>
      </c>
      <c r="C227" s="31">
        <v>4301011362</v>
      </c>
      <c r="D227" s="349">
        <v>4607091386004</v>
      </c>
      <c r="E227" s="350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2"/>
      <c r="P227" s="352"/>
      <c r="Q227" s="352"/>
      <c r="R227" s="350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349</v>
      </c>
      <c r="B228" s="54" t="s">
        <v>350</v>
      </c>
      <c r="C228" s="31">
        <v>4301011347</v>
      </c>
      <c r="D228" s="349">
        <v>4607091386073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2"/>
      <c r="P228" s="352"/>
      <c r="Q228" s="352"/>
      <c r="R228" s="350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4301010928</v>
      </c>
      <c r="D229" s="349">
        <v>4607091387322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4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2"/>
      <c r="P229" s="352"/>
      <c r="Q229" s="352"/>
      <c r="R229" s="350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4301011395</v>
      </c>
      <c r="D230" s="349">
        <v>4607091387322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2"/>
      <c r="P230" s="352"/>
      <c r="Q230" s="352"/>
      <c r="R230" s="350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4301011311</v>
      </c>
      <c r="D231" s="349">
        <v>4607091387377</v>
      </c>
      <c r="E231" s="350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2"/>
      <c r="P231" s="352"/>
      <c r="Q231" s="352"/>
      <c r="R231" s="350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4301010945</v>
      </c>
      <c r="D232" s="349">
        <v>4607091387353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2"/>
      <c r="P232" s="352"/>
      <c r="Q232" s="352"/>
      <c r="R232" s="350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4301011328</v>
      </c>
      <c r="D233" s="349">
        <v>4607091386011</v>
      </c>
      <c r="E233" s="350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2"/>
      <c r="P233" s="352"/>
      <c r="Q233" s="352"/>
      <c r="R233" s="350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4301011329</v>
      </c>
      <c r="D234" s="349">
        <v>4607091387308</v>
      </c>
      <c r="E234" s="350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2"/>
      <c r="P234" s="352"/>
      <c r="Q234" s="352"/>
      <c r="R234" s="350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362</v>
      </c>
      <c r="B235" s="54" t="s">
        <v>363</v>
      </c>
      <c r="C235" s="31">
        <v>4301011049</v>
      </c>
      <c r="D235" s="349">
        <v>4607091387339</v>
      </c>
      <c r="E235" s="350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2"/>
      <c r="P235" s="352"/>
      <c r="Q235" s="352"/>
      <c r="R235" s="350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364</v>
      </c>
      <c r="B236" s="54" t="s">
        <v>365</v>
      </c>
      <c r="C236" s="31">
        <v>4301011433</v>
      </c>
      <c r="D236" s="349">
        <v>4680115882638</v>
      </c>
      <c r="E236" s="350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2"/>
      <c r="P236" s="352"/>
      <c r="Q236" s="352"/>
      <c r="R236" s="350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366</v>
      </c>
      <c r="B237" s="54" t="s">
        <v>367</v>
      </c>
      <c r="C237" s="31">
        <v>4301011573</v>
      </c>
      <c r="D237" s="349">
        <v>4680115881938</v>
      </c>
      <c r="E237" s="350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2"/>
      <c r="P237" s="352"/>
      <c r="Q237" s="352"/>
      <c r="R237" s="350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368</v>
      </c>
      <c r="B238" s="54" t="s">
        <v>369</v>
      </c>
      <c r="C238" s="31">
        <v>4301010944</v>
      </c>
      <c r="D238" s="349">
        <v>4607091387346</v>
      </c>
      <c r="E238" s="350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2"/>
      <c r="P238" s="352"/>
      <c r="Q238" s="352"/>
      <c r="R238" s="350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370</v>
      </c>
      <c r="B239" s="54" t="s">
        <v>371</v>
      </c>
      <c r="C239" s="31">
        <v>4301011402</v>
      </c>
      <c r="D239" s="349">
        <v>4680115880375</v>
      </c>
      <c r="E239" s="350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4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2"/>
      <c r="P239" s="352"/>
      <c r="Q239" s="352"/>
      <c r="R239" s="350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372</v>
      </c>
      <c r="B240" s="54" t="s">
        <v>373</v>
      </c>
      <c r="C240" s="31">
        <v>4301011353</v>
      </c>
      <c r="D240" s="349">
        <v>4607091389807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2"/>
      <c r="P240" s="352"/>
      <c r="Q240" s="352"/>
      <c r="R240" s="350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x14ac:dyDescent="0.2">
      <c r="A241" s="358"/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9"/>
      <c r="N241" s="355" t="s">
        <v>65</v>
      </c>
      <c r="O241" s="356"/>
      <c r="P241" s="356"/>
      <c r="Q241" s="356"/>
      <c r="R241" s="356"/>
      <c r="S241" s="356"/>
      <c r="T241" s="357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x14ac:dyDescent="0.2">
      <c r="A242" s="354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9"/>
      <c r="N242" s="355" t="s">
        <v>65</v>
      </c>
      <c r="O242" s="356"/>
      <c r="P242" s="356"/>
      <c r="Q242" s="356"/>
      <c r="R242" s="356"/>
      <c r="S242" s="356"/>
      <c r="T242" s="357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customHeight="1" x14ac:dyDescent="0.25">
      <c r="A243" s="353" t="s">
        <v>96</v>
      </c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54"/>
      <c r="N243" s="354"/>
      <c r="O243" s="354"/>
      <c r="P243" s="354"/>
      <c r="Q243" s="354"/>
      <c r="R243" s="354"/>
      <c r="S243" s="354"/>
      <c r="T243" s="354"/>
      <c r="U243" s="354"/>
      <c r="V243" s="354"/>
      <c r="W243" s="354"/>
      <c r="X243" s="354"/>
      <c r="Y243" s="341"/>
      <c r="Z243" s="341"/>
    </row>
    <row r="244" spans="1:53" ht="27" customHeight="1" x14ac:dyDescent="0.25">
      <c r="A244" s="54" t="s">
        <v>374</v>
      </c>
      <c r="B244" s="54" t="s">
        <v>375</v>
      </c>
      <c r="C244" s="31">
        <v>4301020254</v>
      </c>
      <c r="D244" s="349">
        <v>4680115881914</v>
      </c>
      <c r="E244" s="350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2"/>
      <c r="P244" s="352"/>
      <c r="Q244" s="352"/>
      <c r="R244" s="350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x14ac:dyDescent="0.2">
      <c r="A245" s="358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9"/>
      <c r="N245" s="355" t="s">
        <v>65</v>
      </c>
      <c r="O245" s="356"/>
      <c r="P245" s="356"/>
      <c r="Q245" s="356"/>
      <c r="R245" s="356"/>
      <c r="S245" s="356"/>
      <c r="T245" s="357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9"/>
      <c r="N246" s="355" t="s">
        <v>65</v>
      </c>
      <c r="O246" s="356"/>
      <c r="P246" s="356"/>
      <c r="Q246" s="356"/>
      <c r="R246" s="356"/>
      <c r="S246" s="356"/>
      <c r="T246" s="357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customHeight="1" x14ac:dyDescent="0.25">
      <c r="A247" s="353" t="s">
        <v>59</v>
      </c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54"/>
      <c r="N247" s="354"/>
      <c r="O247" s="354"/>
      <c r="P247" s="354"/>
      <c r="Q247" s="354"/>
      <c r="R247" s="354"/>
      <c r="S247" s="354"/>
      <c r="T247" s="354"/>
      <c r="U247" s="354"/>
      <c r="V247" s="354"/>
      <c r="W247" s="354"/>
      <c r="X247" s="354"/>
      <c r="Y247" s="341"/>
      <c r="Z247" s="341"/>
    </row>
    <row r="248" spans="1:53" ht="27" customHeight="1" x14ac:dyDescent="0.25">
      <c r="A248" s="54" t="s">
        <v>376</v>
      </c>
      <c r="B248" s="54" t="s">
        <v>377</v>
      </c>
      <c r="C248" s="31">
        <v>4301030878</v>
      </c>
      <c r="D248" s="349">
        <v>4607091387193</v>
      </c>
      <c r="E248" s="350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2"/>
      <c r="P248" s="352"/>
      <c r="Q248" s="352"/>
      <c r="R248" s="350"/>
      <c r="S248" s="34"/>
      <c r="T248" s="34"/>
      <c r="U248" s="35" t="s">
        <v>64</v>
      </c>
      <c r="V248" s="345">
        <v>0</v>
      </c>
      <c r="W248" s="346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378</v>
      </c>
      <c r="B249" s="54" t="s">
        <v>379</v>
      </c>
      <c r="C249" s="31">
        <v>4301031153</v>
      </c>
      <c r="D249" s="349">
        <v>4607091387230</v>
      </c>
      <c r="E249" s="350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2"/>
      <c r="P249" s="352"/>
      <c r="Q249" s="352"/>
      <c r="R249" s="350"/>
      <c r="S249" s="34"/>
      <c r="T249" s="34"/>
      <c r="U249" s="35" t="s">
        <v>64</v>
      </c>
      <c r="V249" s="345">
        <v>0</v>
      </c>
      <c r="W249" s="346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4301031152</v>
      </c>
      <c r="D250" s="349">
        <v>4607091387285</v>
      </c>
      <c r="E250" s="350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2"/>
      <c r="P250" s="352"/>
      <c r="Q250" s="352"/>
      <c r="R250" s="350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382</v>
      </c>
      <c r="B251" s="54" t="s">
        <v>383</v>
      </c>
      <c r="C251" s="31">
        <v>4301031164</v>
      </c>
      <c r="D251" s="349">
        <v>4680115880481</v>
      </c>
      <c r="E251" s="350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2"/>
      <c r="P251" s="352"/>
      <c r="Q251" s="352"/>
      <c r="R251" s="350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x14ac:dyDescent="0.2">
      <c r="A252" s="358"/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9"/>
      <c r="N252" s="355" t="s">
        <v>65</v>
      </c>
      <c r="O252" s="356"/>
      <c r="P252" s="356"/>
      <c r="Q252" s="356"/>
      <c r="R252" s="356"/>
      <c r="S252" s="356"/>
      <c r="T252" s="357"/>
      <c r="U252" s="37" t="s">
        <v>66</v>
      </c>
      <c r="V252" s="347">
        <f>IFERROR(V248/H248,"0")+IFERROR(V249/H249,"0")+IFERROR(V250/H250,"0")+IFERROR(V251/H251,"0")</f>
        <v>0</v>
      </c>
      <c r="W252" s="347">
        <f>IFERROR(W248/H248,"0")+IFERROR(W249/H249,"0")+IFERROR(W250/H250,"0")+IFERROR(W251/H251,"0")</f>
        <v>0</v>
      </c>
      <c r="X252" s="347">
        <f>IFERROR(IF(X248="",0,X248),"0")+IFERROR(IF(X249="",0,X249),"0")+IFERROR(IF(X250="",0,X250),"0")+IFERROR(IF(X251="",0,X251),"0")</f>
        <v>0</v>
      </c>
      <c r="Y252" s="348"/>
      <c r="Z252" s="348"/>
    </row>
    <row r="253" spans="1:53" x14ac:dyDescent="0.2">
      <c r="A253" s="354"/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9"/>
      <c r="N253" s="355" t="s">
        <v>65</v>
      </c>
      <c r="O253" s="356"/>
      <c r="P253" s="356"/>
      <c r="Q253" s="356"/>
      <c r="R253" s="356"/>
      <c r="S253" s="356"/>
      <c r="T253" s="357"/>
      <c r="U253" s="37" t="s">
        <v>64</v>
      </c>
      <c r="V253" s="347">
        <f>IFERROR(SUM(V248:V251),"0")</f>
        <v>0</v>
      </c>
      <c r="W253" s="347">
        <f>IFERROR(SUM(W248:W251),"0")</f>
        <v>0</v>
      </c>
      <c r="X253" s="37"/>
      <c r="Y253" s="348"/>
      <c r="Z253" s="348"/>
    </row>
    <row r="254" spans="1:53" ht="14.25" customHeight="1" x14ac:dyDescent="0.25">
      <c r="A254" s="353" t="s">
        <v>67</v>
      </c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54"/>
      <c r="N254" s="354"/>
      <c r="O254" s="354"/>
      <c r="P254" s="354"/>
      <c r="Q254" s="354"/>
      <c r="R254" s="354"/>
      <c r="S254" s="354"/>
      <c r="T254" s="354"/>
      <c r="U254" s="354"/>
      <c r="V254" s="354"/>
      <c r="W254" s="354"/>
      <c r="X254" s="354"/>
      <c r="Y254" s="341"/>
      <c r="Z254" s="341"/>
    </row>
    <row r="255" spans="1:53" ht="16.5" customHeight="1" x14ac:dyDescent="0.25">
      <c r="A255" s="54" t="s">
        <v>384</v>
      </c>
      <c r="B255" s="54" t="s">
        <v>385</v>
      </c>
      <c r="C255" s="31">
        <v>4301051731</v>
      </c>
      <c r="D255" s="349">
        <v>4680115884618</v>
      </c>
      <c r="E255" s="350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16" t="s">
        <v>386</v>
      </c>
      <c r="O255" s="352"/>
      <c r="P255" s="352"/>
      <c r="Q255" s="352"/>
      <c r="R255" s="350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customHeight="1" x14ac:dyDescent="0.25">
      <c r="A256" s="54" t="s">
        <v>388</v>
      </c>
      <c r="B256" s="54" t="s">
        <v>389</v>
      </c>
      <c r="C256" s="31">
        <v>4301051100</v>
      </c>
      <c r="D256" s="349">
        <v>4607091387766</v>
      </c>
      <c r="E256" s="350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2"/>
      <c r="P256" s="352"/>
      <c r="Q256" s="352"/>
      <c r="R256" s="350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390</v>
      </c>
      <c r="B257" s="54" t="s">
        <v>391</v>
      </c>
      <c r="C257" s="31">
        <v>4301051116</v>
      </c>
      <c r="D257" s="349">
        <v>4607091387957</v>
      </c>
      <c r="E257" s="350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2"/>
      <c r="P257" s="352"/>
      <c r="Q257" s="352"/>
      <c r="R257" s="350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392</v>
      </c>
      <c r="B258" s="54" t="s">
        <v>393</v>
      </c>
      <c r="C258" s="31">
        <v>4301051115</v>
      </c>
      <c r="D258" s="349">
        <v>4607091387964</v>
      </c>
      <c r="E258" s="350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2"/>
      <c r="P258" s="352"/>
      <c r="Q258" s="352"/>
      <c r="R258" s="350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394</v>
      </c>
      <c r="B259" s="54" t="s">
        <v>395</v>
      </c>
      <c r="C259" s="31">
        <v>4301051134</v>
      </c>
      <c r="D259" s="349">
        <v>4607091381672</v>
      </c>
      <c r="E259" s="350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2"/>
      <c r="P259" s="352"/>
      <c r="Q259" s="352"/>
      <c r="R259" s="350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396</v>
      </c>
      <c r="B260" s="54" t="s">
        <v>397</v>
      </c>
      <c r="C260" s="31">
        <v>4301051130</v>
      </c>
      <c r="D260" s="349">
        <v>4607091387537</v>
      </c>
      <c r="E260" s="350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2"/>
      <c r="P260" s="352"/>
      <c r="Q260" s="352"/>
      <c r="R260" s="350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398</v>
      </c>
      <c r="B261" s="54" t="s">
        <v>399</v>
      </c>
      <c r="C261" s="31">
        <v>4301051132</v>
      </c>
      <c r="D261" s="349">
        <v>4607091387513</v>
      </c>
      <c r="E261" s="350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2"/>
      <c r="P261" s="352"/>
      <c r="Q261" s="352"/>
      <c r="R261" s="350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400</v>
      </c>
      <c r="B262" s="54" t="s">
        <v>401</v>
      </c>
      <c r="C262" s="31">
        <v>4301051277</v>
      </c>
      <c r="D262" s="349">
        <v>4680115880511</v>
      </c>
      <c r="E262" s="350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2"/>
      <c r="P262" s="352"/>
      <c r="Q262" s="352"/>
      <c r="R262" s="350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402</v>
      </c>
      <c r="B263" s="54" t="s">
        <v>403</v>
      </c>
      <c r="C263" s="31">
        <v>4301051344</v>
      </c>
      <c r="D263" s="349">
        <v>4680115880412</v>
      </c>
      <c r="E263" s="350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2"/>
      <c r="P263" s="352"/>
      <c r="Q263" s="352"/>
      <c r="R263" s="350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x14ac:dyDescent="0.2">
      <c r="A264" s="358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9"/>
      <c r="N264" s="355" t="s">
        <v>65</v>
      </c>
      <c r="O264" s="356"/>
      <c r="P264" s="356"/>
      <c r="Q264" s="356"/>
      <c r="R264" s="356"/>
      <c r="S264" s="356"/>
      <c r="T264" s="357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0</v>
      </c>
      <c r="W264" s="347">
        <f>IFERROR(W255/H255,"0")+IFERROR(W256/H256,"0")+IFERROR(W257/H257,"0")+IFERROR(W258/H258,"0")+IFERROR(W259/H259,"0")+IFERROR(W260/H260,"0")+IFERROR(W261/H261,"0")+IFERROR(W262/H262,"0")+IFERROR(W263/H263,"0")</f>
        <v>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8"/>
      <c r="Z264" s="34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9"/>
      <c r="N265" s="355" t="s">
        <v>65</v>
      </c>
      <c r="O265" s="356"/>
      <c r="P265" s="356"/>
      <c r="Q265" s="356"/>
      <c r="R265" s="356"/>
      <c r="S265" s="356"/>
      <c r="T265" s="357"/>
      <c r="U265" s="37" t="s">
        <v>64</v>
      </c>
      <c r="V265" s="347">
        <f>IFERROR(SUM(V255:V263),"0")</f>
        <v>0</v>
      </c>
      <c r="W265" s="347">
        <f>IFERROR(SUM(W255:W263),"0")</f>
        <v>0</v>
      </c>
      <c r="X265" s="37"/>
      <c r="Y265" s="348"/>
      <c r="Z265" s="348"/>
    </row>
    <row r="266" spans="1:53" ht="14.25" customHeight="1" x14ac:dyDescent="0.25">
      <c r="A266" s="353" t="s">
        <v>195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41"/>
      <c r="Z266" s="341"/>
    </row>
    <row r="267" spans="1:53" ht="16.5" customHeight="1" x14ac:dyDescent="0.25">
      <c r="A267" s="54" t="s">
        <v>404</v>
      </c>
      <c r="B267" s="54" t="s">
        <v>405</v>
      </c>
      <c r="C267" s="31">
        <v>4301060326</v>
      </c>
      <c r="D267" s="349">
        <v>4607091380880</v>
      </c>
      <c r="E267" s="350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2"/>
      <c r="P267" s="352"/>
      <c r="Q267" s="352"/>
      <c r="R267" s="350"/>
      <c r="S267" s="34"/>
      <c r="T267" s="34"/>
      <c r="U267" s="35" t="s">
        <v>64</v>
      </c>
      <c r="V267" s="345">
        <v>0</v>
      </c>
      <c r="W267" s="346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406</v>
      </c>
      <c r="B268" s="54" t="s">
        <v>407</v>
      </c>
      <c r="C268" s="31">
        <v>4301060308</v>
      </c>
      <c r="D268" s="349">
        <v>4607091384482</v>
      </c>
      <c r="E268" s="350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5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2"/>
      <c r="P268" s="352"/>
      <c r="Q268" s="352"/>
      <c r="R268" s="350"/>
      <c r="S268" s="34"/>
      <c r="T268" s="34"/>
      <c r="U268" s="35" t="s">
        <v>64</v>
      </c>
      <c r="V268" s="345">
        <v>112</v>
      </c>
      <c r="W268" s="346">
        <f>IFERROR(IF(V268="",0,CEILING((V268/$H268),1)*$H268),"")</f>
        <v>117</v>
      </c>
      <c r="X268" s="36">
        <f>IFERROR(IF(W268=0,"",ROUNDUP(W268/H268,0)*0.02175),"")</f>
        <v>0.32624999999999998</v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408</v>
      </c>
      <c r="B269" s="54" t="s">
        <v>409</v>
      </c>
      <c r="C269" s="31">
        <v>4301060325</v>
      </c>
      <c r="D269" s="349">
        <v>4607091380897</v>
      </c>
      <c r="E269" s="350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2"/>
      <c r="P269" s="352"/>
      <c r="Q269" s="352"/>
      <c r="R269" s="350"/>
      <c r="S269" s="34"/>
      <c r="T269" s="34"/>
      <c r="U269" s="35" t="s">
        <v>64</v>
      </c>
      <c r="V269" s="345">
        <v>10</v>
      </c>
      <c r="W269" s="346">
        <f>IFERROR(IF(V269="",0,CEILING((V269/$H269),1)*$H269),"")</f>
        <v>16.8</v>
      </c>
      <c r="X269" s="36">
        <f>IFERROR(IF(W269=0,"",ROUNDUP(W269/H269,0)*0.02175),"")</f>
        <v>4.3499999999999997E-2</v>
      </c>
      <c r="Y269" s="56"/>
      <c r="Z269" s="57"/>
      <c r="AD269" s="58"/>
      <c r="BA269" s="213" t="s">
        <v>1</v>
      </c>
    </row>
    <row r="270" spans="1:53" x14ac:dyDescent="0.2">
      <c r="A270" s="358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9"/>
      <c r="N270" s="355" t="s">
        <v>65</v>
      </c>
      <c r="O270" s="356"/>
      <c r="P270" s="356"/>
      <c r="Q270" s="356"/>
      <c r="R270" s="356"/>
      <c r="S270" s="356"/>
      <c r="T270" s="357"/>
      <c r="U270" s="37" t="s">
        <v>66</v>
      </c>
      <c r="V270" s="347">
        <f>IFERROR(V267/H267,"0")+IFERROR(V268/H268,"0")+IFERROR(V269/H269,"0")</f>
        <v>15.549450549450549</v>
      </c>
      <c r="W270" s="347">
        <f>IFERROR(W267/H267,"0")+IFERROR(W268/H268,"0")+IFERROR(W269/H269,"0")</f>
        <v>17</v>
      </c>
      <c r="X270" s="347">
        <f>IFERROR(IF(X267="",0,X267),"0")+IFERROR(IF(X268="",0,X268),"0")+IFERROR(IF(X269="",0,X269),"0")</f>
        <v>0.36974999999999997</v>
      </c>
      <c r="Y270" s="348"/>
      <c r="Z270" s="348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9"/>
      <c r="N271" s="355" t="s">
        <v>65</v>
      </c>
      <c r="O271" s="356"/>
      <c r="P271" s="356"/>
      <c r="Q271" s="356"/>
      <c r="R271" s="356"/>
      <c r="S271" s="356"/>
      <c r="T271" s="357"/>
      <c r="U271" s="37" t="s">
        <v>64</v>
      </c>
      <c r="V271" s="347">
        <f>IFERROR(SUM(V267:V269),"0")</f>
        <v>122</v>
      </c>
      <c r="W271" s="347">
        <f>IFERROR(SUM(W267:W269),"0")</f>
        <v>133.80000000000001</v>
      </c>
      <c r="X271" s="37"/>
      <c r="Y271" s="348"/>
      <c r="Z271" s="348"/>
    </row>
    <row r="272" spans="1:53" ht="14.25" customHeight="1" x14ac:dyDescent="0.25">
      <c r="A272" s="353" t="s">
        <v>82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41"/>
      <c r="Z272" s="341"/>
    </row>
    <row r="273" spans="1:53" ht="16.5" customHeight="1" x14ac:dyDescent="0.25">
      <c r="A273" s="54" t="s">
        <v>410</v>
      </c>
      <c r="B273" s="54" t="s">
        <v>411</v>
      </c>
      <c r="C273" s="31">
        <v>4301030232</v>
      </c>
      <c r="D273" s="349">
        <v>4607091388374</v>
      </c>
      <c r="E273" s="350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49" t="s">
        <v>412</v>
      </c>
      <c r="O273" s="352"/>
      <c r="P273" s="352"/>
      <c r="Q273" s="352"/>
      <c r="R273" s="350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413</v>
      </c>
      <c r="B274" s="54" t="s">
        <v>414</v>
      </c>
      <c r="C274" s="31">
        <v>4301030235</v>
      </c>
      <c r="D274" s="349">
        <v>4607091388381</v>
      </c>
      <c r="E274" s="350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11" t="s">
        <v>415</v>
      </c>
      <c r="O274" s="352"/>
      <c r="P274" s="352"/>
      <c r="Q274" s="352"/>
      <c r="R274" s="350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4301030233</v>
      </c>
      <c r="D275" s="349">
        <v>4607091388404</v>
      </c>
      <c r="E275" s="350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2"/>
      <c r="P275" s="352"/>
      <c r="Q275" s="352"/>
      <c r="R275" s="350"/>
      <c r="S275" s="34"/>
      <c r="T275" s="34"/>
      <c r="U275" s="35" t="s">
        <v>64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x14ac:dyDescent="0.2">
      <c r="A276" s="358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9"/>
      <c r="N276" s="355" t="s">
        <v>65</v>
      </c>
      <c r="O276" s="356"/>
      <c r="P276" s="356"/>
      <c r="Q276" s="356"/>
      <c r="R276" s="356"/>
      <c r="S276" s="356"/>
      <c r="T276" s="357"/>
      <c r="U276" s="37" t="s">
        <v>66</v>
      </c>
      <c r="V276" s="347">
        <f>IFERROR(V273/H273,"0")+IFERROR(V274/H274,"0")+IFERROR(V275/H275,"0")</f>
        <v>0</v>
      </c>
      <c r="W276" s="347">
        <f>IFERROR(W273/H273,"0")+IFERROR(W274/H274,"0")+IFERROR(W275/H275,"0")</f>
        <v>0</v>
      </c>
      <c r="X276" s="347">
        <f>IFERROR(IF(X273="",0,X273),"0")+IFERROR(IF(X274="",0,X274),"0")+IFERROR(IF(X275="",0,X275),"0")</f>
        <v>0</v>
      </c>
      <c r="Y276" s="348"/>
      <c r="Z276" s="348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9"/>
      <c r="N277" s="355" t="s">
        <v>65</v>
      </c>
      <c r="O277" s="356"/>
      <c r="P277" s="356"/>
      <c r="Q277" s="356"/>
      <c r="R277" s="356"/>
      <c r="S277" s="356"/>
      <c r="T277" s="357"/>
      <c r="U277" s="37" t="s">
        <v>64</v>
      </c>
      <c r="V277" s="347">
        <f>IFERROR(SUM(V273:V275),"0")</f>
        <v>0</v>
      </c>
      <c r="W277" s="347">
        <f>IFERROR(SUM(W273:W275),"0")</f>
        <v>0</v>
      </c>
      <c r="X277" s="37"/>
      <c r="Y277" s="348"/>
      <c r="Z277" s="348"/>
    </row>
    <row r="278" spans="1:53" ht="14.25" customHeight="1" x14ac:dyDescent="0.25">
      <c r="A278" s="353" t="s">
        <v>418</v>
      </c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4"/>
      <c r="P278" s="354"/>
      <c r="Q278" s="354"/>
      <c r="R278" s="354"/>
      <c r="S278" s="354"/>
      <c r="T278" s="354"/>
      <c r="U278" s="354"/>
      <c r="V278" s="354"/>
      <c r="W278" s="354"/>
      <c r="X278" s="354"/>
      <c r="Y278" s="341"/>
      <c r="Z278" s="341"/>
    </row>
    <row r="279" spans="1:53" ht="16.5" customHeight="1" x14ac:dyDescent="0.25">
      <c r="A279" s="54" t="s">
        <v>419</v>
      </c>
      <c r="B279" s="54" t="s">
        <v>420</v>
      </c>
      <c r="C279" s="31">
        <v>4301180007</v>
      </c>
      <c r="D279" s="349">
        <v>4680115881808</v>
      </c>
      <c r="E279" s="350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5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2"/>
      <c r="P279" s="352"/>
      <c r="Q279" s="352"/>
      <c r="R279" s="350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4301180006</v>
      </c>
      <c r="D280" s="349">
        <v>4680115881822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6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2"/>
      <c r="P280" s="352"/>
      <c r="Q280" s="352"/>
      <c r="R280" s="350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425</v>
      </c>
      <c r="B281" s="54" t="s">
        <v>426</v>
      </c>
      <c r="C281" s="31">
        <v>4301180001</v>
      </c>
      <c r="D281" s="349">
        <v>4680115880016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5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2"/>
      <c r="P281" s="352"/>
      <c r="Q281" s="352"/>
      <c r="R281" s="350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x14ac:dyDescent="0.2">
      <c r="A282" s="358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59"/>
      <c r="N282" s="355" t="s">
        <v>65</v>
      </c>
      <c r="O282" s="356"/>
      <c r="P282" s="356"/>
      <c r="Q282" s="356"/>
      <c r="R282" s="356"/>
      <c r="S282" s="356"/>
      <c r="T282" s="357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x14ac:dyDescent="0.2">
      <c r="A283" s="354"/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9"/>
      <c r="N283" s="355" t="s">
        <v>65</v>
      </c>
      <c r="O283" s="356"/>
      <c r="P283" s="356"/>
      <c r="Q283" s="356"/>
      <c r="R283" s="356"/>
      <c r="S283" s="356"/>
      <c r="T283" s="357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customHeight="1" x14ac:dyDescent="0.25">
      <c r="A284" s="402" t="s">
        <v>427</v>
      </c>
      <c r="B284" s="354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54"/>
      <c r="P284" s="354"/>
      <c r="Q284" s="354"/>
      <c r="R284" s="354"/>
      <c r="S284" s="354"/>
      <c r="T284" s="354"/>
      <c r="U284" s="354"/>
      <c r="V284" s="354"/>
      <c r="W284" s="354"/>
      <c r="X284" s="354"/>
      <c r="Y284" s="340"/>
      <c r="Z284" s="340"/>
    </row>
    <row r="285" spans="1:53" ht="14.25" customHeight="1" x14ac:dyDescent="0.25">
      <c r="A285" s="353" t="s">
        <v>104</v>
      </c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41"/>
      <c r="Z285" s="341"/>
    </row>
    <row r="286" spans="1:53" ht="27" customHeight="1" x14ac:dyDescent="0.25">
      <c r="A286" s="54" t="s">
        <v>428</v>
      </c>
      <c r="B286" s="54" t="s">
        <v>429</v>
      </c>
      <c r="C286" s="31">
        <v>4301011315</v>
      </c>
      <c r="D286" s="349">
        <v>4607091387421</v>
      </c>
      <c r="E286" s="350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7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2"/>
      <c r="P286" s="352"/>
      <c r="Q286" s="352"/>
      <c r="R286" s="350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customHeight="1" x14ac:dyDescent="0.25">
      <c r="A287" s="54" t="s">
        <v>428</v>
      </c>
      <c r="B287" s="54" t="s">
        <v>430</v>
      </c>
      <c r="C287" s="31">
        <v>4301011121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2"/>
      <c r="P287" s="352"/>
      <c r="Q287" s="352"/>
      <c r="R287" s="350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431</v>
      </c>
      <c r="B288" s="54" t="s">
        <v>432</v>
      </c>
      <c r="C288" s="31">
        <v>4301011322</v>
      </c>
      <c r="D288" s="349">
        <v>4607091387452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5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2"/>
      <c r="P288" s="352"/>
      <c r="Q288" s="352"/>
      <c r="R288" s="350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431</v>
      </c>
      <c r="B289" s="54" t="s">
        <v>433</v>
      </c>
      <c r="C289" s="31">
        <v>4301011396</v>
      </c>
      <c r="D289" s="349">
        <v>4607091387452</v>
      </c>
      <c r="E289" s="350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2"/>
      <c r="P289" s="352"/>
      <c r="Q289" s="352"/>
      <c r="R289" s="350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431</v>
      </c>
      <c r="B290" s="54" t="s">
        <v>434</v>
      </c>
      <c r="C290" s="31">
        <v>4301011619</v>
      </c>
      <c r="D290" s="349">
        <v>4607091387452</v>
      </c>
      <c r="E290" s="350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2"/>
      <c r="P290" s="352"/>
      <c r="Q290" s="352"/>
      <c r="R290" s="350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435</v>
      </c>
      <c r="B291" s="54" t="s">
        <v>436</v>
      </c>
      <c r="C291" s="31">
        <v>4301011313</v>
      </c>
      <c r="D291" s="349">
        <v>4607091385984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6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2"/>
      <c r="P291" s="352"/>
      <c r="Q291" s="352"/>
      <c r="R291" s="350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437</v>
      </c>
      <c r="B292" s="54" t="s">
        <v>438</v>
      </c>
      <c r="C292" s="31">
        <v>4301011316</v>
      </c>
      <c r="D292" s="349">
        <v>4607091387438</v>
      </c>
      <c r="E292" s="350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2"/>
      <c r="P292" s="352"/>
      <c r="Q292" s="352"/>
      <c r="R292" s="350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439</v>
      </c>
      <c r="B293" s="54" t="s">
        <v>440</v>
      </c>
      <c r="C293" s="31">
        <v>4301011318</v>
      </c>
      <c r="D293" s="349">
        <v>4607091387469</v>
      </c>
      <c r="E293" s="350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2"/>
      <c r="P293" s="352"/>
      <c r="Q293" s="352"/>
      <c r="R293" s="350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x14ac:dyDescent="0.2">
      <c r="A294" s="358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9"/>
      <c r="N294" s="355" t="s">
        <v>65</v>
      </c>
      <c r="O294" s="356"/>
      <c r="P294" s="356"/>
      <c r="Q294" s="356"/>
      <c r="R294" s="356"/>
      <c r="S294" s="356"/>
      <c r="T294" s="357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x14ac:dyDescent="0.2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59"/>
      <c r="N295" s="355" t="s">
        <v>65</v>
      </c>
      <c r="O295" s="356"/>
      <c r="P295" s="356"/>
      <c r="Q295" s="356"/>
      <c r="R295" s="356"/>
      <c r="S295" s="356"/>
      <c r="T295" s="357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customHeight="1" x14ac:dyDescent="0.25">
      <c r="A296" s="353" t="s">
        <v>59</v>
      </c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41"/>
      <c r="Z296" s="341"/>
    </row>
    <row r="297" spans="1:53" ht="27" customHeight="1" x14ac:dyDescent="0.25">
      <c r="A297" s="54" t="s">
        <v>441</v>
      </c>
      <c r="B297" s="54" t="s">
        <v>442</v>
      </c>
      <c r="C297" s="31">
        <v>4301031154</v>
      </c>
      <c r="D297" s="349">
        <v>4607091387292</v>
      </c>
      <c r="E297" s="350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2"/>
      <c r="P297" s="352"/>
      <c r="Q297" s="352"/>
      <c r="R297" s="350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4301031155</v>
      </c>
      <c r="D298" s="349">
        <v>4607091387315</v>
      </c>
      <c r="E298" s="350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2"/>
      <c r="P298" s="352"/>
      <c r="Q298" s="352"/>
      <c r="R298" s="350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x14ac:dyDescent="0.2">
      <c r="A299" s="358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9"/>
      <c r="N299" s="355" t="s">
        <v>65</v>
      </c>
      <c r="O299" s="356"/>
      <c r="P299" s="356"/>
      <c r="Q299" s="356"/>
      <c r="R299" s="356"/>
      <c r="S299" s="356"/>
      <c r="T299" s="357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59"/>
      <c r="N300" s="355" t="s">
        <v>65</v>
      </c>
      <c r="O300" s="356"/>
      <c r="P300" s="356"/>
      <c r="Q300" s="356"/>
      <c r="R300" s="356"/>
      <c r="S300" s="356"/>
      <c r="T300" s="357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customHeight="1" x14ac:dyDescent="0.25">
      <c r="A301" s="402" t="s">
        <v>445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0"/>
      <c r="Z301" s="340"/>
    </row>
    <row r="302" spans="1:53" ht="14.25" customHeight="1" x14ac:dyDescent="0.25">
      <c r="A302" s="353" t="s">
        <v>59</v>
      </c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41"/>
      <c r="Z302" s="341"/>
    </row>
    <row r="303" spans="1:53" ht="27" customHeight="1" x14ac:dyDescent="0.25">
      <c r="A303" s="54" t="s">
        <v>446</v>
      </c>
      <c r="B303" s="54" t="s">
        <v>447</v>
      </c>
      <c r="C303" s="31">
        <v>4301031066</v>
      </c>
      <c r="D303" s="349">
        <v>4607091383836</v>
      </c>
      <c r="E303" s="350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2"/>
      <c r="P303" s="352"/>
      <c r="Q303" s="352"/>
      <c r="R303" s="350"/>
      <c r="S303" s="34"/>
      <c r="T303" s="34"/>
      <c r="U303" s="35" t="s">
        <v>64</v>
      </c>
      <c r="V303" s="345">
        <v>3</v>
      </c>
      <c r="W303" s="346">
        <f>IFERROR(IF(V303="",0,CEILING((V303/$H303),1)*$H303),"")</f>
        <v>3.6</v>
      </c>
      <c r="X303" s="36">
        <f>IFERROR(IF(W303=0,"",ROUNDUP(W303/H303,0)*0.00753),"")</f>
        <v>1.506E-2</v>
      </c>
      <c r="Y303" s="56"/>
      <c r="Z303" s="57"/>
      <c r="AD303" s="58"/>
      <c r="BA303" s="230" t="s">
        <v>1</v>
      </c>
    </row>
    <row r="304" spans="1:53" x14ac:dyDescent="0.2">
      <c r="A304" s="358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9"/>
      <c r="N304" s="355" t="s">
        <v>65</v>
      </c>
      <c r="O304" s="356"/>
      <c r="P304" s="356"/>
      <c r="Q304" s="356"/>
      <c r="R304" s="356"/>
      <c r="S304" s="356"/>
      <c r="T304" s="357"/>
      <c r="U304" s="37" t="s">
        <v>66</v>
      </c>
      <c r="V304" s="347">
        <f>IFERROR(V303/H303,"0")</f>
        <v>1.6666666666666665</v>
      </c>
      <c r="W304" s="347">
        <f>IFERROR(W303/H303,"0")</f>
        <v>2</v>
      </c>
      <c r="X304" s="347">
        <f>IFERROR(IF(X303="",0,X303),"0")</f>
        <v>1.506E-2</v>
      </c>
      <c r="Y304" s="348"/>
      <c r="Z304" s="348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59"/>
      <c r="N305" s="355" t="s">
        <v>65</v>
      </c>
      <c r="O305" s="356"/>
      <c r="P305" s="356"/>
      <c r="Q305" s="356"/>
      <c r="R305" s="356"/>
      <c r="S305" s="356"/>
      <c r="T305" s="357"/>
      <c r="U305" s="37" t="s">
        <v>64</v>
      </c>
      <c r="V305" s="347">
        <f>IFERROR(SUM(V303:V303),"0")</f>
        <v>3</v>
      </c>
      <c r="W305" s="347">
        <f>IFERROR(SUM(W303:W303),"0")</f>
        <v>3.6</v>
      </c>
      <c r="X305" s="37"/>
      <c r="Y305" s="348"/>
      <c r="Z305" s="348"/>
    </row>
    <row r="306" spans="1:53" ht="14.25" customHeight="1" x14ac:dyDescent="0.25">
      <c r="A306" s="353" t="s">
        <v>67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41"/>
      <c r="Z306" s="341"/>
    </row>
    <row r="307" spans="1:53" ht="27" customHeight="1" x14ac:dyDescent="0.25">
      <c r="A307" s="54" t="s">
        <v>448</v>
      </c>
      <c r="B307" s="54" t="s">
        <v>449</v>
      </c>
      <c r="C307" s="31">
        <v>4301051142</v>
      </c>
      <c r="D307" s="349">
        <v>4607091387919</v>
      </c>
      <c r="E307" s="350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2"/>
      <c r="P307" s="352"/>
      <c r="Q307" s="352"/>
      <c r="R307" s="350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450</v>
      </c>
      <c r="B308" s="54" t="s">
        <v>451</v>
      </c>
      <c r="C308" s="31">
        <v>4301051461</v>
      </c>
      <c r="D308" s="349">
        <v>4680115883604</v>
      </c>
      <c r="E308" s="350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0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2"/>
      <c r="P308" s="352"/>
      <c r="Q308" s="352"/>
      <c r="R308" s="350"/>
      <c r="S308" s="34"/>
      <c r="T308" s="34"/>
      <c r="U308" s="35" t="s">
        <v>64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452</v>
      </c>
      <c r="B309" s="54" t="s">
        <v>453</v>
      </c>
      <c r="C309" s="31">
        <v>4301051485</v>
      </c>
      <c r="D309" s="349">
        <v>4680115883567</v>
      </c>
      <c r="E309" s="350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2"/>
      <c r="P309" s="352"/>
      <c r="Q309" s="352"/>
      <c r="R309" s="350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58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9"/>
      <c r="N310" s="355" t="s">
        <v>65</v>
      </c>
      <c r="O310" s="356"/>
      <c r="P310" s="356"/>
      <c r="Q310" s="356"/>
      <c r="R310" s="356"/>
      <c r="S310" s="356"/>
      <c r="T310" s="357"/>
      <c r="U310" s="37" t="s">
        <v>66</v>
      </c>
      <c r="V310" s="347">
        <f>IFERROR(V307/H307,"0")+IFERROR(V308/H308,"0")+IFERROR(V309/H309,"0")</f>
        <v>0</v>
      </c>
      <c r="W310" s="347">
        <f>IFERROR(W307/H307,"0")+IFERROR(W308/H308,"0")+IFERROR(W309/H309,"0")</f>
        <v>0</v>
      </c>
      <c r="X310" s="347">
        <f>IFERROR(IF(X307="",0,X307),"0")+IFERROR(IF(X308="",0,X308),"0")+IFERROR(IF(X309="",0,X309),"0")</f>
        <v>0</v>
      </c>
      <c r="Y310" s="348"/>
      <c r="Z310" s="348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9"/>
      <c r="N311" s="355" t="s">
        <v>65</v>
      </c>
      <c r="O311" s="356"/>
      <c r="P311" s="356"/>
      <c r="Q311" s="356"/>
      <c r="R311" s="356"/>
      <c r="S311" s="356"/>
      <c r="T311" s="357"/>
      <c r="U311" s="37" t="s">
        <v>64</v>
      </c>
      <c r="V311" s="347">
        <f>IFERROR(SUM(V307:V309),"0")</f>
        <v>0</v>
      </c>
      <c r="W311" s="347">
        <f>IFERROR(SUM(W307:W309),"0")</f>
        <v>0</v>
      </c>
      <c r="X311" s="37"/>
      <c r="Y311" s="348"/>
      <c r="Z311" s="348"/>
    </row>
    <row r="312" spans="1:53" ht="14.25" customHeight="1" x14ac:dyDescent="0.25">
      <c r="A312" s="353" t="s">
        <v>195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341"/>
      <c r="Z312" s="341"/>
    </row>
    <row r="313" spans="1:53" ht="27" customHeight="1" x14ac:dyDescent="0.25">
      <c r="A313" s="54" t="s">
        <v>454</v>
      </c>
      <c r="B313" s="54" t="s">
        <v>455</v>
      </c>
      <c r="C313" s="31">
        <v>4301060324</v>
      </c>
      <c r="D313" s="349">
        <v>4607091388831</v>
      </c>
      <c r="E313" s="350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2"/>
      <c r="P313" s="352"/>
      <c r="Q313" s="352"/>
      <c r="R313" s="350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58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59"/>
      <c r="N314" s="355" t="s">
        <v>65</v>
      </c>
      <c r="O314" s="356"/>
      <c r="P314" s="356"/>
      <c r="Q314" s="356"/>
      <c r="R314" s="356"/>
      <c r="S314" s="356"/>
      <c r="T314" s="357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x14ac:dyDescent="0.2">
      <c r="A315" s="354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59"/>
      <c r="N315" s="355" t="s">
        <v>65</v>
      </c>
      <c r="O315" s="356"/>
      <c r="P315" s="356"/>
      <c r="Q315" s="356"/>
      <c r="R315" s="356"/>
      <c r="S315" s="356"/>
      <c r="T315" s="357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customHeight="1" x14ac:dyDescent="0.25">
      <c r="A316" s="353" t="s">
        <v>82</v>
      </c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41"/>
      <c r="Z316" s="341"/>
    </row>
    <row r="317" spans="1:53" ht="27" customHeight="1" x14ac:dyDescent="0.25">
      <c r="A317" s="54" t="s">
        <v>456</v>
      </c>
      <c r="B317" s="54" t="s">
        <v>457</v>
      </c>
      <c r="C317" s="31">
        <v>4301032015</v>
      </c>
      <c r="D317" s="349">
        <v>4607091383102</v>
      </c>
      <c r="E317" s="350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6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2"/>
      <c r="P317" s="352"/>
      <c r="Q317" s="352"/>
      <c r="R317" s="350"/>
      <c r="S317" s="34"/>
      <c r="T317" s="34"/>
      <c r="U317" s="35" t="s">
        <v>64</v>
      </c>
      <c r="V317" s="345">
        <v>0</v>
      </c>
      <c r="W317" s="346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58"/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59"/>
      <c r="N318" s="355" t="s">
        <v>65</v>
      </c>
      <c r="O318" s="356"/>
      <c r="P318" s="356"/>
      <c r="Q318" s="356"/>
      <c r="R318" s="356"/>
      <c r="S318" s="356"/>
      <c r="T318" s="357"/>
      <c r="U318" s="37" t="s">
        <v>66</v>
      </c>
      <c r="V318" s="347">
        <f>IFERROR(V317/H317,"0")</f>
        <v>0</v>
      </c>
      <c r="W318" s="347">
        <f>IFERROR(W317/H317,"0")</f>
        <v>0</v>
      </c>
      <c r="X318" s="347">
        <f>IFERROR(IF(X317="",0,X317),"0")</f>
        <v>0</v>
      </c>
      <c r="Y318" s="348"/>
      <c r="Z318" s="348"/>
    </row>
    <row r="319" spans="1:53" x14ac:dyDescent="0.2">
      <c r="A319" s="354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59"/>
      <c r="N319" s="355" t="s">
        <v>65</v>
      </c>
      <c r="O319" s="356"/>
      <c r="P319" s="356"/>
      <c r="Q319" s="356"/>
      <c r="R319" s="356"/>
      <c r="S319" s="356"/>
      <c r="T319" s="357"/>
      <c r="U319" s="37" t="s">
        <v>64</v>
      </c>
      <c r="V319" s="347">
        <f>IFERROR(SUM(V317:V317),"0")</f>
        <v>0</v>
      </c>
      <c r="W319" s="347">
        <f>IFERROR(SUM(W317:W317),"0")</f>
        <v>0</v>
      </c>
      <c r="X319" s="37"/>
      <c r="Y319" s="348"/>
      <c r="Z319" s="348"/>
    </row>
    <row r="320" spans="1:53" ht="27.75" customHeight="1" x14ac:dyDescent="0.2">
      <c r="A320" s="360" t="s">
        <v>458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48"/>
      <c r="Z320" s="48"/>
    </row>
    <row r="321" spans="1:53" ht="16.5" customHeight="1" x14ac:dyDescent="0.25">
      <c r="A321" s="402" t="s">
        <v>459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0"/>
      <c r="Z321" s="340"/>
    </row>
    <row r="322" spans="1:53" ht="14.25" customHeight="1" x14ac:dyDescent="0.25">
      <c r="A322" s="353" t="s">
        <v>104</v>
      </c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354"/>
      <c r="Y322" s="341"/>
      <c r="Z322" s="341"/>
    </row>
    <row r="323" spans="1:53" ht="27" customHeight="1" x14ac:dyDescent="0.25">
      <c r="A323" s="54" t="s">
        <v>460</v>
      </c>
      <c r="B323" s="54" t="s">
        <v>461</v>
      </c>
      <c r="C323" s="31">
        <v>4301011239</v>
      </c>
      <c r="D323" s="349">
        <v>4607091383997</v>
      </c>
      <c r="E323" s="350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2"/>
      <c r="P323" s="352"/>
      <c r="Q323" s="352"/>
      <c r="R323" s="350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49">
        <v>4607091383997</v>
      </c>
      <c r="E324" s="350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2"/>
      <c r="P324" s="352"/>
      <c r="Q324" s="352"/>
      <c r="R324" s="350"/>
      <c r="S324" s="34"/>
      <c r="T324" s="34"/>
      <c r="U324" s="35" t="s">
        <v>64</v>
      </c>
      <c r="V324" s="345">
        <v>123</v>
      </c>
      <c r="W324" s="346">
        <f t="shared" si="17"/>
        <v>135</v>
      </c>
      <c r="X324" s="36">
        <f>IFERROR(IF(W324=0,"",ROUNDUP(W324/H324,0)*0.02175),"")</f>
        <v>0.19574999999999998</v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463</v>
      </c>
      <c r="B325" s="54" t="s">
        <v>464</v>
      </c>
      <c r="C325" s="31">
        <v>4301011326</v>
      </c>
      <c r="D325" s="349">
        <v>4607091384130</v>
      </c>
      <c r="E325" s="350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6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2"/>
      <c r="P325" s="352"/>
      <c r="Q325" s="352"/>
      <c r="R325" s="350"/>
      <c r="S325" s="34"/>
      <c r="T325" s="34"/>
      <c r="U325" s="35" t="s">
        <v>64</v>
      </c>
      <c r="V325" s="345">
        <v>0</v>
      </c>
      <c r="W325" s="346">
        <f t="shared" si="17"/>
        <v>0</v>
      </c>
      <c r="X325" s="36" t="str">
        <f>IFERROR(IF(W325=0,"",ROUNDUP(W325/H325,0)*0.02175),"")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463</v>
      </c>
      <c r="B326" s="54" t="s">
        <v>465</v>
      </c>
      <c r="C326" s="31">
        <v>4301011240</v>
      </c>
      <c r="D326" s="349">
        <v>4607091384130</v>
      </c>
      <c r="E326" s="350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2"/>
      <c r="P326" s="352"/>
      <c r="Q326" s="352"/>
      <c r="R326" s="350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466</v>
      </c>
      <c r="B327" s="54" t="s">
        <v>467</v>
      </c>
      <c r="C327" s="31">
        <v>4301011330</v>
      </c>
      <c r="D327" s="349">
        <v>4607091384147</v>
      </c>
      <c r="E327" s="350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2"/>
      <c r="P327" s="352"/>
      <c r="Q327" s="352"/>
      <c r="R327" s="350"/>
      <c r="S327" s="34"/>
      <c r="T327" s="34"/>
      <c r="U327" s="35" t="s">
        <v>64</v>
      </c>
      <c r="V327" s="345">
        <v>184</v>
      </c>
      <c r="W327" s="346">
        <f t="shared" si="17"/>
        <v>195</v>
      </c>
      <c r="X327" s="36">
        <f>IFERROR(IF(W327=0,"",ROUNDUP(W327/H327,0)*0.02175),"")</f>
        <v>0.28275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468</v>
      </c>
      <c r="C328" s="31">
        <v>4301011238</v>
      </c>
      <c r="D328" s="349">
        <v>4607091384147</v>
      </c>
      <c r="E328" s="350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2"/>
      <c r="P328" s="352"/>
      <c r="Q328" s="352"/>
      <c r="R328" s="350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4301011327</v>
      </c>
      <c r="D329" s="349">
        <v>4607091384154</v>
      </c>
      <c r="E329" s="350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2"/>
      <c r="P329" s="352"/>
      <c r="Q329" s="352"/>
      <c r="R329" s="350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4301011332</v>
      </c>
      <c r="D330" s="349">
        <v>4607091384161</v>
      </c>
      <c r="E330" s="350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2"/>
      <c r="P330" s="352"/>
      <c r="Q330" s="352"/>
      <c r="R330" s="350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58"/>
      <c r="B331" s="354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9"/>
      <c r="N331" s="355" t="s">
        <v>65</v>
      </c>
      <c r="O331" s="356"/>
      <c r="P331" s="356"/>
      <c r="Q331" s="356"/>
      <c r="R331" s="356"/>
      <c r="S331" s="356"/>
      <c r="T331" s="357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20.466666666666669</v>
      </c>
      <c r="W331" s="347">
        <f>IFERROR(W323/H323,"0")+IFERROR(W324/H324,"0")+IFERROR(W325/H325,"0")+IFERROR(W326/H326,"0")+IFERROR(W327/H327,"0")+IFERROR(W328/H328,"0")+IFERROR(W329/H329,"0")+IFERROR(W330/H330,"0")</f>
        <v>22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0.47849999999999998</v>
      </c>
      <c r="Y331" s="348"/>
      <c r="Z331" s="348"/>
    </row>
    <row r="332" spans="1:53" x14ac:dyDescent="0.2">
      <c r="A332" s="354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9"/>
      <c r="N332" s="355" t="s">
        <v>65</v>
      </c>
      <c r="O332" s="356"/>
      <c r="P332" s="356"/>
      <c r="Q332" s="356"/>
      <c r="R332" s="356"/>
      <c r="S332" s="356"/>
      <c r="T332" s="357"/>
      <c r="U332" s="37" t="s">
        <v>64</v>
      </c>
      <c r="V332" s="347">
        <f>IFERROR(SUM(V323:V330),"0")</f>
        <v>307</v>
      </c>
      <c r="W332" s="347">
        <f>IFERROR(SUM(W323:W330),"0")</f>
        <v>330</v>
      </c>
      <c r="X332" s="37"/>
      <c r="Y332" s="348"/>
      <c r="Z332" s="348"/>
    </row>
    <row r="333" spans="1:53" ht="14.25" customHeight="1" x14ac:dyDescent="0.25">
      <c r="A333" s="353" t="s">
        <v>96</v>
      </c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54"/>
      <c r="O333" s="354"/>
      <c r="P333" s="354"/>
      <c r="Q333" s="354"/>
      <c r="R333" s="354"/>
      <c r="S333" s="354"/>
      <c r="T333" s="354"/>
      <c r="U333" s="354"/>
      <c r="V333" s="354"/>
      <c r="W333" s="354"/>
      <c r="X333" s="354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49">
        <v>4607091383980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2"/>
      <c r="P334" s="352"/>
      <c r="Q334" s="352"/>
      <c r="R334" s="350"/>
      <c r="S334" s="34"/>
      <c r="T334" s="34"/>
      <c r="U334" s="35" t="s">
        <v>64</v>
      </c>
      <c r="V334" s="345">
        <v>95</v>
      </c>
      <c r="W334" s="346">
        <f>IFERROR(IF(V334="",0,CEILING((V334/$H334),1)*$H334),"")</f>
        <v>105</v>
      </c>
      <c r="X334" s="36">
        <f>IFERROR(IF(W334=0,"",ROUNDUP(W334/H334,0)*0.02175),"")</f>
        <v>0.15225</v>
      </c>
      <c r="Y334" s="56"/>
      <c r="Z334" s="57"/>
      <c r="AD334" s="58"/>
      <c r="BA334" s="244" t="s">
        <v>1</v>
      </c>
    </row>
    <row r="335" spans="1:53" ht="16.5" customHeight="1" x14ac:dyDescent="0.25">
      <c r="A335" s="54" t="s">
        <v>475</v>
      </c>
      <c r="B335" s="54" t="s">
        <v>476</v>
      </c>
      <c r="C335" s="31">
        <v>4301020270</v>
      </c>
      <c r="D335" s="349">
        <v>4680115883314</v>
      </c>
      <c r="E335" s="350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2"/>
      <c r="P335" s="352"/>
      <c r="Q335" s="352"/>
      <c r="R335" s="350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477</v>
      </c>
      <c r="B336" s="54" t="s">
        <v>478</v>
      </c>
      <c r="C336" s="31">
        <v>4301020179</v>
      </c>
      <c r="D336" s="349">
        <v>4607091384178</v>
      </c>
      <c r="E336" s="350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2"/>
      <c r="P336" s="352"/>
      <c r="Q336" s="352"/>
      <c r="R336" s="350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58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59"/>
      <c r="N337" s="355" t="s">
        <v>65</v>
      </c>
      <c r="O337" s="356"/>
      <c r="P337" s="356"/>
      <c r="Q337" s="356"/>
      <c r="R337" s="356"/>
      <c r="S337" s="356"/>
      <c r="T337" s="357"/>
      <c r="U337" s="37" t="s">
        <v>66</v>
      </c>
      <c r="V337" s="347">
        <f>IFERROR(V334/H334,"0")+IFERROR(V335/H335,"0")+IFERROR(V336/H336,"0")</f>
        <v>6.333333333333333</v>
      </c>
      <c r="W337" s="347">
        <f>IFERROR(W334/H334,"0")+IFERROR(W335/H335,"0")+IFERROR(W336/H336,"0")</f>
        <v>7</v>
      </c>
      <c r="X337" s="347">
        <f>IFERROR(IF(X334="",0,X334),"0")+IFERROR(IF(X335="",0,X335),"0")+IFERROR(IF(X336="",0,X336),"0")</f>
        <v>0.15225</v>
      </c>
      <c r="Y337" s="348"/>
      <c r="Z337" s="348"/>
    </row>
    <row r="338" spans="1:53" x14ac:dyDescent="0.2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9"/>
      <c r="N338" s="355" t="s">
        <v>65</v>
      </c>
      <c r="O338" s="356"/>
      <c r="P338" s="356"/>
      <c r="Q338" s="356"/>
      <c r="R338" s="356"/>
      <c r="S338" s="356"/>
      <c r="T338" s="357"/>
      <c r="U338" s="37" t="s">
        <v>64</v>
      </c>
      <c r="V338" s="347">
        <f>IFERROR(SUM(V334:V336),"0")</f>
        <v>95</v>
      </c>
      <c r="W338" s="347">
        <f>IFERROR(SUM(W334:W336),"0")</f>
        <v>105</v>
      </c>
      <c r="X338" s="37"/>
      <c r="Y338" s="348"/>
      <c r="Z338" s="348"/>
    </row>
    <row r="339" spans="1:53" ht="14.25" customHeight="1" x14ac:dyDescent="0.25">
      <c r="A339" s="353" t="s">
        <v>67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41"/>
      <c r="Z339" s="341"/>
    </row>
    <row r="340" spans="1:53" ht="27" customHeight="1" x14ac:dyDescent="0.25">
      <c r="A340" s="54" t="s">
        <v>479</v>
      </c>
      <c r="B340" s="54" t="s">
        <v>480</v>
      </c>
      <c r="C340" s="31">
        <v>4301051560</v>
      </c>
      <c r="D340" s="349">
        <v>4607091383928</v>
      </c>
      <c r="E340" s="350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15" t="s">
        <v>481</v>
      </c>
      <c r="O340" s="352"/>
      <c r="P340" s="352"/>
      <c r="Q340" s="352"/>
      <c r="R340" s="350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482</v>
      </c>
      <c r="B341" s="54" t="s">
        <v>483</v>
      </c>
      <c r="C341" s="31">
        <v>4301051298</v>
      </c>
      <c r="D341" s="349">
        <v>4607091384260</v>
      </c>
      <c r="E341" s="350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2"/>
      <c r="P341" s="352"/>
      <c r="Q341" s="352"/>
      <c r="R341" s="350"/>
      <c r="S341" s="34"/>
      <c r="T341" s="34"/>
      <c r="U341" s="35" t="s">
        <v>64</v>
      </c>
      <c r="V341" s="345">
        <v>0</v>
      </c>
      <c r="W341" s="346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x14ac:dyDescent="0.2">
      <c r="A342" s="358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59"/>
      <c r="N342" s="355" t="s">
        <v>65</v>
      </c>
      <c r="O342" s="356"/>
      <c r="P342" s="356"/>
      <c r="Q342" s="356"/>
      <c r="R342" s="356"/>
      <c r="S342" s="356"/>
      <c r="T342" s="357"/>
      <c r="U342" s="37" t="s">
        <v>66</v>
      </c>
      <c r="V342" s="347">
        <f>IFERROR(V340/H340,"0")+IFERROR(V341/H341,"0")</f>
        <v>0</v>
      </c>
      <c r="W342" s="347">
        <f>IFERROR(W340/H340,"0")+IFERROR(W341/H341,"0")</f>
        <v>0</v>
      </c>
      <c r="X342" s="347">
        <f>IFERROR(IF(X340="",0,X340),"0")+IFERROR(IF(X341="",0,X341),"0")</f>
        <v>0</v>
      </c>
      <c r="Y342" s="348"/>
      <c r="Z342" s="348"/>
    </row>
    <row r="343" spans="1:53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59"/>
      <c r="N343" s="355" t="s">
        <v>65</v>
      </c>
      <c r="O343" s="356"/>
      <c r="P343" s="356"/>
      <c r="Q343" s="356"/>
      <c r="R343" s="356"/>
      <c r="S343" s="356"/>
      <c r="T343" s="357"/>
      <c r="U343" s="37" t="s">
        <v>64</v>
      </c>
      <c r="V343" s="347">
        <f>IFERROR(SUM(V340:V341),"0")</f>
        <v>0</v>
      </c>
      <c r="W343" s="347">
        <f>IFERROR(SUM(W340:W341),"0")</f>
        <v>0</v>
      </c>
      <c r="X343" s="37"/>
      <c r="Y343" s="348"/>
      <c r="Z343" s="348"/>
    </row>
    <row r="344" spans="1:53" ht="14.25" customHeight="1" x14ac:dyDescent="0.25">
      <c r="A344" s="353" t="s">
        <v>195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41"/>
      <c r="Z344" s="341"/>
    </row>
    <row r="345" spans="1:53" ht="16.5" customHeight="1" x14ac:dyDescent="0.25">
      <c r="A345" s="54" t="s">
        <v>484</v>
      </c>
      <c r="B345" s="54" t="s">
        <v>485</v>
      </c>
      <c r="C345" s="31">
        <v>4301060314</v>
      </c>
      <c r="D345" s="349">
        <v>4607091384673</v>
      </c>
      <c r="E345" s="350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6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2"/>
      <c r="P345" s="352"/>
      <c r="Q345" s="352"/>
      <c r="R345" s="350"/>
      <c r="S345" s="34"/>
      <c r="T345" s="34"/>
      <c r="U345" s="35" t="s">
        <v>64</v>
      </c>
      <c r="V345" s="345">
        <v>30</v>
      </c>
      <c r="W345" s="346">
        <f>IFERROR(IF(V345="",0,CEILING((V345/$H345),1)*$H345),"")</f>
        <v>31.2</v>
      </c>
      <c r="X345" s="36">
        <f>IFERROR(IF(W345=0,"",ROUNDUP(W345/H345,0)*0.02175),"")</f>
        <v>8.6999999999999994E-2</v>
      </c>
      <c r="Y345" s="56"/>
      <c r="Z345" s="57"/>
      <c r="AD345" s="58"/>
      <c r="BA345" s="249" t="s">
        <v>1</v>
      </c>
    </row>
    <row r="346" spans="1:53" x14ac:dyDescent="0.2">
      <c r="A346" s="358"/>
      <c r="B346" s="354"/>
      <c r="C346" s="354"/>
      <c r="D346" s="354"/>
      <c r="E346" s="354"/>
      <c r="F346" s="354"/>
      <c r="G346" s="354"/>
      <c r="H346" s="354"/>
      <c r="I346" s="354"/>
      <c r="J346" s="354"/>
      <c r="K346" s="354"/>
      <c r="L346" s="354"/>
      <c r="M346" s="359"/>
      <c r="N346" s="355" t="s">
        <v>65</v>
      </c>
      <c r="O346" s="356"/>
      <c r="P346" s="356"/>
      <c r="Q346" s="356"/>
      <c r="R346" s="356"/>
      <c r="S346" s="356"/>
      <c r="T346" s="357"/>
      <c r="U346" s="37" t="s">
        <v>66</v>
      </c>
      <c r="V346" s="347">
        <f>IFERROR(V345/H345,"0")</f>
        <v>3.8461538461538463</v>
      </c>
      <c r="W346" s="347">
        <f>IFERROR(W345/H345,"0")</f>
        <v>4</v>
      </c>
      <c r="X346" s="347">
        <f>IFERROR(IF(X345="",0,X345),"0")</f>
        <v>8.6999999999999994E-2</v>
      </c>
      <c r="Y346" s="348"/>
      <c r="Z346" s="348"/>
    </row>
    <row r="347" spans="1:53" x14ac:dyDescent="0.2">
      <c r="A347" s="354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59"/>
      <c r="N347" s="355" t="s">
        <v>65</v>
      </c>
      <c r="O347" s="356"/>
      <c r="P347" s="356"/>
      <c r="Q347" s="356"/>
      <c r="R347" s="356"/>
      <c r="S347" s="356"/>
      <c r="T347" s="357"/>
      <c r="U347" s="37" t="s">
        <v>64</v>
      </c>
      <c r="V347" s="347">
        <f>IFERROR(SUM(V345:V345),"0")</f>
        <v>30</v>
      </c>
      <c r="W347" s="347">
        <f>IFERROR(SUM(W345:W345),"0")</f>
        <v>31.2</v>
      </c>
      <c r="X347" s="37"/>
      <c r="Y347" s="348"/>
      <c r="Z347" s="348"/>
    </row>
    <row r="348" spans="1:53" ht="16.5" customHeight="1" x14ac:dyDescent="0.25">
      <c r="A348" s="402" t="s">
        <v>486</v>
      </c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54"/>
      <c r="N348" s="354"/>
      <c r="O348" s="354"/>
      <c r="P348" s="354"/>
      <c r="Q348" s="354"/>
      <c r="R348" s="354"/>
      <c r="S348" s="354"/>
      <c r="T348" s="354"/>
      <c r="U348" s="354"/>
      <c r="V348" s="354"/>
      <c r="W348" s="354"/>
      <c r="X348" s="354"/>
      <c r="Y348" s="340"/>
      <c r="Z348" s="340"/>
    </row>
    <row r="349" spans="1:53" ht="14.25" customHeight="1" x14ac:dyDescent="0.25">
      <c r="A349" s="353" t="s">
        <v>104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41"/>
      <c r="Z349" s="341"/>
    </row>
    <row r="350" spans="1:53" ht="37.5" customHeight="1" x14ac:dyDescent="0.25">
      <c r="A350" s="54" t="s">
        <v>487</v>
      </c>
      <c r="B350" s="54" t="s">
        <v>488</v>
      </c>
      <c r="C350" s="31">
        <v>4301011324</v>
      </c>
      <c r="D350" s="349">
        <v>4607091384185</v>
      </c>
      <c r="E350" s="350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4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2"/>
      <c r="P350" s="352"/>
      <c r="Q350" s="352"/>
      <c r="R350" s="350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customHeight="1" x14ac:dyDescent="0.25">
      <c r="A351" s="54" t="s">
        <v>489</v>
      </c>
      <c r="B351" s="54" t="s">
        <v>490</v>
      </c>
      <c r="C351" s="31">
        <v>4301011312</v>
      </c>
      <c r="D351" s="349">
        <v>4607091384192</v>
      </c>
      <c r="E351" s="350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2"/>
      <c r="P351" s="352"/>
      <c r="Q351" s="352"/>
      <c r="R351" s="350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491</v>
      </c>
      <c r="B352" s="54" t="s">
        <v>492</v>
      </c>
      <c r="C352" s="31">
        <v>4301011483</v>
      </c>
      <c r="D352" s="349">
        <v>4680115881907</v>
      </c>
      <c r="E352" s="350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2"/>
      <c r="P352" s="352"/>
      <c r="Q352" s="352"/>
      <c r="R352" s="350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customHeight="1" x14ac:dyDescent="0.25">
      <c r="A353" s="54" t="s">
        <v>493</v>
      </c>
      <c r="B353" s="54" t="s">
        <v>494</v>
      </c>
      <c r="C353" s="31">
        <v>4301011655</v>
      </c>
      <c r="D353" s="349">
        <v>4680115883925</v>
      </c>
      <c r="E353" s="350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2"/>
      <c r="P353" s="352"/>
      <c r="Q353" s="352"/>
      <c r="R353" s="350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495</v>
      </c>
      <c r="B354" s="54" t="s">
        <v>496</v>
      </c>
      <c r="C354" s="31">
        <v>4301011303</v>
      </c>
      <c r="D354" s="349">
        <v>4607091384680</v>
      </c>
      <c r="E354" s="350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2"/>
      <c r="P354" s="352"/>
      <c r="Q354" s="352"/>
      <c r="R354" s="350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58"/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9"/>
      <c r="N355" s="355" t="s">
        <v>65</v>
      </c>
      <c r="O355" s="356"/>
      <c r="P355" s="356"/>
      <c r="Q355" s="356"/>
      <c r="R355" s="356"/>
      <c r="S355" s="356"/>
      <c r="T355" s="357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x14ac:dyDescent="0.2">
      <c r="A356" s="354"/>
      <c r="B356" s="354"/>
      <c r="C356" s="354"/>
      <c r="D356" s="354"/>
      <c r="E356" s="354"/>
      <c r="F356" s="354"/>
      <c r="G356" s="354"/>
      <c r="H356" s="354"/>
      <c r="I356" s="354"/>
      <c r="J356" s="354"/>
      <c r="K356" s="354"/>
      <c r="L356" s="354"/>
      <c r="M356" s="359"/>
      <c r="N356" s="355" t="s">
        <v>65</v>
      </c>
      <c r="O356" s="356"/>
      <c r="P356" s="356"/>
      <c r="Q356" s="356"/>
      <c r="R356" s="356"/>
      <c r="S356" s="356"/>
      <c r="T356" s="357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customHeight="1" x14ac:dyDescent="0.25">
      <c r="A357" s="353" t="s">
        <v>59</v>
      </c>
      <c r="B357" s="354"/>
      <c r="C357" s="354"/>
      <c r="D357" s="354"/>
      <c r="E357" s="354"/>
      <c r="F357" s="354"/>
      <c r="G357" s="354"/>
      <c r="H357" s="354"/>
      <c r="I357" s="354"/>
      <c r="J357" s="354"/>
      <c r="K357" s="354"/>
      <c r="L357" s="354"/>
      <c r="M357" s="354"/>
      <c r="N357" s="354"/>
      <c r="O357" s="354"/>
      <c r="P357" s="354"/>
      <c r="Q357" s="354"/>
      <c r="R357" s="354"/>
      <c r="S357" s="354"/>
      <c r="T357" s="354"/>
      <c r="U357" s="354"/>
      <c r="V357" s="354"/>
      <c r="W357" s="354"/>
      <c r="X357" s="354"/>
      <c r="Y357" s="341"/>
      <c r="Z357" s="341"/>
    </row>
    <row r="358" spans="1:53" ht="27" customHeight="1" x14ac:dyDescent="0.25">
      <c r="A358" s="54" t="s">
        <v>497</v>
      </c>
      <c r="B358" s="54" t="s">
        <v>498</v>
      </c>
      <c r="C358" s="31">
        <v>4301031139</v>
      </c>
      <c r="D358" s="349">
        <v>4607091384802</v>
      </c>
      <c r="E358" s="350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5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2"/>
      <c r="P358" s="352"/>
      <c r="Q358" s="352"/>
      <c r="R358" s="350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499</v>
      </c>
      <c r="B359" s="54" t="s">
        <v>500</v>
      </c>
      <c r="C359" s="31">
        <v>4301031140</v>
      </c>
      <c r="D359" s="349">
        <v>4607091384826</v>
      </c>
      <c r="E359" s="350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1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2"/>
      <c r="P359" s="352"/>
      <c r="Q359" s="352"/>
      <c r="R359" s="350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58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59"/>
      <c r="N360" s="355" t="s">
        <v>65</v>
      </c>
      <c r="O360" s="356"/>
      <c r="P360" s="356"/>
      <c r="Q360" s="356"/>
      <c r="R360" s="356"/>
      <c r="S360" s="356"/>
      <c r="T360" s="357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59"/>
      <c r="N361" s="355" t="s">
        <v>65</v>
      </c>
      <c r="O361" s="356"/>
      <c r="P361" s="356"/>
      <c r="Q361" s="356"/>
      <c r="R361" s="356"/>
      <c r="S361" s="356"/>
      <c r="T361" s="357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customHeight="1" x14ac:dyDescent="0.25">
      <c r="A362" s="353" t="s">
        <v>67</v>
      </c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41"/>
      <c r="Z362" s="341"/>
    </row>
    <row r="363" spans="1:53" ht="27" customHeight="1" x14ac:dyDescent="0.25">
      <c r="A363" s="54" t="s">
        <v>501</v>
      </c>
      <c r="B363" s="54" t="s">
        <v>502</v>
      </c>
      <c r="C363" s="31">
        <v>4301051303</v>
      </c>
      <c r="D363" s="349">
        <v>4607091384246</v>
      </c>
      <c r="E363" s="350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2"/>
      <c r="P363" s="352"/>
      <c r="Q363" s="352"/>
      <c r="R363" s="350"/>
      <c r="S363" s="34"/>
      <c r="T363" s="34"/>
      <c r="U363" s="35" t="s">
        <v>64</v>
      </c>
      <c r="V363" s="345">
        <v>103</v>
      </c>
      <c r="W363" s="346">
        <f>IFERROR(IF(V363="",0,CEILING((V363/$H363),1)*$H363),"")</f>
        <v>109.2</v>
      </c>
      <c r="X363" s="36">
        <f>IFERROR(IF(W363=0,"",ROUNDUP(W363/H363,0)*0.02175),"")</f>
        <v>0.30449999999999999</v>
      </c>
      <c r="Y363" s="56"/>
      <c r="Z363" s="57"/>
      <c r="AD363" s="58"/>
      <c r="BA363" s="257" t="s">
        <v>1</v>
      </c>
    </row>
    <row r="364" spans="1:53" ht="27" customHeight="1" x14ac:dyDescent="0.25">
      <c r="A364" s="54" t="s">
        <v>503</v>
      </c>
      <c r="B364" s="54" t="s">
        <v>504</v>
      </c>
      <c r="C364" s="31">
        <v>4301051445</v>
      </c>
      <c r="D364" s="349">
        <v>4680115881976</v>
      </c>
      <c r="E364" s="350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2"/>
      <c r="P364" s="352"/>
      <c r="Q364" s="352"/>
      <c r="R364" s="350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505</v>
      </c>
      <c r="B365" s="54" t="s">
        <v>506</v>
      </c>
      <c r="C365" s="31">
        <v>4301051297</v>
      </c>
      <c r="D365" s="349">
        <v>4607091384253</v>
      </c>
      <c r="E365" s="350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2"/>
      <c r="P365" s="352"/>
      <c r="Q365" s="352"/>
      <c r="R365" s="350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customHeight="1" x14ac:dyDescent="0.25">
      <c r="A366" s="54" t="s">
        <v>507</v>
      </c>
      <c r="B366" s="54" t="s">
        <v>508</v>
      </c>
      <c r="C366" s="31">
        <v>4301051444</v>
      </c>
      <c r="D366" s="349">
        <v>4680115881969</v>
      </c>
      <c r="E366" s="350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2"/>
      <c r="P366" s="352"/>
      <c r="Q366" s="352"/>
      <c r="R366" s="350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58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9"/>
      <c r="N367" s="355" t="s">
        <v>65</v>
      </c>
      <c r="O367" s="356"/>
      <c r="P367" s="356"/>
      <c r="Q367" s="356"/>
      <c r="R367" s="356"/>
      <c r="S367" s="356"/>
      <c r="T367" s="357"/>
      <c r="U367" s="37" t="s">
        <v>66</v>
      </c>
      <c r="V367" s="347">
        <f>IFERROR(V363/H363,"0")+IFERROR(V364/H364,"0")+IFERROR(V365/H365,"0")+IFERROR(V366/H366,"0")</f>
        <v>13.205128205128206</v>
      </c>
      <c r="W367" s="347">
        <f>IFERROR(W363/H363,"0")+IFERROR(W364/H364,"0")+IFERROR(W365/H365,"0")+IFERROR(W366/H366,"0")</f>
        <v>14</v>
      </c>
      <c r="X367" s="347">
        <f>IFERROR(IF(X363="",0,X363),"0")+IFERROR(IF(X364="",0,X364),"0")+IFERROR(IF(X365="",0,X365),"0")+IFERROR(IF(X366="",0,X366),"0")</f>
        <v>0.30449999999999999</v>
      </c>
      <c r="Y367" s="348"/>
      <c r="Z367" s="348"/>
    </row>
    <row r="368" spans="1:53" x14ac:dyDescent="0.2">
      <c r="A368" s="354"/>
      <c r="B368" s="354"/>
      <c r="C368" s="354"/>
      <c r="D368" s="354"/>
      <c r="E368" s="354"/>
      <c r="F368" s="354"/>
      <c r="G368" s="354"/>
      <c r="H368" s="354"/>
      <c r="I368" s="354"/>
      <c r="J368" s="354"/>
      <c r="K368" s="354"/>
      <c r="L368" s="354"/>
      <c r="M368" s="359"/>
      <c r="N368" s="355" t="s">
        <v>65</v>
      </c>
      <c r="O368" s="356"/>
      <c r="P368" s="356"/>
      <c r="Q368" s="356"/>
      <c r="R368" s="356"/>
      <c r="S368" s="356"/>
      <c r="T368" s="357"/>
      <c r="U368" s="37" t="s">
        <v>64</v>
      </c>
      <c r="V368" s="347">
        <f>IFERROR(SUM(V363:V366),"0")</f>
        <v>103</v>
      </c>
      <c r="W368" s="347">
        <f>IFERROR(SUM(W363:W366),"0")</f>
        <v>109.2</v>
      </c>
      <c r="X368" s="37"/>
      <c r="Y368" s="348"/>
      <c r="Z368" s="348"/>
    </row>
    <row r="369" spans="1:53" ht="14.25" customHeight="1" x14ac:dyDescent="0.25">
      <c r="A369" s="353" t="s">
        <v>195</v>
      </c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4"/>
      <c r="N369" s="354"/>
      <c r="O369" s="354"/>
      <c r="P369" s="354"/>
      <c r="Q369" s="354"/>
      <c r="R369" s="354"/>
      <c r="S369" s="354"/>
      <c r="T369" s="354"/>
      <c r="U369" s="354"/>
      <c r="V369" s="354"/>
      <c r="W369" s="354"/>
      <c r="X369" s="354"/>
      <c r="Y369" s="341"/>
      <c r="Z369" s="341"/>
    </row>
    <row r="370" spans="1:53" ht="27" customHeight="1" x14ac:dyDescent="0.25">
      <c r="A370" s="54" t="s">
        <v>509</v>
      </c>
      <c r="B370" s="54" t="s">
        <v>510</v>
      </c>
      <c r="C370" s="31">
        <v>4301060322</v>
      </c>
      <c r="D370" s="349">
        <v>4607091389357</v>
      </c>
      <c r="E370" s="350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2"/>
      <c r="P370" s="352"/>
      <c r="Q370" s="352"/>
      <c r="R370" s="350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x14ac:dyDescent="0.2">
      <c r="A371" s="358"/>
      <c r="B371" s="354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9"/>
      <c r="N371" s="355" t="s">
        <v>65</v>
      </c>
      <c r="O371" s="356"/>
      <c r="P371" s="356"/>
      <c r="Q371" s="356"/>
      <c r="R371" s="356"/>
      <c r="S371" s="356"/>
      <c r="T371" s="357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x14ac:dyDescent="0.2">
      <c r="A372" s="354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59"/>
      <c r="N372" s="355" t="s">
        <v>65</v>
      </c>
      <c r="O372" s="356"/>
      <c r="P372" s="356"/>
      <c r="Q372" s="356"/>
      <c r="R372" s="356"/>
      <c r="S372" s="356"/>
      <c r="T372" s="357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customHeight="1" x14ac:dyDescent="0.2">
      <c r="A373" s="360" t="s">
        <v>511</v>
      </c>
      <c r="B373" s="361"/>
      <c r="C373" s="361"/>
      <c r="D373" s="361"/>
      <c r="E373" s="361"/>
      <c r="F373" s="361"/>
      <c r="G373" s="361"/>
      <c r="H373" s="361"/>
      <c r="I373" s="361"/>
      <c r="J373" s="361"/>
      <c r="K373" s="361"/>
      <c r="L373" s="361"/>
      <c r="M373" s="361"/>
      <c r="N373" s="361"/>
      <c r="O373" s="361"/>
      <c r="P373" s="361"/>
      <c r="Q373" s="361"/>
      <c r="R373" s="361"/>
      <c r="S373" s="361"/>
      <c r="T373" s="361"/>
      <c r="U373" s="361"/>
      <c r="V373" s="361"/>
      <c r="W373" s="361"/>
      <c r="X373" s="361"/>
      <c r="Y373" s="48"/>
      <c r="Z373" s="48"/>
    </row>
    <row r="374" spans="1:53" ht="16.5" customHeight="1" x14ac:dyDescent="0.25">
      <c r="A374" s="402" t="s">
        <v>512</v>
      </c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40"/>
      <c r="Z374" s="340"/>
    </row>
    <row r="375" spans="1:53" ht="14.25" customHeight="1" x14ac:dyDescent="0.25">
      <c r="A375" s="353" t="s">
        <v>104</v>
      </c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41"/>
      <c r="Z375" s="341"/>
    </row>
    <row r="376" spans="1:53" ht="27" customHeight="1" x14ac:dyDescent="0.25">
      <c r="A376" s="54" t="s">
        <v>513</v>
      </c>
      <c r="B376" s="54" t="s">
        <v>514</v>
      </c>
      <c r="C376" s="31">
        <v>4301011428</v>
      </c>
      <c r="D376" s="349">
        <v>4607091389708</v>
      </c>
      <c r="E376" s="350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2"/>
      <c r="P376" s="352"/>
      <c r="Q376" s="352"/>
      <c r="R376" s="350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515</v>
      </c>
      <c r="B377" s="54" t="s">
        <v>516</v>
      </c>
      <c r="C377" s="31">
        <v>4301011427</v>
      </c>
      <c r="D377" s="349">
        <v>4607091389692</v>
      </c>
      <c r="E377" s="350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2"/>
      <c r="P377" s="352"/>
      <c r="Q377" s="352"/>
      <c r="R377" s="350"/>
      <c r="S377" s="34"/>
      <c r="T377" s="34"/>
      <c r="U377" s="35" t="s">
        <v>64</v>
      </c>
      <c r="V377" s="345">
        <v>8</v>
      </c>
      <c r="W377" s="346">
        <f>IFERROR(IF(V377="",0,CEILING((V377/$H377),1)*$H377),"")</f>
        <v>8.1000000000000014</v>
      </c>
      <c r="X377" s="36">
        <f>IFERROR(IF(W377=0,"",ROUNDUP(W377/H377,0)*0.00753),"")</f>
        <v>2.2589999999999999E-2</v>
      </c>
      <c r="Y377" s="56"/>
      <c r="Z377" s="57"/>
      <c r="AD377" s="58"/>
      <c r="BA377" s="263" t="s">
        <v>1</v>
      </c>
    </row>
    <row r="378" spans="1:53" x14ac:dyDescent="0.2">
      <c r="A378" s="358"/>
      <c r="B378" s="354"/>
      <c r="C378" s="354"/>
      <c r="D378" s="354"/>
      <c r="E378" s="354"/>
      <c r="F378" s="354"/>
      <c r="G378" s="354"/>
      <c r="H378" s="354"/>
      <c r="I378" s="354"/>
      <c r="J378" s="354"/>
      <c r="K378" s="354"/>
      <c r="L378" s="354"/>
      <c r="M378" s="359"/>
      <c r="N378" s="355" t="s">
        <v>65</v>
      </c>
      <c r="O378" s="356"/>
      <c r="P378" s="356"/>
      <c r="Q378" s="356"/>
      <c r="R378" s="356"/>
      <c r="S378" s="356"/>
      <c r="T378" s="357"/>
      <c r="U378" s="37" t="s">
        <v>66</v>
      </c>
      <c r="V378" s="347">
        <f>IFERROR(V376/H376,"0")+IFERROR(V377/H377,"0")</f>
        <v>2.9629629629629628</v>
      </c>
      <c r="W378" s="347">
        <f>IFERROR(W376/H376,"0")+IFERROR(W377/H377,"0")</f>
        <v>3.0000000000000004</v>
      </c>
      <c r="X378" s="347">
        <f>IFERROR(IF(X376="",0,X376),"0")+IFERROR(IF(X377="",0,X377),"0")</f>
        <v>2.2589999999999999E-2</v>
      </c>
      <c r="Y378" s="348"/>
      <c r="Z378" s="348"/>
    </row>
    <row r="379" spans="1:53" x14ac:dyDescent="0.2">
      <c r="A379" s="354"/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9"/>
      <c r="N379" s="355" t="s">
        <v>65</v>
      </c>
      <c r="O379" s="356"/>
      <c r="P379" s="356"/>
      <c r="Q379" s="356"/>
      <c r="R379" s="356"/>
      <c r="S379" s="356"/>
      <c r="T379" s="357"/>
      <c r="U379" s="37" t="s">
        <v>64</v>
      </c>
      <c r="V379" s="347">
        <f>IFERROR(SUM(V376:V377),"0")</f>
        <v>8</v>
      </c>
      <c r="W379" s="347">
        <f>IFERROR(SUM(W376:W377),"0")</f>
        <v>8.1000000000000014</v>
      </c>
      <c r="X379" s="37"/>
      <c r="Y379" s="348"/>
      <c r="Z379" s="348"/>
    </row>
    <row r="380" spans="1:53" ht="14.25" customHeight="1" x14ac:dyDescent="0.25">
      <c r="A380" s="353" t="s">
        <v>59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1"/>
      <c r="Z380" s="341"/>
    </row>
    <row r="381" spans="1:53" ht="27" customHeight="1" x14ac:dyDescent="0.25">
      <c r="A381" s="54" t="s">
        <v>517</v>
      </c>
      <c r="B381" s="54" t="s">
        <v>518</v>
      </c>
      <c r="C381" s="31">
        <v>4301031177</v>
      </c>
      <c r="D381" s="349">
        <v>4607091389753</v>
      </c>
      <c r="E381" s="350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2"/>
      <c r="P381" s="352"/>
      <c r="Q381" s="352"/>
      <c r="R381" s="350"/>
      <c r="S381" s="34"/>
      <c r="T381" s="34"/>
      <c r="U381" s="35" t="s">
        <v>64</v>
      </c>
      <c r="V381" s="345">
        <v>0</v>
      </c>
      <c r="W381" s="346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customHeight="1" x14ac:dyDescent="0.25">
      <c r="A382" s="54" t="s">
        <v>519</v>
      </c>
      <c r="B382" s="54" t="s">
        <v>520</v>
      </c>
      <c r="C382" s="31">
        <v>4301031174</v>
      </c>
      <c r="D382" s="349">
        <v>4607091389760</v>
      </c>
      <c r="E382" s="350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2"/>
      <c r="P382" s="352"/>
      <c r="Q382" s="352"/>
      <c r="R382" s="350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521</v>
      </c>
      <c r="B383" s="54" t="s">
        <v>522</v>
      </c>
      <c r="C383" s="31">
        <v>4301031175</v>
      </c>
      <c r="D383" s="349">
        <v>4607091389746</v>
      </c>
      <c r="E383" s="350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4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2"/>
      <c r="P383" s="352"/>
      <c r="Q383" s="352"/>
      <c r="R383" s="350"/>
      <c r="S383" s="34"/>
      <c r="T383" s="34"/>
      <c r="U383" s="35" t="s">
        <v>64</v>
      </c>
      <c r="V383" s="345">
        <v>48</v>
      </c>
      <c r="W383" s="346">
        <f t="shared" si="18"/>
        <v>50.400000000000006</v>
      </c>
      <c r="X383" s="36">
        <f>IFERROR(IF(W383=0,"",ROUNDUP(W383/H383,0)*0.00753),"")</f>
        <v>9.0359999999999996E-2</v>
      </c>
      <c r="Y383" s="56"/>
      <c r="Z383" s="57"/>
      <c r="AD383" s="58"/>
      <c r="BA383" s="266" t="s">
        <v>1</v>
      </c>
    </row>
    <row r="384" spans="1:53" ht="37.5" customHeight="1" x14ac:dyDescent="0.25">
      <c r="A384" s="54" t="s">
        <v>523</v>
      </c>
      <c r="B384" s="54" t="s">
        <v>524</v>
      </c>
      <c r="C384" s="31">
        <v>4301031236</v>
      </c>
      <c r="D384" s="349">
        <v>4680115882928</v>
      </c>
      <c r="E384" s="350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2"/>
      <c r="P384" s="352"/>
      <c r="Q384" s="352"/>
      <c r="R384" s="350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525</v>
      </c>
      <c r="B385" s="54" t="s">
        <v>526</v>
      </c>
      <c r="C385" s="31">
        <v>4301031257</v>
      </c>
      <c r="D385" s="349">
        <v>4680115883147</v>
      </c>
      <c r="E385" s="350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7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2"/>
      <c r="P385" s="352"/>
      <c r="Q385" s="352"/>
      <c r="R385" s="350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527</v>
      </c>
      <c r="B386" s="54" t="s">
        <v>528</v>
      </c>
      <c r="C386" s="31">
        <v>4301031178</v>
      </c>
      <c r="D386" s="349">
        <v>4607091384338</v>
      </c>
      <c r="E386" s="350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2"/>
      <c r="P386" s="352"/>
      <c r="Q386" s="352"/>
      <c r="R386" s="350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529</v>
      </c>
      <c r="B387" s="54" t="s">
        <v>530</v>
      </c>
      <c r="C387" s="31">
        <v>4301031254</v>
      </c>
      <c r="D387" s="349">
        <v>4680115883154</v>
      </c>
      <c r="E387" s="350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2"/>
      <c r="P387" s="352"/>
      <c r="Q387" s="352"/>
      <c r="R387" s="350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531</v>
      </c>
      <c r="B388" s="54" t="s">
        <v>532</v>
      </c>
      <c r="C388" s="31">
        <v>4301031171</v>
      </c>
      <c r="D388" s="349">
        <v>4607091389524</v>
      </c>
      <c r="E388" s="350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2"/>
      <c r="P388" s="352"/>
      <c r="Q388" s="352"/>
      <c r="R388" s="350"/>
      <c r="S388" s="34"/>
      <c r="T388" s="34"/>
      <c r="U388" s="35" t="s">
        <v>64</v>
      </c>
      <c r="V388" s="345">
        <v>0</v>
      </c>
      <c r="W388" s="346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533</v>
      </c>
      <c r="B389" s="54" t="s">
        <v>534</v>
      </c>
      <c r="C389" s="31">
        <v>4301031258</v>
      </c>
      <c r="D389" s="349">
        <v>4680115883161</v>
      </c>
      <c r="E389" s="350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7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2"/>
      <c r="P389" s="352"/>
      <c r="Q389" s="352"/>
      <c r="R389" s="350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535</v>
      </c>
      <c r="B390" s="54" t="s">
        <v>536</v>
      </c>
      <c r="C390" s="31">
        <v>4301031170</v>
      </c>
      <c r="D390" s="349">
        <v>4607091384345</v>
      </c>
      <c r="E390" s="350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2"/>
      <c r="P390" s="352"/>
      <c r="Q390" s="352"/>
      <c r="R390" s="350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537</v>
      </c>
      <c r="B391" s="54" t="s">
        <v>538</v>
      </c>
      <c r="C391" s="31">
        <v>4301031256</v>
      </c>
      <c r="D391" s="349">
        <v>4680115883178</v>
      </c>
      <c r="E391" s="350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2"/>
      <c r="P391" s="352"/>
      <c r="Q391" s="352"/>
      <c r="R391" s="350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539</v>
      </c>
      <c r="B392" s="54" t="s">
        <v>540</v>
      </c>
      <c r="C392" s="31">
        <v>4301031172</v>
      </c>
      <c r="D392" s="349">
        <v>4607091389531</v>
      </c>
      <c r="E392" s="350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2"/>
      <c r="P392" s="352"/>
      <c r="Q392" s="352"/>
      <c r="R392" s="350"/>
      <c r="S392" s="34"/>
      <c r="T392" s="34"/>
      <c r="U392" s="35" t="s">
        <v>64</v>
      </c>
      <c r="V392" s="345">
        <v>8</v>
      </c>
      <c r="W392" s="346">
        <f t="shared" si="18"/>
        <v>8.4</v>
      </c>
      <c r="X392" s="36">
        <f t="shared" si="19"/>
        <v>2.0080000000000001E-2</v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541</v>
      </c>
      <c r="B393" s="54" t="s">
        <v>542</v>
      </c>
      <c r="C393" s="31">
        <v>4301031255</v>
      </c>
      <c r="D393" s="349">
        <v>4680115883185</v>
      </c>
      <c r="E393" s="350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2"/>
      <c r="P393" s="352"/>
      <c r="Q393" s="352"/>
      <c r="R393" s="350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58"/>
      <c r="B394" s="354"/>
      <c r="C394" s="354"/>
      <c r="D394" s="354"/>
      <c r="E394" s="354"/>
      <c r="F394" s="354"/>
      <c r="G394" s="354"/>
      <c r="H394" s="354"/>
      <c r="I394" s="354"/>
      <c r="J394" s="354"/>
      <c r="K394" s="354"/>
      <c r="L394" s="354"/>
      <c r="M394" s="359"/>
      <c r="N394" s="355" t="s">
        <v>65</v>
      </c>
      <c r="O394" s="356"/>
      <c r="P394" s="356"/>
      <c r="Q394" s="356"/>
      <c r="R394" s="356"/>
      <c r="S394" s="356"/>
      <c r="T394" s="357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15.238095238095237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16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0.11044</v>
      </c>
      <c r="Y394" s="348"/>
      <c r="Z394" s="348"/>
    </row>
    <row r="395" spans="1:53" x14ac:dyDescent="0.2">
      <c r="A395" s="354"/>
      <c r="B395" s="354"/>
      <c r="C395" s="354"/>
      <c r="D395" s="354"/>
      <c r="E395" s="354"/>
      <c r="F395" s="354"/>
      <c r="G395" s="354"/>
      <c r="H395" s="354"/>
      <c r="I395" s="354"/>
      <c r="J395" s="354"/>
      <c r="K395" s="354"/>
      <c r="L395" s="354"/>
      <c r="M395" s="359"/>
      <c r="N395" s="355" t="s">
        <v>65</v>
      </c>
      <c r="O395" s="356"/>
      <c r="P395" s="356"/>
      <c r="Q395" s="356"/>
      <c r="R395" s="356"/>
      <c r="S395" s="356"/>
      <c r="T395" s="357"/>
      <c r="U395" s="37" t="s">
        <v>64</v>
      </c>
      <c r="V395" s="347">
        <f>IFERROR(SUM(V381:V393),"0")</f>
        <v>56</v>
      </c>
      <c r="W395" s="347">
        <f>IFERROR(SUM(W381:W393),"0")</f>
        <v>58.800000000000004</v>
      </c>
      <c r="X395" s="37"/>
      <c r="Y395" s="348"/>
      <c r="Z395" s="348"/>
    </row>
    <row r="396" spans="1:53" ht="14.25" customHeight="1" x14ac:dyDescent="0.25">
      <c r="A396" s="353" t="s">
        <v>67</v>
      </c>
      <c r="B396" s="354"/>
      <c r="C396" s="354"/>
      <c r="D396" s="354"/>
      <c r="E396" s="354"/>
      <c r="F396" s="354"/>
      <c r="G396" s="354"/>
      <c r="H396" s="354"/>
      <c r="I396" s="354"/>
      <c r="J396" s="354"/>
      <c r="K396" s="354"/>
      <c r="L396" s="354"/>
      <c r="M396" s="354"/>
      <c r="N396" s="354"/>
      <c r="O396" s="354"/>
      <c r="P396" s="354"/>
      <c r="Q396" s="354"/>
      <c r="R396" s="354"/>
      <c r="S396" s="354"/>
      <c r="T396" s="354"/>
      <c r="U396" s="354"/>
      <c r="V396" s="354"/>
      <c r="W396" s="354"/>
      <c r="X396" s="354"/>
      <c r="Y396" s="341"/>
      <c r="Z396" s="341"/>
    </row>
    <row r="397" spans="1:53" ht="27" customHeight="1" x14ac:dyDescent="0.25">
      <c r="A397" s="54" t="s">
        <v>543</v>
      </c>
      <c r="B397" s="54" t="s">
        <v>544</v>
      </c>
      <c r="C397" s="31">
        <v>4301051258</v>
      </c>
      <c r="D397" s="349">
        <v>4607091389685</v>
      </c>
      <c r="E397" s="350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2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2"/>
      <c r="P397" s="352"/>
      <c r="Q397" s="352"/>
      <c r="R397" s="350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customHeight="1" x14ac:dyDescent="0.25">
      <c r="A398" s="54" t="s">
        <v>545</v>
      </c>
      <c r="B398" s="54" t="s">
        <v>546</v>
      </c>
      <c r="C398" s="31">
        <v>4301051431</v>
      </c>
      <c r="D398" s="349">
        <v>4607091389654</v>
      </c>
      <c r="E398" s="350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2"/>
      <c r="P398" s="352"/>
      <c r="Q398" s="352"/>
      <c r="R398" s="350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547</v>
      </c>
      <c r="B399" s="54" t="s">
        <v>548</v>
      </c>
      <c r="C399" s="31">
        <v>4301051284</v>
      </c>
      <c r="D399" s="349">
        <v>4607091384352</v>
      </c>
      <c r="E399" s="350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2"/>
      <c r="P399" s="352"/>
      <c r="Q399" s="352"/>
      <c r="R399" s="350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customHeight="1" x14ac:dyDescent="0.25">
      <c r="A400" s="54" t="s">
        <v>549</v>
      </c>
      <c r="B400" s="54" t="s">
        <v>550</v>
      </c>
      <c r="C400" s="31">
        <v>4301051257</v>
      </c>
      <c r="D400" s="349">
        <v>4607091389661</v>
      </c>
      <c r="E400" s="350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2"/>
      <c r="P400" s="352"/>
      <c r="Q400" s="352"/>
      <c r="R400" s="350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58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9"/>
      <c r="N401" s="355" t="s">
        <v>65</v>
      </c>
      <c r="O401" s="356"/>
      <c r="P401" s="356"/>
      <c r="Q401" s="356"/>
      <c r="R401" s="356"/>
      <c r="S401" s="356"/>
      <c r="T401" s="357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x14ac:dyDescent="0.2">
      <c r="A402" s="354"/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9"/>
      <c r="N402" s="355" t="s">
        <v>65</v>
      </c>
      <c r="O402" s="356"/>
      <c r="P402" s="356"/>
      <c r="Q402" s="356"/>
      <c r="R402" s="356"/>
      <c r="S402" s="356"/>
      <c r="T402" s="357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customHeight="1" x14ac:dyDescent="0.25">
      <c r="A403" s="353" t="s">
        <v>195</v>
      </c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4"/>
      <c r="N403" s="354"/>
      <c r="O403" s="354"/>
      <c r="P403" s="354"/>
      <c r="Q403" s="354"/>
      <c r="R403" s="354"/>
      <c r="S403" s="354"/>
      <c r="T403" s="354"/>
      <c r="U403" s="354"/>
      <c r="V403" s="354"/>
      <c r="W403" s="354"/>
      <c r="X403" s="354"/>
      <c r="Y403" s="341"/>
      <c r="Z403" s="341"/>
    </row>
    <row r="404" spans="1:53" ht="27" customHeight="1" x14ac:dyDescent="0.25">
      <c r="A404" s="54" t="s">
        <v>551</v>
      </c>
      <c r="B404" s="54" t="s">
        <v>552</v>
      </c>
      <c r="C404" s="31">
        <v>4301060352</v>
      </c>
      <c r="D404" s="349">
        <v>4680115881648</v>
      </c>
      <c r="E404" s="350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2"/>
      <c r="P404" s="352"/>
      <c r="Q404" s="352"/>
      <c r="R404" s="350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x14ac:dyDescent="0.2">
      <c r="A405" s="358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59"/>
      <c r="N405" s="355" t="s">
        <v>65</v>
      </c>
      <c r="O405" s="356"/>
      <c r="P405" s="356"/>
      <c r="Q405" s="356"/>
      <c r="R405" s="356"/>
      <c r="S405" s="356"/>
      <c r="T405" s="357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59"/>
      <c r="N406" s="355" t="s">
        <v>65</v>
      </c>
      <c r="O406" s="356"/>
      <c r="P406" s="356"/>
      <c r="Q406" s="356"/>
      <c r="R406" s="356"/>
      <c r="S406" s="356"/>
      <c r="T406" s="357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customHeight="1" x14ac:dyDescent="0.25">
      <c r="A407" s="353" t="s">
        <v>82</v>
      </c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41"/>
      <c r="Z407" s="341"/>
    </row>
    <row r="408" spans="1:53" ht="27" customHeight="1" x14ac:dyDescent="0.25">
      <c r="A408" s="54" t="s">
        <v>553</v>
      </c>
      <c r="B408" s="54" t="s">
        <v>554</v>
      </c>
      <c r="C408" s="31">
        <v>4301032045</v>
      </c>
      <c r="D408" s="349">
        <v>4680115884335</v>
      </c>
      <c r="E408" s="350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2"/>
      <c r="P408" s="352"/>
      <c r="Q408" s="352"/>
      <c r="R408" s="350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557</v>
      </c>
      <c r="B409" s="54" t="s">
        <v>558</v>
      </c>
      <c r="C409" s="31">
        <v>4301032047</v>
      </c>
      <c r="D409" s="349">
        <v>4680115884342</v>
      </c>
      <c r="E409" s="350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8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2"/>
      <c r="P409" s="352"/>
      <c r="Q409" s="352"/>
      <c r="R409" s="350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559</v>
      </c>
      <c r="B410" s="54" t="s">
        <v>560</v>
      </c>
      <c r="C410" s="31">
        <v>4301170011</v>
      </c>
      <c r="D410" s="349">
        <v>4680115884113</v>
      </c>
      <c r="E410" s="350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59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2"/>
      <c r="P410" s="352"/>
      <c r="Q410" s="352"/>
      <c r="R410" s="350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x14ac:dyDescent="0.2">
      <c r="A411" s="358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9"/>
      <c r="N411" s="355" t="s">
        <v>65</v>
      </c>
      <c r="O411" s="356"/>
      <c r="P411" s="356"/>
      <c r="Q411" s="356"/>
      <c r="R411" s="356"/>
      <c r="S411" s="356"/>
      <c r="T411" s="357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x14ac:dyDescent="0.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59"/>
      <c r="N412" s="355" t="s">
        <v>65</v>
      </c>
      <c r="O412" s="356"/>
      <c r="P412" s="356"/>
      <c r="Q412" s="356"/>
      <c r="R412" s="356"/>
      <c r="S412" s="356"/>
      <c r="T412" s="357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customHeight="1" x14ac:dyDescent="0.25">
      <c r="A413" s="402" t="s">
        <v>561</v>
      </c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54"/>
      <c r="U413" s="354"/>
      <c r="V413" s="354"/>
      <c r="W413" s="354"/>
      <c r="X413" s="354"/>
      <c r="Y413" s="340"/>
      <c r="Z413" s="340"/>
    </row>
    <row r="414" spans="1:53" ht="14.25" customHeight="1" x14ac:dyDescent="0.25">
      <c r="A414" s="353" t="s">
        <v>96</v>
      </c>
      <c r="B414" s="354"/>
      <c r="C414" s="354"/>
      <c r="D414" s="354"/>
      <c r="E414" s="354"/>
      <c r="F414" s="354"/>
      <c r="G414" s="354"/>
      <c r="H414" s="354"/>
      <c r="I414" s="354"/>
      <c r="J414" s="354"/>
      <c r="K414" s="354"/>
      <c r="L414" s="354"/>
      <c r="M414" s="354"/>
      <c r="N414" s="354"/>
      <c r="O414" s="354"/>
      <c r="P414" s="354"/>
      <c r="Q414" s="354"/>
      <c r="R414" s="354"/>
      <c r="S414" s="354"/>
      <c r="T414" s="354"/>
      <c r="U414" s="354"/>
      <c r="V414" s="354"/>
      <c r="W414" s="354"/>
      <c r="X414" s="354"/>
      <c r="Y414" s="341"/>
      <c r="Z414" s="341"/>
    </row>
    <row r="415" spans="1:53" ht="27" customHeight="1" x14ac:dyDescent="0.25">
      <c r="A415" s="54" t="s">
        <v>562</v>
      </c>
      <c r="B415" s="54" t="s">
        <v>563</v>
      </c>
      <c r="C415" s="31">
        <v>4301020214</v>
      </c>
      <c r="D415" s="349">
        <v>4607091389388</v>
      </c>
      <c r="E415" s="350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4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2"/>
      <c r="P415" s="352"/>
      <c r="Q415" s="352"/>
      <c r="R415" s="350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564</v>
      </c>
      <c r="B416" s="54" t="s">
        <v>565</v>
      </c>
      <c r="C416" s="31">
        <v>4301020185</v>
      </c>
      <c r="D416" s="349">
        <v>4607091389364</v>
      </c>
      <c r="E416" s="350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2"/>
      <c r="P416" s="352"/>
      <c r="Q416" s="352"/>
      <c r="R416" s="350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x14ac:dyDescent="0.2">
      <c r="A417" s="358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9"/>
      <c r="N417" s="355" t="s">
        <v>65</v>
      </c>
      <c r="O417" s="356"/>
      <c r="P417" s="356"/>
      <c r="Q417" s="356"/>
      <c r="R417" s="356"/>
      <c r="S417" s="356"/>
      <c r="T417" s="357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x14ac:dyDescent="0.2">
      <c r="A418" s="354"/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9"/>
      <c r="N418" s="355" t="s">
        <v>65</v>
      </c>
      <c r="O418" s="356"/>
      <c r="P418" s="356"/>
      <c r="Q418" s="356"/>
      <c r="R418" s="356"/>
      <c r="S418" s="356"/>
      <c r="T418" s="357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customHeight="1" x14ac:dyDescent="0.25">
      <c r="A419" s="353" t="s">
        <v>59</v>
      </c>
      <c r="B419" s="354"/>
      <c r="C419" s="354"/>
      <c r="D419" s="354"/>
      <c r="E419" s="354"/>
      <c r="F419" s="354"/>
      <c r="G419" s="354"/>
      <c r="H419" s="354"/>
      <c r="I419" s="354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54"/>
      <c r="U419" s="354"/>
      <c r="V419" s="354"/>
      <c r="W419" s="354"/>
      <c r="X419" s="354"/>
      <c r="Y419" s="341"/>
      <c r="Z419" s="341"/>
    </row>
    <row r="420" spans="1:53" ht="27" customHeight="1" x14ac:dyDescent="0.25">
      <c r="A420" s="54" t="s">
        <v>566</v>
      </c>
      <c r="B420" s="54" t="s">
        <v>567</v>
      </c>
      <c r="C420" s="31">
        <v>4301031212</v>
      </c>
      <c r="D420" s="349">
        <v>4607091389739</v>
      </c>
      <c r="E420" s="350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2"/>
      <c r="P420" s="352"/>
      <c r="Q420" s="352"/>
      <c r="R420" s="350"/>
      <c r="S420" s="34"/>
      <c r="T420" s="34"/>
      <c r="U420" s="35" t="s">
        <v>64</v>
      </c>
      <c r="V420" s="345">
        <v>69</v>
      </c>
      <c r="W420" s="346">
        <f t="shared" ref="W420:W426" si="20">IFERROR(IF(V420="",0,CEILING((V420/$H420),1)*$H420),"")</f>
        <v>71.400000000000006</v>
      </c>
      <c r="X420" s="36">
        <f>IFERROR(IF(W420=0,"",ROUNDUP(W420/H420,0)*0.00753),"")</f>
        <v>0.12801000000000001</v>
      </c>
      <c r="Y420" s="56"/>
      <c r="Z420" s="57"/>
      <c r="AD420" s="58"/>
      <c r="BA420" s="287" t="s">
        <v>1</v>
      </c>
    </row>
    <row r="421" spans="1:53" ht="27" customHeight="1" x14ac:dyDescent="0.25">
      <c r="A421" s="54" t="s">
        <v>568</v>
      </c>
      <c r="B421" s="54" t="s">
        <v>569</v>
      </c>
      <c r="C421" s="31">
        <v>4301031247</v>
      </c>
      <c r="D421" s="349">
        <v>4680115883048</v>
      </c>
      <c r="E421" s="350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2"/>
      <c r="P421" s="352"/>
      <c r="Q421" s="352"/>
      <c r="R421" s="350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570</v>
      </c>
      <c r="B422" s="54" t="s">
        <v>571</v>
      </c>
      <c r="C422" s="31">
        <v>4301031176</v>
      </c>
      <c r="D422" s="349">
        <v>4607091389425</v>
      </c>
      <c r="E422" s="350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2"/>
      <c r="P422" s="352"/>
      <c r="Q422" s="352"/>
      <c r="R422" s="350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572</v>
      </c>
      <c r="B423" s="54" t="s">
        <v>573</v>
      </c>
      <c r="C423" s="31">
        <v>4301031215</v>
      </c>
      <c r="D423" s="349">
        <v>4680115882911</v>
      </c>
      <c r="E423" s="350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59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2"/>
      <c r="P423" s="352"/>
      <c r="Q423" s="352"/>
      <c r="R423" s="350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574</v>
      </c>
      <c r="B424" s="54" t="s">
        <v>575</v>
      </c>
      <c r="C424" s="31">
        <v>4301031167</v>
      </c>
      <c r="D424" s="349">
        <v>4680115880771</v>
      </c>
      <c r="E424" s="350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2"/>
      <c r="P424" s="352"/>
      <c r="Q424" s="352"/>
      <c r="R424" s="350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576</v>
      </c>
      <c r="B425" s="54" t="s">
        <v>577</v>
      </c>
      <c r="C425" s="31">
        <v>4301031173</v>
      </c>
      <c r="D425" s="349">
        <v>4607091389500</v>
      </c>
      <c r="E425" s="350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2"/>
      <c r="P425" s="352"/>
      <c r="Q425" s="352"/>
      <c r="R425" s="350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578</v>
      </c>
      <c r="B426" s="54" t="s">
        <v>579</v>
      </c>
      <c r="C426" s="31">
        <v>4301031103</v>
      </c>
      <c r="D426" s="349">
        <v>4680115881983</v>
      </c>
      <c r="E426" s="350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2"/>
      <c r="P426" s="352"/>
      <c r="Q426" s="352"/>
      <c r="R426" s="350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x14ac:dyDescent="0.2">
      <c r="A427" s="358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9"/>
      <c r="N427" s="355" t="s">
        <v>65</v>
      </c>
      <c r="O427" s="356"/>
      <c r="P427" s="356"/>
      <c r="Q427" s="356"/>
      <c r="R427" s="356"/>
      <c r="S427" s="356"/>
      <c r="T427" s="357"/>
      <c r="U427" s="37" t="s">
        <v>66</v>
      </c>
      <c r="V427" s="347">
        <f>IFERROR(V420/H420,"0")+IFERROR(V421/H421,"0")+IFERROR(V422/H422,"0")+IFERROR(V423/H423,"0")+IFERROR(V424/H424,"0")+IFERROR(V425/H425,"0")+IFERROR(V426/H426,"0")</f>
        <v>16.428571428571427</v>
      </c>
      <c r="W427" s="347">
        <f>IFERROR(W420/H420,"0")+IFERROR(W421/H421,"0")+IFERROR(W422/H422,"0")+IFERROR(W423/H423,"0")+IFERROR(W424/H424,"0")+IFERROR(W425/H425,"0")+IFERROR(W426/H426,"0")</f>
        <v>17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0.12801000000000001</v>
      </c>
      <c r="Y427" s="348"/>
      <c r="Z427" s="348"/>
    </row>
    <row r="428" spans="1:53" x14ac:dyDescent="0.2">
      <c r="A428" s="354"/>
      <c r="B428" s="354"/>
      <c r="C428" s="354"/>
      <c r="D428" s="354"/>
      <c r="E428" s="354"/>
      <c r="F428" s="354"/>
      <c r="G428" s="354"/>
      <c r="H428" s="354"/>
      <c r="I428" s="354"/>
      <c r="J428" s="354"/>
      <c r="K428" s="354"/>
      <c r="L428" s="354"/>
      <c r="M428" s="359"/>
      <c r="N428" s="355" t="s">
        <v>65</v>
      </c>
      <c r="O428" s="356"/>
      <c r="P428" s="356"/>
      <c r="Q428" s="356"/>
      <c r="R428" s="356"/>
      <c r="S428" s="356"/>
      <c r="T428" s="357"/>
      <c r="U428" s="37" t="s">
        <v>64</v>
      </c>
      <c r="V428" s="347">
        <f>IFERROR(SUM(V420:V426),"0")</f>
        <v>69</v>
      </c>
      <c r="W428" s="347">
        <f>IFERROR(SUM(W420:W426),"0")</f>
        <v>71.400000000000006</v>
      </c>
      <c r="X428" s="37"/>
      <c r="Y428" s="348"/>
      <c r="Z428" s="348"/>
    </row>
    <row r="429" spans="1:53" ht="14.25" customHeight="1" x14ac:dyDescent="0.25">
      <c r="A429" s="353" t="s">
        <v>82</v>
      </c>
      <c r="B429" s="354"/>
      <c r="C429" s="354"/>
      <c r="D429" s="354"/>
      <c r="E429" s="354"/>
      <c r="F429" s="354"/>
      <c r="G429" s="354"/>
      <c r="H429" s="354"/>
      <c r="I429" s="354"/>
      <c r="J429" s="354"/>
      <c r="K429" s="354"/>
      <c r="L429" s="354"/>
      <c r="M429" s="354"/>
      <c r="N429" s="354"/>
      <c r="O429" s="354"/>
      <c r="P429" s="354"/>
      <c r="Q429" s="354"/>
      <c r="R429" s="354"/>
      <c r="S429" s="354"/>
      <c r="T429" s="354"/>
      <c r="U429" s="354"/>
      <c r="V429" s="354"/>
      <c r="W429" s="354"/>
      <c r="X429" s="354"/>
      <c r="Y429" s="341"/>
      <c r="Z429" s="341"/>
    </row>
    <row r="430" spans="1:53" ht="27" customHeight="1" x14ac:dyDescent="0.25">
      <c r="A430" s="54" t="s">
        <v>580</v>
      </c>
      <c r="B430" s="54" t="s">
        <v>581</v>
      </c>
      <c r="C430" s="31">
        <v>4301032046</v>
      </c>
      <c r="D430" s="349">
        <v>4680115884359</v>
      </c>
      <c r="E430" s="350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2"/>
      <c r="P430" s="352"/>
      <c r="Q430" s="352"/>
      <c r="R430" s="350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customHeight="1" x14ac:dyDescent="0.25">
      <c r="A431" s="54" t="s">
        <v>582</v>
      </c>
      <c r="B431" s="54" t="s">
        <v>583</v>
      </c>
      <c r="C431" s="31">
        <v>4301040358</v>
      </c>
      <c r="D431" s="349">
        <v>4680115884571</v>
      </c>
      <c r="E431" s="350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0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2"/>
      <c r="P431" s="352"/>
      <c r="Q431" s="352"/>
      <c r="R431" s="350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x14ac:dyDescent="0.2">
      <c r="A432" s="358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59"/>
      <c r="N432" s="355" t="s">
        <v>65</v>
      </c>
      <c r="O432" s="356"/>
      <c r="P432" s="356"/>
      <c r="Q432" s="356"/>
      <c r="R432" s="356"/>
      <c r="S432" s="356"/>
      <c r="T432" s="357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x14ac:dyDescent="0.2">
      <c r="A433" s="354"/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9"/>
      <c r="N433" s="355" t="s">
        <v>65</v>
      </c>
      <c r="O433" s="356"/>
      <c r="P433" s="356"/>
      <c r="Q433" s="356"/>
      <c r="R433" s="356"/>
      <c r="S433" s="356"/>
      <c r="T433" s="357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customHeight="1" x14ac:dyDescent="0.25">
      <c r="A434" s="353" t="s">
        <v>91</v>
      </c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4"/>
      <c r="N434" s="354"/>
      <c r="O434" s="354"/>
      <c r="P434" s="354"/>
      <c r="Q434" s="354"/>
      <c r="R434" s="354"/>
      <c r="S434" s="354"/>
      <c r="T434" s="354"/>
      <c r="U434" s="354"/>
      <c r="V434" s="354"/>
      <c r="W434" s="354"/>
      <c r="X434" s="354"/>
      <c r="Y434" s="341"/>
      <c r="Z434" s="341"/>
    </row>
    <row r="435" spans="1:53" ht="27" customHeight="1" x14ac:dyDescent="0.25">
      <c r="A435" s="54" t="s">
        <v>584</v>
      </c>
      <c r="B435" s="54" t="s">
        <v>585</v>
      </c>
      <c r="C435" s="31">
        <v>4301170010</v>
      </c>
      <c r="D435" s="349">
        <v>4680115884090</v>
      </c>
      <c r="E435" s="350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2"/>
      <c r="P435" s="352"/>
      <c r="Q435" s="352"/>
      <c r="R435" s="350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x14ac:dyDescent="0.2">
      <c r="A436" s="358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59"/>
      <c r="N436" s="355" t="s">
        <v>65</v>
      </c>
      <c r="O436" s="356"/>
      <c r="P436" s="356"/>
      <c r="Q436" s="356"/>
      <c r="R436" s="356"/>
      <c r="S436" s="356"/>
      <c r="T436" s="357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59"/>
      <c r="N437" s="355" t="s">
        <v>65</v>
      </c>
      <c r="O437" s="356"/>
      <c r="P437" s="356"/>
      <c r="Q437" s="356"/>
      <c r="R437" s="356"/>
      <c r="S437" s="356"/>
      <c r="T437" s="357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customHeight="1" x14ac:dyDescent="0.25">
      <c r="A438" s="353" t="s">
        <v>586</v>
      </c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41"/>
      <c r="Z438" s="341"/>
    </row>
    <row r="439" spans="1:53" ht="27" customHeight="1" x14ac:dyDescent="0.25">
      <c r="A439" s="54" t="s">
        <v>587</v>
      </c>
      <c r="B439" s="54" t="s">
        <v>588</v>
      </c>
      <c r="C439" s="31">
        <v>4301040357</v>
      </c>
      <c r="D439" s="349">
        <v>4680115884564</v>
      </c>
      <c r="E439" s="350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2"/>
      <c r="P439" s="352"/>
      <c r="Q439" s="352"/>
      <c r="R439" s="350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x14ac:dyDescent="0.2">
      <c r="A440" s="358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59"/>
      <c r="N440" s="355" t="s">
        <v>65</v>
      </c>
      <c r="O440" s="356"/>
      <c r="P440" s="356"/>
      <c r="Q440" s="356"/>
      <c r="R440" s="356"/>
      <c r="S440" s="356"/>
      <c r="T440" s="357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59"/>
      <c r="N441" s="355" t="s">
        <v>65</v>
      </c>
      <c r="O441" s="356"/>
      <c r="P441" s="356"/>
      <c r="Q441" s="356"/>
      <c r="R441" s="356"/>
      <c r="S441" s="356"/>
      <c r="T441" s="357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customHeight="1" x14ac:dyDescent="0.2">
      <c r="A442" s="360" t="s">
        <v>589</v>
      </c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1"/>
      <c r="N442" s="361"/>
      <c r="O442" s="361"/>
      <c r="P442" s="361"/>
      <c r="Q442" s="361"/>
      <c r="R442" s="361"/>
      <c r="S442" s="361"/>
      <c r="T442" s="361"/>
      <c r="U442" s="361"/>
      <c r="V442" s="361"/>
      <c r="W442" s="361"/>
      <c r="X442" s="361"/>
      <c r="Y442" s="48"/>
      <c r="Z442" s="48"/>
    </row>
    <row r="443" spans="1:53" ht="16.5" customHeight="1" x14ac:dyDescent="0.25">
      <c r="A443" s="402" t="s">
        <v>589</v>
      </c>
      <c r="B443" s="354"/>
      <c r="C443" s="354"/>
      <c r="D443" s="354"/>
      <c r="E443" s="354"/>
      <c r="F443" s="354"/>
      <c r="G443" s="354"/>
      <c r="H443" s="354"/>
      <c r="I443" s="354"/>
      <c r="J443" s="354"/>
      <c r="K443" s="354"/>
      <c r="L443" s="354"/>
      <c r="M443" s="354"/>
      <c r="N443" s="354"/>
      <c r="O443" s="354"/>
      <c r="P443" s="354"/>
      <c r="Q443" s="354"/>
      <c r="R443" s="354"/>
      <c r="S443" s="354"/>
      <c r="T443" s="354"/>
      <c r="U443" s="354"/>
      <c r="V443" s="354"/>
      <c r="W443" s="354"/>
      <c r="X443" s="354"/>
      <c r="Y443" s="340"/>
      <c r="Z443" s="340"/>
    </row>
    <row r="444" spans="1:53" ht="14.25" customHeight="1" x14ac:dyDescent="0.25">
      <c r="A444" s="353" t="s">
        <v>104</v>
      </c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341"/>
      <c r="Z444" s="341"/>
    </row>
    <row r="445" spans="1:53" ht="27" customHeight="1" x14ac:dyDescent="0.25">
      <c r="A445" s="54" t="s">
        <v>590</v>
      </c>
      <c r="B445" s="54" t="s">
        <v>591</v>
      </c>
      <c r="C445" s="31">
        <v>4301011795</v>
      </c>
      <c r="D445" s="349">
        <v>4607091389067</v>
      </c>
      <c r="E445" s="350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34" t="s">
        <v>592</v>
      </c>
      <c r="O445" s="352"/>
      <c r="P445" s="352"/>
      <c r="Q445" s="352"/>
      <c r="R445" s="350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593</v>
      </c>
      <c r="B446" s="54" t="s">
        <v>594</v>
      </c>
      <c r="C446" s="31">
        <v>4301011779</v>
      </c>
      <c r="D446" s="349">
        <v>4607091383522</v>
      </c>
      <c r="E446" s="350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1" t="s">
        <v>595</v>
      </c>
      <c r="O446" s="352"/>
      <c r="P446" s="352"/>
      <c r="Q446" s="352"/>
      <c r="R446" s="350"/>
      <c r="S446" s="34"/>
      <c r="T446" s="34"/>
      <c r="U446" s="35" t="s">
        <v>64</v>
      </c>
      <c r="V446" s="345">
        <v>66</v>
      </c>
      <c r="W446" s="346">
        <f t="shared" si="21"/>
        <v>68.64</v>
      </c>
      <c r="X446" s="36">
        <f t="shared" si="22"/>
        <v>0.15548000000000001</v>
      </c>
      <c r="Y446" s="56"/>
      <c r="Z446" s="57"/>
      <c r="AD446" s="58"/>
      <c r="BA446" s="299" t="s">
        <v>1</v>
      </c>
    </row>
    <row r="447" spans="1:53" ht="27" customHeight="1" x14ac:dyDescent="0.25">
      <c r="A447" s="54" t="s">
        <v>596</v>
      </c>
      <c r="B447" s="54" t="s">
        <v>597</v>
      </c>
      <c r="C447" s="31">
        <v>4301011785</v>
      </c>
      <c r="D447" s="349">
        <v>4607091384437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87" t="s">
        <v>598</v>
      </c>
      <c r="O447" s="352"/>
      <c r="P447" s="352"/>
      <c r="Q447" s="352"/>
      <c r="R447" s="350"/>
      <c r="S447" s="34"/>
      <c r="T447" s="34"/>
      <c r="U447" s="35" t="s">
        <v>64</v>
      </c>
      <c r="V447" s="345">
        <v>20</v>
      </c>
      <c r="W447" s="346">
        <f t="shared" si="21"/>
        <v>21.12</v>
      </c>
      <c r="X447" s="36">
        <f t="shared" si="22"/>
        <v>4.7840000000000001E-2</v>
      </c>
      <c r="Y447" s="56"/>
      <c r="Z447" s="57"/>
      <c r="AD447" s="58"/>
      <c r="BA447" s="300" t="s">
        <v>1</v>
      </c>
    </row>
    <row r="448" spans="1:53" ht="16.5" customHeight="1" x14ac:dyDescent="0.25">
      <c r="A448" s="54" t="s">
        <v>599</v>
      </c>
      <c r="B448" s="54" t="s">
        <v>600</v>
      </c>
      <c r="C448" s="31">
        <v>4301011774</v>
      </c>
      <c r="D448" s="349">
        <v>4680115884502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5" t="s">
        <v>601</v>
      </c>
      <c r="O448" s="352"/>
      <c r="P448" s="352"/>
      <c r="Q448" s="352"/>
      <c r="R448" s="350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602</v>
      </c>
      <c r="B449" s="54" t="s">
        <v>603</v>
      </c>
      <c r="C449" s="31">
        <v>4301011771</v>
      </c>
      <c r="D449" s="349">
        <v>4607091389104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4" t="s">
        <v>604</v>
      </c>
      <c r="O449" s="352"/>
      <c r="P449" s="352"/>
      <c r="Q449" s="352"/>
      <c r="R449" s="350"/>
      <c r="S449" s="34"/>
      <c r="T449" s="34"/>
      <c r="U449" s="35" t="s">
        <v>64</v>
      </c>
      <c r="V449" s="345">
        <v>62</v>
      </c>
      <c r="W449" s="346">
        <f t="shared" si="21"/>
        <v>63.36</v>
      </c>
      <c r="X449" s="36">
        <f t="shared" si="22"/>
        <v>0.14352000000000001</v>
      </c>
      <c r="Y449" s="56"/>
      <c r="Z449" s="57"/>
      <c r="AD449" s="58"/>
      <c r="BA449" s="302" t="s">
        <v>1</v>
      </c>
    </row>
    <row r="450" spans="1:53" ht="16.5" customHeight="1" x14ac:dyDescent="0.25">
      <c r="A450" s="54" t="s">
        <v>605</v>
      </c>
      <c r="B450" s="54" t="s">
        <v>606</v>
      </c>
      <c r="C450" s="31">
        <v>4301011799</v>
      </c>
      <c r="D450" s="349">
        <v>4680115884519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21" t="s">
        <v>607</v>
      </c>
      <c r="O450" s="352"/>
      <c r="P450" s="352"/>
      <c r="Q450" s="352"/>
      <c r="R450" s="350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608</v>
      </c>
      <c r="B451" s="54" t="s">
        <v>609</v>
      </c>
      <c r="C451" s="31">
        <v>4301011778</v>
      </c>
      <c r="D451" s="349">
        <v>4680115880603</v>
      </c>
      <c r="E451" s="350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53" t="s">
        <v>610</v>
      </c>
      <c r="O451" s="352"/>
      <c r="P451" s="352"/>
      <c r="Q451" s="352"/>
      <c r="R451" s="350"/>
      <c r="S451" s="34"/>
      <c r="T451" s="34"/>
      <c r="U451" s="35" t="s">
        <v>64</v>
      </c>
      <c r="V451" s="345">
        <v>0</v>
      </c>
      <c r="W451" s="346">
        <f t="shared" si="21"/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611</v>
      </c>
      <c r="B452" s="54" t="s">
        <v>612</v>
      </c>
      <c r="C452" s="31">
        <v>4301011775</v>
      </c>
      <c r="D452" s="349">
        <v>4607091389999</v>
      </c>
      <c r="E452" s="350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4" t="s">
        <v>613</v>
      </c>
      <c r="O452" s="352"/>
      <c r="P452" s="352"/>
      <c r="Q452" s="352"/>
      <c r="R452" s="350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614</v>
      </c>
      <c r="B453" s="54" t="s">
        <v>615</v>
      </c>
      <c r="C453" s="31">
        <v>4301011770</v>
      </c>
      <c r="D453" s="349">
        <v>4680115882782</v>
      </c>
      <c r="E453" s="350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4" t="s">
        <v>616</v>
      </c>
      <c r="O453" s="352"/>
      <c r="P453" s="352"/>
      <c r="Q453" s="352"/>
      <c r="R453" s="350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617</v>
      </c>
      <c r="B454" s="54" t="s">
        <v>618</v>
      </c>
      <c r="C454" s="31">
        <v>4301011190</v>
      </c>
      <c r="D454" s="349">
        <v>4607091389098</v>
      </c>
      <c r="E454" s="350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7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2"/>
      <c r="P454" s="352"/>
      <c r="Q454" s="352"/>
      <c r="R454" s="350"/>
      <c r="S454" s="34"/>
      <c r="T454" s="34"/>
      <c r="U454" s="35" t="s">
        <v>64</v>
      </c>
      <c r="V454" s="345">
        <v>0</v>
      </c>
      <c r="W454" s="346">
        <f t="shared" si="21"/>
        <v>0</v>
      </c>
      <c r="X454" s="36" t="str">
        <f>IFERROR(IF(W454=0,"",ROUNDUP(W454/H454,0)*0.00753),"")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619</v>
      </c>
      <c r="B455" s="54" t="s">
        <v>620</v>
      </c>
      <c r="C455" s="31">
        <v>4301011784</v>
      </c>
      <c r="D455" s="349">
        <v>4607091389982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7" t="s">
        <v>621</v>
      </c>
      <c r="O455" s="352"/>
      <c r="P455" s="352"/>
      <c r="Q455" s="352"/>
      <c r="R455" s="350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58"/>
      <c r="B456" s="354"/>
      <c r="C456" s="354"/>
      <c r="D456" s="354"/>
      <c r="E456" s="354"/>
      <c r="F456" s="354"/>
      <c r="G456" s="354"/>
      <c r="H456" s="354"/>
      <c r="I456" s="354"/>
      <c r="J456" s="354"/>
      <c r="K456" s="354"/>
      <c r="L456" s="354"/>
      <c r="M456" s="359"/>
      <c r="N456" s="355" t="s">
        <v>65</v>
      </c>
      <c r="O456" s="356"/>
      <c r="P456" s="356"/>
      <c r="Q456" s="356"/>
      <c r="R456" s="356"/>
      <c r="S456" s="356"/>
      <c r="T456" s="357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28.030303030303031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29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0.34684000000000004</v>
      </c>
      <c r="Y456" s="348"/>
      <c r="Z456" s="348"/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9"/>
      <c r="N457" s="355" t="s">
        <v>65</v>
      </c>
      <c r="O457" s="356"/>
      <c r="P457" s="356"/>
      <c r="Q457" s="356"/>
      <c r="R457" s="356"/>
      <c r="S457" s="356"/>
      <c r="T457" s="357"/>
      <c r="U457" s="37" t="s">
        <v>64</v>
      </c>
      <c r="V457" s="347">
        <f>IFERROR(SUM(V445:V455),"0")</f>
        <v>148</v>
      </c>
      <c r="W457" s="347">
        <f>IFERROR(SUM(W445:W455),"0")</f>
        <v>153.12</v>
      </c>
      <c r="X457" s="37"/>
      <c r="Y457" s="348"/>
      <c r="Z457" s="348"/>
    </row>
    <row r="458" spans="1:53" ht="14.25" customHeight="1" x14ac:dyDescent="0.25">
      <c r="A458" s="353" t="s">
        <v>96</v>
      </c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4"/>
      <c r="N458" s="354"/>
      <c r="O458" s="354"/>
      <c r="P458" s="354"/>
      <c r="Q458" s="354"/>
      <c r="R458" s="354"/>
      <c r="S458" s="354"/>
      <c r="T458" s="354"/>
      <c r="U458" s="354"/>
      <c r="V458" s="354"/>
      <c r="W458" s="354"/>
      <c r="X458" s="354"/>
      <c r="Y458" s="341"/>
      <c r="Z458" s="341"/>
    </row>
    <row r="459" spans="1:53" ht="16.5" customHeight="1" x14ac:dyDescent="0.25">
      <c r="A459" s="54" t="s">
        <v>622</v>
      </c>
      <c r="B459" s="54" t="s">
        <v>623</v>
      </c>
      <c r="C459" s="31">
        <v>4301020222</v>
      </c>
      <c r="D459" s="349">
        <v>4607091388930</v>
      </c>
      <c r="E459" s="350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2"/>
      <c r="P459" s="352"/>
      <c r="Q459" s="352"/>
      <c r="R459" s="350"/>
      <c r="S459" s="34"/>
      <c r="T459" s="34"/>
      <c r="U459" s="35" t="s">
        <v>64</v>
      </c>
      <c r="V459" s="345">
        <v>76</v>
      </c>
      <c r="W459" s="346">
        <f>IFERROR(IF(V459="",0,CEILING((V459/$H459),1)*$H459),"")</f>
        <v>79.2</v>
      </c>
      <c r="X459" s="36">
        <f>IFERROR(IF(W459=0,"",ROUNDUP(W459/H459,0)*0.01196),"")</f>
        <v>0.1794</v>
      </c>
      <c r="Y459" s="56"/>
      <c r="Z459" s="57"/>
      <c r="AD459" s="58"/>
      <c r="BA459" s="309" t="s">
        <v>1</v>
      </c>
    </row>
    <row r="460" spans="1:53" ht="16.5" customHeight="1" x14ac:dyDescent="0.25">
      <c r="A460" s="54" t="s">
        <v>624</v>
      </c>
      <c r="B460" s="54" t="s">
        <v>625</v>
      </c>
      <c r="C460" s="31">
        <v>4301020206</v>
      </c>
      <c r="D460" s="349">
        <v>4680115880054</v>
      </c>
      <c r="E460" s="350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2"/>
      <c r="P460" s="352"/>
      <c r="Q460" s="352"/>
      <c r="R460" s="350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58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9"/>
      <c r="N461" s="355" t="s">
        <v>65</v>
      </c>
      <c r="O461" s="356"/>
      <c r="P461" s="356"/>
      <c r="Q461" s="356"/>
      <c r="R461" s="356"/>
      <c r="S461" s="356"/>
      <c r="T461" s="357"/>
      <c r="U461" s="37" t="s">
        <v>66</v>
      </c>
      <c r="V461" s="347">
        <f>IFERROR(V459/H459,"0")+IFERROR(V460/H460,"0")</f>
        <v>14.393939393939393</v>
      </c>
      <c r="W461" s="347">
        <f>IFERROR(W459/H459,"0")+IFERROR(W460/H460,"0")</f>
        <v>15</v>
      </c>
      <c r="X461" s="347">
        <f>IFERROR(IF(X459="",0,X459),"0")+IFERROR(IF(X460="",0,X460),"0")</f>
        <v>0.1794</v>
      </c>
      <c r="Y461" s="348"/>
      <c r="Z461" s="348"/>
    </row>
    <row r="462" spans="1:53" x14ac:dyDescent="0.2">
      <c r="A462" s="354"/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9"/>
      <c r="N462" s="355" t="s">
        <v>65</v>
      </c>
      <c r="O462" s="356"/>
      <c r="P462" s="356"/>
      <c r="Q462" s="356"/>
      <c r="R462" s="356"/>
      <c r="S462" s="356"/>
      <c r="T462" s="357"/>
      <c r="U462" s="37" t="s">
        <v>64</v>
      </c>
      <c r="V462" s="347">
        <f>IFERROR(SUM(V459:V460),"0")</f>
        <v>76</v>
      </c>
      <c r="W462" s="347">
        <f>IFERROR(SUM(W459:W460),"0")</f>
        <v>79.2</v>
      </c>
      <c r="X462" s="37"/>
      <c r="Y462" s="348"/>
      <c r="Z462" s="348"/>
    </row>
    <row r="463" spans="1:53" ht="14.25" customHeight="1" x14ac:dyDescent="0.25">
      <c r="A463" s="353" t="s">
        <v>59</v>
      </c>
      <c r="B463" s="354"/>
      <c r="C463" s="354"/>
      <c r="D463" s="354"/>
      <c r="E463" s="354"/>
      <c r="F463" s="354"/>
      <c r="G463" s="354"/>
      <c r="H463" s="354"/>
      <c r="I463" s="354"/>
      <c r="J463" s="354"/>
      <c r="K463" s="354"/>
      <c r="L463" s="354"/>
      <c r="M463" s="354"/>
      <c r="N463" s="354"/>
      <c r="O463" s="354"/>
      <c r="P463" s="354"/>
      <c r="Q463" s="354"/>
      <c r="R463" s="354"/>
      <c r="S463" s="354"/>
      <c r="T463" s="354"/>
      <c r="U463" s="354"/>
      <c r="V463" s="354"/>
      <c r="W463" s="354"/>
      <c r="X463" s="354"/>
      <c r="Y463" s="341"/>
      <c r="Z463" s="341"/>
    </row>
    <row r="464" spans="1:53" ht="27" customHeight="1" x14ac:dyDescent="0.25">
      <c r="A464" s="54" t="s">
        <v>626</v>
      </c>
      <c r="B464" s="54" t="s">
        <v>627</v>
      </c>
      <c r="C464" s="31">
        <v>4301031252</v>
      </c>
      <c r="D464" s="349">
        <v>4680115883116</v>
      </c>
      <c r="E464" s="350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2"/>
      <c r="P464" s="352"/>
      <c r="Q464" s="352"/>
      <c r="R464" s="350"/>
      <c r="S464" s="34"/>
      <c r="T464" s="34"/>
      <c r="U464" s="35" t="s">
        <v>64</v>
      </c>
      <c r="V464" s="345">
        <v>92</v>
      </c>
      <c r="W464" s="346">
        <f t="shared" ref="W464:W469" si="23">IFERROR(IF(V464="",0,CEILING((V464/$H464),1)*$H464),"")</f>
        <v>95.04</v>
      </c>
      <c r="X464" s="36">
        <f>IFERROR(IF(W464=0,"",ROUNDUP(W464/H464,0)*0.01196),"")</f>
        <v>0.21528</v>
      </c>
      <c r="Y464" s="56"/>
      <c r="Z464" s="57"/>
      <c r="AD464" s="58"/>
      <c r="BA464" s="311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4301031248</v>
      </c>
      <c r="D465" s="349">
        <v>4680115883093</v>
      </c>
      <c r="E465" s="350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2"/>
      <c r="P465" s="352"/>
      <c r="Q465" s="352"/>
      <c r="R465" s="350"/>
      <c r="S465" s="34"/>
      <c r="T465" s="34"/>
      <c r="U465" s="35" t="s">
        <v>64</v>
      </c>
      <c r="V465" s="345">
        <v>26</v>
      </c>
      <c r="W465" s="346">
        <f t="shared" si="23"/>
        <v>26.400000000000002</v>
      </c>
      <c r="X465" s="36">
        <f>IFERROR(IF(W465=0,"",ROUNDUP(W465/H465,0)*0.01196),"")</f>
        <v>5.9799999999999999E-2</v>
      </c>
      <c r="Y465" s="56"/>
      <c r="Z465" s="57"/>
      <c r="AD465" s="58"/>
      <c r="BA465" s="312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4301031250</v>
      </c>
      <c r="D466" s="349">
        <v>4680115883109</v>
      </c>
      <c r="E466" s="350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2"/>
      <c r="P466" s="352"/>
      <c r="Q466" s="352"/>
      <c r="R466" s="350"/>
      <c r="S466" s="34"/>
      <c r="T466" s="34"/>
      <c r="U466" s="35" t="s">
        <v>64</v>
      </c>
      <c r="V466" s="345">
        <v>57</v>
      </c>
      <c r="W466" s="346">
        <f t="shared" si="23"/>
        <v>58.080000000000005</v>
      </c>
      <c r="X466" s="36">
        <f>IFERROR(IF(W466=0,"",ROUNDUP(W466/H466,0)*0.01196),"")</f>
        <v>0.13156000000000001</v>
      </c>
      <c r="Y466" s="56"/>
      <c r="Z466" s="57"/>
      <c r="AD466" s="58"/>
      <c r="BA466" s="313" t="s">
        <v>1</v>
      </c>
    </row>
    <row r="467" spans="1:53" ht="27" customHeight="1" x14ac:dyDescent="0.25">
      <c r="A467" s="54" t="s">
        <v>632</v>
      </c>
      <c r="B467" s="54" t="s">
        <v>633</v>
      </c>
      <c r="C467" s="31">
        <v>4301031249</v>
      </c>
      <c r="D467" s="349">
        <v>4680115882072</v>
      </c>
      <c r="E467" s="350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0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2"/>
      <c r="P467" s="352"/>
      <c r="Q467" s="352"/>
      <c r="R467" s="350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634</v>
      </c>
      <c r="B468" s="54" t="s">
        <v>635</v>
      </c>
      <c r="C468" s="31">
        <v>4301031251</v>
      </c>
      <c r="D468" s="349">
        <v>4680115882102</v>
      </c>
      <c r="E468" s="350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2"/>
      <c r="P468" s="352"/>
      <c r="Q468" s="352"/>
      <c r="R468" s="350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636</v>
      </c>
      <c r="B469" s="54" t="s">
        <v>637</v>
      </c>
      <c r="C469" s="31">
        <v>4301031253</v>
      </c>
      <c r="D469" s="349">
        <v>4680115882096</v>
      </c>
      <c r="E469" s="350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2"/>
      <c r="P469" s="352"/>
      <c r="Q469" s="352"/>
      <c r="R469" s="350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x14ac:dyDescent="0.2">
      <c r="A470" s="358"/>
      <c r="B470" s="354"/>
      <c r="C470" s="354"/>
      <c r="D470" s="354"/>
      <c r="E470" s="354"/>
      <c r="F470" s="354"/>
      <c r="G470" s="354"/>
      <c r="H470" s="354"/>
      <c r="I470" s="354"/>
      <c r="J470" s="354"/>
      <c r="K470" s="354"/>
      <c r="L470" s="354"/>
      <c r="M470" s="359"/>
      <c r="N470" s="355" t="s">
        <v>65</v>
      </c>
      <c r="O470" s="356"/>
      <c r="P470" s="356"/>
      <c r="Q470" s="356"/>
      <c r="R470" s="356"/>
      <c r="S470" s="356"/>
      <c r="T470" s="357"/>
      <c r="U470" s="37" t="s">
        <v>66</v>
      </c>
      <c r="V470" s="347">
        <f>IFERROR(V464/H464,"0")+IFERROR(V465/H465,"0")+IFERROR(V466/H466,"0")+IFERROR(V467/H467,"0")+IFERROR(V468/H468,"0")+IFERROR(V469/H469,"0")</f>
        <v>33.143939393939391</v>
      </c>
      <c r="W470" s="347">
        <f>IFERROR(W464/H464,"0")+IFERROR(W465/H465,"0")+IFERROR(W466/H466,"0")+IFERROR(W467/H467,"0")+IFERROR(W468/H468,"0")+IFERROR(W469/H469,"0")</f>
        <v>34</v>
      </c>
      <c r="X470" s="347">
        <f>IFERROR(IF(X464="",0,X464),"0")+IFERROR(IF(X465="",0,X465),"0")+IFERROR(IF(X466="",0,X466),"0")+IFERROR(IF(X467="",0,X467),"0")+IFERROR(IF(X468="",0,X468),"0")+IFERROR(IF(X469="",0,X469),"0")</f>
        <v>0.40664</v>
      </c>
      <c r="Y470" s="348"/>
      <c r="Z470" s="348"/>
    </row>
    <row r="471" spans="1:53" x14ac:dyDescent="0.2">
      <c r="A471" s="354"/>
      <c r="B471" s="354"/>
      <c r="C471" s="354"/>
      <c r="D471" s="354"/>
      <c r="E471" s="354"/>
      <c r="F471" s="354"/>
      <c r="G471" s="354"/>
      <c r="H471" s="354"/>
      <c r="I471" s="354"/>
      <c r="J471" s="354"/>
      <c r="K471" s="354"/>
      <c r="L471" s="354"/>
      <c r="M471" s="359"/>
      <c r="N471" s="355" t="s">
        <v>65</v>
      </c>
      <c r="O471" s="356"/>
      <c r="P471" s="356"/>
      <c r="Q471" s="356"/>
      <c r="R471" s="356"/>
      <c r="S471" s="356"/>
      <c r="T471" s="357"/>
      <c r="U471" s="37" t="s">
        <v>64</v>
      </c>
      <c r="V471" s="347">
        <f>IFERROR(SUM(V464:V469),"0")</f>
        <v>175</v>
      </c>
      <c r="W471" s="347">
        <f>IFERROR(SUM(W464:W469),"0")</f>
        <v>179.52</v>
      </c>
      <c r="X471" s="37"/>
      <c r="Y471" s="348"/>
      <c r="Z471" s="348"/>
    </row>
    <row r="472" spans="1:53" ht="14.25" customHeight="1" x14ac:dyDescent="0.25">
      <c r="A472" s="353" t="s">
        <v>67</v>
      </c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4"/>
      <c r="N472" s="354"/>
      <c r="O472" s="354"/>
      <c r="P472" s="354"/>
      <c r="Q472" s="354"/>
      <c r="R472" s="354"/>
      <c r="S472" s="354"/>
      <c r="T472" s="354"/>
      <c r="U472" s="354"/>
      <c r="V472" s="354"/>
      <c r="W472" s="354"/>
      <c r="X472" s="354"/>
      <c r="Y472" s="341"/>
      <c r="Z472" s="341"/>
    </row>
    <row r="473" spans="1:53" ht="16.5" customHeight="1" x14ac:dyDescent="0.25">
      <c r="A473" s="54" t="s">
        <v>638</v>
      </c>
      <c r="B473" s="54" t="s">
        <v>639</v>
      </c>
      <c r="C473" s="31">
        <v>4301051230</v>
      </c>
      <c r="D473" s="349">
        <v>4607091383409</v>
      </c>
      <c r="E473" s="350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2"/>
      <c r="P473" s="352"/>
      <c r="Q473" s="352"/>
      <c r="R473" s="350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customHeight="1" x14ac:dyDescent="0.25">
      <c r="A474" s="54" t="s">
        <v>640</v>
      </c>
      <c r="B474" s="54" t="s">
        <v>641</v>
      </c>
      <c r="C474" s="31">
        <v>4301051231</v>
      </c>
      <c r="D474" s="349">
        <v>4607091383416</v>
      </c>
      <c r="E474" s="350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3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2"/>
      <c r="P474" s="352"/>
      <c r="Q474" s="352"/>
      <c r="R474" s="350"/>
      <c r="S474" s="34"/>
      <c r="T474" s="34"/>
      <c r="U474" s="35" t="s">
        <v>64</v>
      </c>
      <c r="V474" s="345">
        <v>13</v>
      </c>
      <c r="W474" s="346">
        <f>IFERROR(IF(V474="",0,CEILING((V474/$H474),1)*$H474),"")</f>
        <v>15.6</v>
      </c>
      <c r="X474" s="36">
        <f>IFERROR(IF(W474=0,"",ROUNDUP(W474/H474,0)*0.02175),"")</f>
        <v>4.3499999999999997E-2</v>
      </c>
      <c r="Y474" s="56"/>
      <c r="Z474" s="57"/>
      <c r="AD474" s="58"/>
      <c r="BA474" s="318" t="s">
        <v>1</v>
      </c>
    </row>
    <row r="475" spans="1:53" ht="27" customHeight="1" x14ac:dyDescent="0.25">
      <c r="A475" s="54" t="s">
        <v>642</v>
      </c>
      <c r="B475" s="54" t="s">
        <v>643</v>
      </c>
      <c r="C475" s="31">
        <v>4301051058</v>
      </c>
      <c r="D475" s="349">
        <v>4680115883536</v>
      </c>
      <c r="E475" s="350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2"/>
      <c r="P475" s="352"/>
      <c r="Q475" s="352"/>
      <c r="R475" s="350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x14ac:dyDescent="0.2">
      <c r="A476" s="358"/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9"/>
      <c r="N476" s="355" t="s">
        <v>65</v>
      </c>
      <c r="O476" s="356"/>
      <c r="P476" s="356"/>
      <c r="Q476" s="356"/>
      <c r="R476" s="356"/>
      <c r="S476" s="356"/>
      <c r="T476" s="357"/>
      <c r="U476" s="37" t="s">
        <v>66</v>
      </c>
      <c r="V476" s="347">
        <f>IFERROR(V473/H473,"0")+IFERROR(V474/H474,"0")+IFERROR(V475/H475,"0")</f>
        <v>1.6666666666666667</v>
      </c>
      <c r="W476" s="347">
        <f>IFERROR(W473/H473,"0")+IFERROR(W474/H474,"0")+IFERROR(W475/H475,"0")</f>
        <v>2</v>
      </c>
      <c r="X476" s="347">
        <f>IFERROR(IF(X473="",0,X473),"0")+IFERROR(IF(X474="",0,X474),"0")+IFERROR(IF(X475="",0,X475),"0")</f>
        <v>4.3499999999999997E-2</v>
      </c>
      <c r="Y476" s="348"/>
      <c r="Z476" s="348"/>
    </row>
    <row r="477" spans="1:53" x14ac:dyDescent="0.2">
      <c r="A477" s="354"/>
      <c r="B477" s="354"/>
      <c r="C477" s="354"/>
      <c r="D477" s="354"/>
      <c r="E477" s="354"/>
      <c r="F477" s="354"/>
      <c r="G477" s="354"/>
      <c r="H477" s="354"/>
      <c r="I477" s="354"/>
      <c r="J477" s="354"/>
      <c r="K477" s="354"/>
      <c r="L477" s="354"/>
      <c r="M477" s="359"/>
      <c r="N477" s="355" t="s">
        <v>65</v>
      </c>
      <c r="O477" s="356"/>
      <c r="P477" s="356"/>
      <c r="Q477" s="356"/>
      <c r="R477" s="356"/>
      <c r="S477" s="356"/>
      <c r="T477" s="357"/>
      <c r="U477" s="37" t="s">
        <v>64</v>
      </c>
      <c r="V477" s="347">
        <f>IFERROR(SUM(V473:V475),"0")</f>
        <v>13</v>
      </c>
      <c r="W477" s="347">
        <f>IFERROR(SUM(W473:W475),"0")</f>
        <v>15.6</v>
      </c>
      <c r="X477" s="37"/>
      <c r="Y477" s="348"/>
      <c r="Z477" s="348"/>
    </row>
    <row r="478" spans="1:53" ht="14.25" customHeight="1" x14ac:dyDescent="0.25">
      <c r="A478" s="353" t="s">
        <v>195</v>
      </c>
      <c r="B478" s="354"/>
      <c r="C478" s="354"/>
      <c r="D478" s="354"/>
      <c r="E478" s="354"/>
      <c r="F478" s="354"/>
      <c r="G478" s="354"/>
      <c r="H478" s="354"/>
      <c r="I478" s="354"/>
      <c r="J478" s="354"/>
      <c r="K478" s="354"/>
      <c r="L478" s="354"/>
      <c r="M478" s="354"/>
      <c r="N478" s="354"/>
      <c r="O478" s="354"/>
      <c r="P478" s="354"/>
      <c r="Q478" s="354"/>
      <c r="R478" s="354"/>
      <c r="S478" s="354"/>
      <c r="T478" s="354"/>
      <c r="U478" s="354"/>
      <c r="V478" s="354"/>
      <c r="W478" s="354"/>
      <c r="X478" s="354"/>
      <c r="Y478" s="341"/>
      <c r="Z478" s="341"/>
    </row>
    <row r="479" spans="1:53" ht="16.5" customHeight="1" x14ac:dyDescent="0.25">
      <c r="A479" s="54" t="s">
        <v>644</v>
      </c>
      <c r="B479" s="54" t="s">
        <v>645</v>
      </c>
      <c r="C479" s="31">
        <v>4301060363</v>
      </c>
      <c r="D479" s="349">
        <v>4680115885035</v>
      </c>
      <c r="E479" s="350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05" t="s">
        <v>646</v>
      </c>
      <c r="O479" s="352"/>
      <c r="P479" s="352"/>
      <c r="Q479" s="352"/>
      <c r="R479" s="350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x14ac:dyDescent="0.2">
      <c r="A480" s="358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9"/>
      <c r="N480" s="355" t="s">
        <v>65</v>
      </c>
      <c r="O480" s="356"/>
      <c r="P480" s="356"/>
      <c r="Q480" s="356"/>
      <c r="R480" s="356"/>
      <c r="S480" s="356"/>
      <c r="T480" s="357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9"/>
      <c r="N481" s="355" t="s">
        <v>65</v>
      </c>
      <c r="O481" s="356"/>
      <c r="P481" s="356"/>
      <c r="Q481" s="356"/>
      <c r="R481" s="356"/>
      <c r="S481" s="356"/>
      <c r="T481" s="357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customHeight="1" x14ac:dyDescent="0.2">
      <c r="A482" s="360" t="s">
        <v>647</v>
      </c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1"/>
      <c r="N482" s="361"/>
      <c r="O482" s="361"/>
      <c r="P482" s="361"/>
      <c r="Q482" s="361"/>
      <c r="R482" s="361"/>
      <c r="S482" s="361"/>
      <c r="T482" s="361"/>
      <c r="U482" s="361"/>
      <c r="V482" s="361"/>
      <c r="W482" s="361"/>
      <c r="X482" s="361"/>
      <c r="Y482" s="48"/>
      <c r="Z482" s="48"/>
    </row>
    <row r="483" spans="1:53" ht="16.5" customHeight="1" x14ac:dyDescent="0.25">
      <c r="A483" s="402" t="s">
        <v>648</v>
      </c>
      <c r="B483" s="354"/>
      <c r="C483" s="354"/>
      <c r="D483" s="354"/>
      <c r="E483" s="354"/>
      <c r="F483" s="354"/>
      <c r="G483" s="354"/>
      <c r="H483" s="354"/>
      <c r="I483" s="354"/>
      <c r="J483" s="354"/>
      <c r="K483" s="354"/>
      <c r="L483" s="354"/>
      <c r="M483" s="354"/>
      <c r="N483" s="354"/>
      <c r="O483" s="354"/>
      <c r="P483" s="354"/>
      <c r="Q483" s="354"/>
      <c r="R483" s="354"/>
      <c r="S483" s="354"/>
      <c r="T483" s="354"/>
      <c r="U483" s="354"/>
      <c r="V483" s="354"/>
      <c r="W483" s="354"/>
      <c r="X483" s="354"/>
      <c r="Y483" s="340"/>
      <c r="Z483" s="340"/>
    </row>
    <row r="484" spans="1:53" ht="14.25" customHeight="1" x14ac:dyDescent="0.25">
      <c r="A484" s="353" t="s">
        <v>104</v>
      </c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54"/>
      <c r="N484" s="354"/>
      <c r="O484" s="354"/>
      <c r="P484" s="354"/>
      <c r="Q484" s="354"/>
      <c r="R484" s="354"/>
      <c r="S484" s="354"/>
      <c r="T484" s="354"/>
      <c r="U484" s="354"/>
      <c r="V484" s="354"/>
      <c r="W484" s="354"/>
      <c r="X484" s="354"/>
      <c r="Y484" s="341"/>
      <c r="Z484" s="341"/>
    </row>
    <row r="485" spans="1:53" ht="27" customHeight="1" x14ac:dyDescent="0.25">
      <c r="A485" s="54" t="s">
        <v>649</v>
      </c>
      <c r="B485" s="54" t="s">
        <v>650</v>
      </c>
      <c r="C485" s="31">
        <v>4301011763</v>
      </c>
      <c r="D485" s="349">
        <v>4640242181011</v>
      </c>
      <c r="E485" s="350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592" t="s">
        <v>651</v>
      </c>
      <c r="O485" s="352"/>
      <c r="P485" s="352"/>
      <c r="Q485" s="352"/>
      <c r="R485" s="350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customHeight="1" x14ac:dyDescent="0.25">
      <c r="A486" s="54" t="s">
        <v>652</v>
      </c>
      <c r="B486" s="54" t="s">
        <v>653</v>
      </c>
      <c r="C486" s="31">
        <v>4301011585</v>
      </c>
      <c r="D486" s="349">
        <v>4640242180441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2" t="s">
        <v>654</v>
      </c>
      <c r="O486" s="352"/>
      <c r="P486" s="352"/>
      <c r="Q486" s="352"/>
      <c r="R486" s="350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customHeight="1" x14ac:dyDescent="0.25">
      <c r="A487" s="54" t="s">
        <v>655</v>
      </c>
      <c r="B487" s="54" t="s">
        <v>656</v>
      </c>
      <c r="C487" s="31">
        <v>4301011584</v>
      </c>
      <c r="D487" s="349">
        <v>4640242180564</v>
      </c>
      <c r="E487" s="350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597" t="s">
        <v>657</v>
      </c>
      <c r="O487" s="352"/>
      <c r="P487" s="352"/>
      <c r="Q487" s="352"/>
      <c r="R487" s="350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customHeight="1" x14ac:dyDescent="0.25">
      <c r="A488" s="54" t="s">
        <v>658</v>
      </c>
      <c r="B488" s="54" t="s">
        <v>659</v>
      </c>
      <c r="C488" s="31">
        <v>4301011762</v>
      </c>
      <c r="D488" s="349">
        <v>4640242180922</v>
      </c>
      <c r="E488" s="350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628" t="s">
        <v>660</v>
      </c>
      <c r="O488" s="352"/>
      <c r="P488" s="352"/>
      <c r="Q488" s="352"/>
      <c r="R488" s="350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661</v>
      </c>
      <c r="B489" s="54" t="s">
        <v>662</v>
      </c>
      <c r="C489" s="31">
        <v>4301011551</v>
      </c>
      <c r="D489" s="349">
        <v>4640242180038</v>
      </c>
      <c r="E489" s="350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72" t="s">
        <v>663</v>
      </c>
      <c r="O489" s="352"/>
      <c r="P489" s="352"/>
      <c r="Q489" s="352"/>
      <c r="R489" s="350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x14ac:dyDescent="0.2">
      <c r="A490" s="358"/>
      <c r="B490" s="354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9"/>
      <c r="N490" s="355" t="s">
        <v>65</v>
      </c>
      <c r="O490" s="356"/>
      <c r="P490" s="356"/>
      <c r="Q490" s="356"/>
      <c r="R490" s="356"/>
      <c r="S490" s="356"/>
      <c r="T490" s="357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x14ac:dyDescent="0.2">
      <c r="A491" s="354"/>
      <c r="B491" s="354"/>
      <c r="C491" s="354"/>
      <c r="D491" s="354"/>
      <c r="E491" s="354"/>
      <c r="F491" s="354"/>
      <c r="G491" s="354"/>
      <c r="H491" s="354"/>
      <c r="I491" s="354"/>
      <c r="J491" s="354"/>
      <c r="K491" s="354"/>
      <c r="L491" s="354"/>
      <c r="M491" s="359"/>
      <c r="N491" s="355" t="s">
        <v>65</v>
      </c>
      <c r="O491" s="356"/>
      <c r="P491" s="356"/>
      <c r="Q491" s="356"/>
      <c r="R491" s="356"/>
      <c r="S491" s="356"/>
      <c r="T491" s="357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customHeight="1" x14ac:dyDescent="0.25">
      <c r="A492" s="353" t="s">
        <v>96</v>
      </c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4"/>
      <c r="N492" s="354"/>
      <c r="O492" s="354"/>
      <c r="P492" s="354"/>
      <c r="Q492" s="354"/>
      <c r="R492" s="354"/>
      <c r="S492" s="354"/>
      <c r="T492" s="354"/>
      <c r="U492" s="354"/>
      <c r="V492" s="354"/>
      <c r="W492" s="354"/>
      <c r="X492" s="354"/>
      <c r="Y492" s="341"/>
      <c r="Z492" s="341"/>
    </row>
    <row r="493" spans="1:53" ht="27" customHeight="1" x14ac:dyDescent="0.25">
      <c r="A493" s="54" t="s">
        <v>664</v>
      </c>
      <c r="B493" s="54" t="s">
        <v>665</v>
      </c>
      <c r="C493" s="31">
        <v>4301020260</v>
      </c>
      <c r="D493" s="349">
        <v>4640242180526</v>
      </c>
      <c r="E493" s="350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619" t="s">
        <v>666</v>
      </c>
      <c r="O493" s="352"/>
      <c r="P493" s="352"/>
      <c r="Q493" s="352"/>
      <c r="R493" s="350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customHeight="1" x14ac:dyDescent="0.25">
      <c r="A494" s="54" t="s">
        <v>667</v>
      </c>
      <c r="B494" s="54" t="s">
        <v>668</v>
      </c>
      <c r="C494" s="31">
        <v>4301020269</v>
      </c>
      <c r="D494" s="349">
        <v>4640242180519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55" t="s">
        <v>669</v>
      </c>
      <c r="O494" s="352"/>
      <c r="P494" s="352"/>
      <c r="Q494" s="352"/>
      <c r="R494" s="350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customHeight="1" x14ac:dyDescent="0.25">
      <c r="A495" s="54" t="s">
        <v>670</v>
      </c>
      <c r="B495" s="54" t="s">
        <v>671</v>
      </c>
      <c r="C495" s="31">
        <v>4301020309</v>
      </c>
      <c r="D495" s="349">
        <v>4640242180090</v>
      </c>
      <c r="E495" s="350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7" t="s">
        <v>672</v>
      </c>
      <c r="O495" s="352"/>
      <c r="P495" s="352"/>
      <c r="Q495" s="352"/>
      <c r="R495" s="350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x14ac:dyDescent="0.2">
      <c r="A496" s="358"/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9"/>
      <c r="N496" s="355" t="s">
        <v>65</v>
      </c>
      <c r="O496" s="356"/>
      <c r="P496" s="356"/>
      <c r="Q496" s="356"/>
      <c r="R496" s="356"/>
      <c r="S496" s="356"/>
      <c r="T496" s="357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x14ac:dyDescent="0.2">
      <c r="A497" s="354"/>
      <c r="B497" s="354"/>
      <c r="C497" s="354"/>
      <c r="D497" s="354"/>
      <c r="E497" s="354"/>
      <c r="F497" s="354"/>
      <c r="G497" s="354"/>
      <c r="H497" s="354"/>
      <c r="I497" s="354"/>
      <c r="J497" s="354"/>
      <c r="K497" s="354"/>
      <c r="L497" s="354"/>
      <c r="M497" s="359"/>
      <c r="N497" s="355" t="s">
        <v>65</v>
      </c>
      <c r="O497" s="356"/>
      <c r="P497" s="356"/>
      <c r="Q497" s="356"/>
      <c r="R497" s="356"/>
      <c r="S497" s="356"/>
      <c r="T497" s="357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customHeight="1" x14ac:dyDescent="0.25">
      <c r="A498" s="353" t="s">
        <v>59</v>
      </c>
      <c r="B498" s="354"/>
      <c r="C498" s="354"/>
      <c r="D498" s="354"/>
      <c r="E498" s="354"/>
      <c r="F498" s="354"/>
      <c r="G498" s="354"/>
      <c r="H498" s="354"/>
      <c r="I498" s="354"/>
      <c r="J498" s="354"/>
      <c r="K498" s="354"/>
      <c r="L498" s="354"/>
      <c r="M498" s="354"/>
      <c r="N498" s="354"/>
      <c r="O498" s="354"/>
      <c r="P498" s="354"/>
      <c r="Q498" s="354"/>
      <c r="R498" s="354"/>
      <c r="S498" s="354"/>
      <c r="T498" s="354"/>
      <c r="U498" s="354"/>
      <c r="V498" s="354"/>
      <c r="W498" s="354"/>
      <c r="X498" s="354"/>
      <c r="Y498" s="341"/>
      <c r="Z498" s="341"/>
    </row>
    <row r="499" spans="1:53" ht="27" customHeight="1" x14ac:dyDescent="0.25">
      <c r="A499" s="54" t="s">
        <v>673</v>
      </c>
      <c r="B499" s="54" t="s">
        <v>674</v>
      </c>
      <c r="C499" s="31">
        <v>4301031280</v>
      </c>
      <c r="D499" s="349">
        <v>4640242180816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45" t="s">
        <v>675</v>
      </c>
      <c r="O499" s="352"/>
      <c r="P499" s="352"/>
      <c r="Q499" s="352"/>
      <c r="R499" s="350"/>
      <c r="S499" s="34"/>
      <c r="T499" s="34"/>
      <c r="U499" s="35" t="s">
        <v>64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29" t="s">
        <v>1</v>
      </c>
    </row>
    <row r="500" spans="1:53" ht="27" customHeight="1" x14ac:dyDescent="0.25">
      <c r="A500" s="54" t="s">
        <v>676</v>
      </c>
      <c r="B500" s="54" t="s">
        <v>677</v>
      </c>
      <c r="C500" s="31">
        <v>4301031244</v>
      </c>
      <c r="D500" s="349">
        <v>4640242180595</v>
      </c>
      <c r="E500" s="350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52" t="s">
        <v>678</v>
      </c>
      <c r="O500" s="352"/>
      <c r="P500" s="352"/>
      <c r="Q500" s="352"/>
      <c r="R500" s="350"/>
      <c r="S500" s="34"/>
      <c r="T500" s="34"/>
      <c r="U500" s="35" t="s">
        <v>64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0" t="s">
        <v>1</v>
      </c>
    </row>
    <row r="501" spans="1:53" ht="27" customHeight="1" x14ac:dyDescent="0.25">
      <c r="A501" s="54" t="s">
        <v>679</v>
      </c>
      <c r="B501" s="54" t="s">
        <v>680</v>
      </c>
      <c r="C501" s="31">
        <v>4301031203</v>
      </c>
      <c r="D501" s="349">
        <v>4640242180908</v>
      </c>
      <c r="E501" s="350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0" t="s">
        <v>681</v>
      </c>
      <c r="O501" s="352"/>
      <c r="P501" s="352"/>
      <c r="Q501" s="352"/>
      <c r="R501" s="350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customHeight="1" x14ac:dyDescent="0.25">
      <c r="A502" s="54" t="s">
        <v>682</v>
      </c>
      <c r="B502" s="54" t="s">
        <v>683</v>
      </c>
      <c r="C502" s="31">
        <v>4301031200</v>
      </c>
      <c r="D502" s="349">
        <v>4640242180489</v>
      </c>
      <c r="E502" s="350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57" t="s">
        <v>684</v>
      </c>
      <c r="O502" s="352"/>
      <c r="P502" s="352"/>
      <c r="Q502" s="352"/>
      <c r="R502" s="350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x14ac:dyDescent="0.2">
      <c r="A503" s="358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5" t="s">
        <v>65</v>
      </c>
      <c r="O503" s="356"/>
      <c r="P503" s="356"/>
      <c r="Q503" s="356"/>
      <c r="R503" s="356"/>
      <c r="S503" s="356"/>
      <c r="T503" s="357"/>
      <c r="U503" s="37" t="s">
        <v>66</v>
      </c>
      <c r="V503" s="347">
        <f>IFERROR(V499/H499,"0")+IFERROR(V500/H500,"0")+IFERROR(V501/H501,"0")+IFERROR(V502/H502,"0")</f>
        <v>0</v>
      </c>
      <c r="W503" s="347">
        <f>IFERROR(W499/H499,"0")+IFERROR(W500/H500,"0")+IFERROR(W501/H501,"0")+IFERROR(W502/H502,"0")</f>
        <v>0</v>
      </c>
      <c r="X503" s="347">
        <f>IFERROR(IF(X499="",0,X499),"0")+IFERROR(IF(X500="",0,X500),"0")+IFERROR(IF(X501="",0,X501),"0")+IFERROR(IF(X502="",0,X502),"0")</f>
        <v>0</v>
      </c>
      <c r="Y503" s="348"/>
      <c r="Z503" s="34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5" t="s">
        <v>65</v>
      </c>
      <c r="O504" s="356"/>
      <c r="P504" s="356"/>
      <c r="Q504" s="356"/>
      <c r="R504" s="356"/>
      <c r="S504" s="356"/>
      <c r="T504" s="357"/>
      <c r="U504" s="37" t="s">
        <v>64</v>
      </c>
      <c r="V504" s="347">
        <f>IFERROR(SUM(V499:V502),"0")</f>
        <v>0</v>
      </c>
      <c r="W504" s="347">
        <f>IFERROR(SUM(W499:W502),"0")</f>
        <v>0</v>
      </c>
      <c r="X504" s="37"/>
      <c r="Y504" s="348"/>
      <c r="Z504" s="348"/>
    </row>
    <row r="505" spans="1:53" ht="14.25" customHeight="1" x14ac:dyDescent="0.25">
      <c r="A505" s="353" t="s">
        <v>67</v>
      </c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4"/>
      <c r="N505" s="354"/>
      <c r="O505" s="354"/>
      <c r="P505" s="354"/>
      <c r="Q505" s="354"/>
      <c r="R505" s="354"/>
      <c r="S505" s="354"/>
      <c r="T505" s="354"/>
      <c r="U505" s="354"/>
      <c r="V505" s="354"/>
      <c r="W505" s="354"/>
      <c r="X505" s="354"/>
      <c r="Y505" s="341"/>
      <c r="Z505" s="341"/>
    </row>
    <row r="506" spans="1:53" ht="27" customHeight="1" x14ac:dyDescent="0.25">
      <c r="A506" s="54" t="s">
        <v>685</v>
      </c>
      <c r="B506" s="54" t="s">
        <v>686</v>
      </c>
      <c r="C506" s="31">
        <v>4301051310</v>
      </c>
      <c r="D506" s="349">
        <v>4680115880870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2"/>
      <c r="P506" s="352"/>
      <c r="Q506" s="352"/>
      <c r="R506" s="350"/>
      <c r="S506" s="34"/>
      <c r="T506" s="34"/>
      <c r="U506" s="35" t="s">
        <v>64</v>
      </c>
      <c r="V506" s="345">
        <v>61</v>
      </c>
      <c r="W506" s="346">
        <f>IFERROR(IF(V506="",0,CEILING((V506/$H506),1)*$H506),"")</f>
        <v>62.4</v>
      </c>
      <c r="X506" s="36">
        <f>IFERROR(IF(W506=0,"",ROUNDUP(W506/H506,0)*0.02175),"")</f>
        <v>0.17399999999999999</v>
      </c>
      <c r="Y506" s="56"/>
      <c r="Z506" s="57"/>
      <c r="AD506" s="58"/>
      <c r="BA506" s="333" t="s">
        <v>1</v>
      </c>
    </row>
    <row r="507" spans="1:53" ht="27" customHeight="1" x14ac:dyDescent="0.25">
      <c r="A507" s="54" t="s">
        <v>687</v>
      </c>
      <c r="B507" s="54" t="s">
        <v>688</v>
      </c>
      <c r="C507" s="31">
        <v>4301051510</v>
      </c>
      <c r="D507" s="349">
        <v>4640242180540</v>
      </c>
      <c r="E507" s="350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4" t="s">
        <v>689</v>
      </c>
      <c r="O507" s="352"/>
      <c r="P507" s="352"/>
      <c r="Q507" s="352"/>
      <c r="R507" s="350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customHeight="1" x14ac:dyDescent="0.25">
      <c r="A508" s="54" t="s">
        <v>690</v>
      </c>
      <c r="B508" s="54" t="s">
        <v>691</v>
      </c>
      <c r="C508" s="31">
        <v>4301051390</v>
      </c>
      <c r="D508" s="349">
        <v>4640242181233</v>
      </c>
      <c r="E508" s="350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5" t="s">
        <v>692</v>
      </c>
      <c r="O508" s="352"/>
      <c r="P508" s="352"/>
      <c r="Q508" s="352"/>
      <c r="R508" s="350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customHeight="1" x14ac:dyDescent="0.25">
      <c r="A509" s="54" t="s">
        <v>693</v>
      </c>
      <c r="B509" s="54" t="s">
        <v>694</v>
      </c>
      <c r="C509" s="31">
        <v>4301051508</v>
      </c>
      <c r="D509" s="349">
        <v>4640242180557</v>
      </c>
      <c r="E509" s="350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2" t="s">
        <v>695</v>
      </c>
      <c r="O509" s="352"/>
      <c r="P509" s="352"/>
      <c r="Q509" s="352"/>
      <c r="R509" s="350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696</v>
      </c>
      <c r="B510" s="54" t="s">
        <v>697</v>
      </c>
      <c r="C510" s="31">
        <v>4301051448</v>
      </c>
      <c r="D510" s="349">
        <v>4640242181226</v>
      </c>
      <c r="E510" s="350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2"/>
      <c r="P510" s="352"/>
      <c r="Q510" s="352"/>
      <c r="R510" s="350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x14ac:dyDescent="0.2">
      <c r="A511" s="358"/>
      <c r="B511" s="354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59"/>
      <c r="N511" s="355" t="s">
        <v>65</v>
      </c>
      <c r="O511" s="356"/>
      <c r="P511" s="356"/>
      <c r="Q511" s="356"/>
      <c r="R511" s="356"/>
      <c r="S511" s="356"/>
      <c r="T511" s="357"/>
      <c r="U511" s="37" t="s">
        <v>66</v>
      </c>
      <c r="V511" s="347">
        <f>IFERROR(V506/H506,"0")+IFERROR(V507/H507,"0")+IFERROR(V508/H508,"0")+IFERROR(V509/H509,"0")+IFERROR(V510/H510,"0")</f>
        <v>7.8205128205128203</v>
      </c>
      <c r="W511" s="347">
        <f>IFERROR(W506/H506,"0")+IFERROR(W507/H507,"0")+IFERROR(W508/H508,"0")+IFERROR(W509/H509,"0")+IFERROR(W510/H510,"0")</f>
        <v>8</v>
      </c>
      <c r="X511" s="347">
        <f>IFERROR(IF(X506="",0,X506),"0")+IFERROR(IF(X507="",0,X507),"0")+IFERROR(IF(X508="",0,X508),"0")+IFERROR(IF(X509="",0,X509),"0")+IFERROR(IF(X510="",0,X510),"0")</f>
        <v>0.17399999999999999</v>
      </c>
      <c r="Y511" s="348"/>
      <c r="Z511" s="348"/>
    </row>
    <row r="512" spans="1:53" x14ac:dyDescent="0.2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59"/>
      <c r="N512" s="355" t="s">
        <v>65</v>
      </c>
      <c r="O512" s="356"/>
      <c r="P512" s="356"/>
      <c r="Q512" s="356"/>
      <c r="R512" s="356"/>
      <c r="S512" s="356"/>
      <c r="T512" s="357"/>
      <c r="U512" s="37" t="s">
        <v>64</v>
      </c>
      <c r="V512" s="347">
        <f>IFERROR(SUM(V506:V510),"0")</f>
        <v>61</v>
      </c>
      <c r="W512" s="347">
        <f>IFERROR(SUM(W506:W510),"0")</f>
        <v>62.4</v>
      </c>
      <c r="X512" s="37"/>
      <c r="Y512" s="348"/>
      <c r="Z512" s="348"/>
    </row>
    <row r="513" spans="1:29" ht="15" customHeight="1" x14ac:dyDescent="0.2">
      <c r="A513" s="696"/>
      <c r="B513" s="354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417"/>
      <c r="N513" s="434" t="s">
        <v>699</v>
      </c>
      <c r="O513" s="435"/>
      <c r="P513" s="435"/>
      <c r="Q513" s="435"/>
      <c r="R513" s="435"/>
      <c r="S513" s="435"/>
      <c r="T513" s="436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1733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1821.5400000000002</v>
      </c>
      <c r="X513" s="37"/>
      <c r="Y513" s="348"/>
      <c r="Z513" s="348"/>
    </row>
    <row r="514" spans="1:29" x14ac:dyDescent="0.2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417"/>
      <c r="N514" s="434" t="s">
        <v>700</v>
      </c>
      <c r="O514" s="435"/>
      <c r="P514" s="435"/>
      <c r="Q514" s="435"/>
      <c r="R514" s="435"/>
      <c r="S514" s="435"/>
      <c r="T514" s="436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1846.675497968826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1940.442</v>
      </c>
      <c r="X514" s="37"/>
      <c r="Y514" s="348"/>
      <c r="Z514" s="348"/>
    </row>
    <row r="515" spans="1:29" x14ac:dyDescent="0.2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417"/>
      <c r="N515" s="434" t="s">
        <v>701</v>
      </c>
      <c r="O515" s="435"/>
      <c r="P515" s="435"/>
      <c r="Q515" s="435"/>
      <c r="R515" s="435"/>
      <c r="S515" s="435"/>
      <c r="T515" s="436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4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4</v>
      </c>
      <c r="X515" s="37"/>
      <c r="Y515" s="348"/>
      <c r="Z515" s="348"/>
    </row>
    <row r="516" spans="1:29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417"/>
      <c r="N516" s="434" t="s">
        <v>703</v>
      </c>
      <c r="O516" s="435"/>
      <c r="P516" s="435"/>
      <c r="Q516" s="435"/>
      <c r="R516" s="435"/>
      <c r="S516" s="435"/>
      <c r="T516" s="436"/>
      <c r="U516" s="37" t="s">
        <v>64</v>
      </c>
      <c r="V516" s="347">
        <f>GrossWeightTotal+PalletQtyTotal*25</f>
        <v>1946.675497968826</v>
      </c>
      <c r="W516" s="347">
        <f>GrossWeightTotalR+PalletQtyTotalR*25</f>
        <v>2040.442</v>
      </c>
      <c r="X516" s="37"/>
      <c r="Y516" s="348"/>
      <c r="Z516" s="348"/>
    </row>
    <row r="517" spans="1:29" x14ac:dyDescent="0.2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417"/>
      <c r="N517" s="434" t="s">
        <v>704</v>
      </c>
      <c r="O517" s="435"/>
      <c r="P517" s="435"/>
      <c r="Q517" s="435"/>
      <c r="R517" s="435"/>
      <c r="S517" s="435"/>
      <c r="T517" s="436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352.43342468514885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367</v>
      </c>
      <c r="X517" s="37"/>
      <c r="Y517" s="348"/>
      <c r="Z517" s="348"/>
    </row>
    <row r="518" spans="1:29" ht="14.25" customHeight="1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417"/>
      <c r="N518" s="434" t="s">
        <v>705</v>
      </c>
      <c r="O518" s="435"/>
      <c r="P518" s="435"/>
      <c r="Q518" s="435"/>
      <c r="R518" s="435"/>
      <c r="S518" s="435"/>
      <c r="T518" s="436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4.1186500000000006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66" t="s">
        <v>94</v>
      </c>
      <c r="D520" s="367"/>
      <c r="E520" s="367"/>
      <c r="F520" s="368"/>
      <c r="G520" s="366" t="s">
        <v>217</v>
      </c>
      <c r="H520" s="367"/>
      <c r="I520" s="367"/>
      <c r="J520" s="367"/>
      <c r="K520" s="367"/>
      <c r="L520" s="367"/>
      <c r="M520" s="367"/>
      <c r="N520" s="367"/>
      <c r="O520" s="368"/>
      <c r="P520" s="366" t="s">
        <v>458</v>
      </c>
      <c r="Q520" s="368"/>
      <c r="R520" s="366" t="s">
        <v>511</v>
      </c>
      <c r="S520" s="368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12" t="s">
        <v>708</v>
      </c>
      <c r="B521" s="366" t="s">
        <v>58</v>
      </c>
      <c r="C521" s="366" t="s">
        <v>95</v>
      </c>
      <c r="D521" s="366" t="s">
        <v>103</v>
      </c>
      <c r="E521" s="366" t="s">
        <v>94</v>
      </c>
      <c r="F521" s="366" t="s">
        <v>209</v>
      </c>
      <c r="G521" s="366" t="s">
        <v>218</v>
      </c>
      <c r="H521" s="366" t="s">
        <v>225</v>
      </c>
      <c r="I521" s="366" t="s">
        <v>244</v>
      </c>
      <c r="J521" s="366" t="s">
        <v>303</v>
      </c>
      <c r="K521" s="343"/>
      <c r="L521" s="366" t="s">
        <v>324</v>
      </c>
      <c r="M521" s="366" t="s">
        <v>343</v>
      </c>
      <c r="N521" s="366" t="s">
        <v>427</v>
      </c>
      <c r="O521" s="366" t="s">
        <v>445</v>
      </c>
      <c r="P521" s="366" t="s">
        <v>459</v>
      </c>
      <c r="Q521" s="366" t="s">
        <v>486</v>
      </c>
      <c r="R521" s="366" t="s">
        <v>512</v>
      </c>
      <c r="S521" s="366" t="s">
        <v>561</v>
      </c>
      <c r="T521" s="366" t="s">
        <v>589</v>
      </c>
      <c r="U521" s="366" t="s">
        <v>648</v>
      </c>
      <c r="Z521" s="52"/>
      <c r="AC521" s="343"/>
    </row>
    <row r="522" spans="1:29" ht="13.5" customHeight="1" thickBot="1" x14ac:dyDescent="0.25">
      <c r="A522" s="413"/>
      <c r="B522" s="369"/>
      <c r="C522" s="369"/>
      <c r="D522" s="369"/>
      <c r="E522" s="369"/>
      <c r="F522" s="369"/>
      <c r="G522" s="369"/>
      <c r="H522" s="369"/>
      <c r="I522" s="369"/>
      <c r="J522" s="369"/>
      <c r="K522" s="343"/>
      <c r="L522" s="369"/>
      <c r="M522" s="369"/>
      <c r="N522" s="369"/>
      <c r="O522" s="369"/>
      <c r="P522" s="369"/>
      <c r="Q522" s="369"/>
      <c r="R522" s="369"/>
      <c r="S522" s="369"/>
      <c r="T522" s="369"/>
      <c r="U522" s="369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0</v>
      </c>
      <c r="D523" s="46">
        <f>IFERROR(W55*1,"0")+IFERROR(W56*1,"0")+IFERROR(W57*1,"0")+IFERROR(W58*1,"0")</f>
        <v>0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4.8</v>
      </c>
      <c r="F523" s="46">
        <f>IFERROR(W127*1,"0")+IFERROR(W128*1,"0")+IFERROR(W129*1,"0")+IFERROR(W130*1,"0")</f>
        <v>0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151.20000000000002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289.79999999999995</v>
      </c>
      <c r="J523" s="46">
        <f>IFERROR(W201*1,"0")+IFERROR(W202*1,"0")+IFERROR(W203*1,"0")+IFERROR(W204*1,"0")+IFERROR(W205*1,"0")+IFERROR(W206*1,"0")+IFERROR(W210*1,"0")</f>
        <v>34.799999999999997</v>
      </c>
      <c r="K523" s="343"/>
      <c r="L523" s="46">
        <f>IFERROR(W215*1,"0")+IFERROR(W216*1,"0")+IFERROR(W217*1,"0")+IFERROR(W218*1,"0")+IFERROR(W219*1,"0")+IFERROR(W220*1,"0")</f>
        <v>0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133.80000000000001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3.6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466.2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109.2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66.900000000000006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71.400000000000006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427.44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62.4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J9:L9"/>
    <mergeCell ref="R5:S5"/>
    <mergeCell ref="N27:R27"/>
    <mergeCell ref="N325:R325"/>
    <mergeCell ref="N390:R390"/>
    <mergeCell ref="D262:E262"/>
    <mergeCell ref="A442:X442"/>
    <mergeCell ref="N456:T456"/>
    <mergeCell ref="A429:X429"/>
    <mergeCell ref="D237:E237"/>
    <mergeCell ref="N389:R389"/>
    <mergeCell ref="N327:R327"/>
    <mergeCell ref="N156:R156"/>
    <mergeCell ref="N454:R454"/>
    <mergeCell ref="D291:E291"/>
    <mergeCell ref="A252:M253"/>
    <mergeCell ref="D239:E239"/>
    <mergeCell ref="D95:E95"/>
    <mergeCell ref="S17:T17"/>
    <mergeCell ref="N372:T372"/>
    <mergeCell ref="N385:R385"/>
    <mergeCell ref="A346:M347"/>
    <mergeCell ref="N310:T310"/>
    <mergeCell ref="A272:X272"/>
    <mergeCell ref="A15:L15"/>
    <mergeCell ref="A48:X48"/>
    <mergeCell ref="N23:T23"/>
    <mergeCell ref="N261:R261"/>
    <mergeCell ref="N388:R388"/>
    <mergeCell ref="N217:R217"/>
    <mergeCell ref="A142:X142"/>
    <mergeCell ref="A513:M518"/>
    <mergeCell ref="N427:T427"/>
    <mergeCell ref="D57:E57"/>
    <mergeCell ref="N163:T163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53:X53"/>
    <mergeCell ref="D336:E336"/>
    <mergeCell ref="N242:T242"/>
    <mergeCell ref="A13:L13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N317:R317"/>
    <mergeCell ref="N146:R146"/>
    <mergeCell ref="A314:M315"/>
    <mergeCell ref="D323:E323"/>
    <mergeCell ref="D450:E450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N110:R110"/>
    <mergeCell ref="N420:R420"/>
    <mergeCell ref="D99:E99"/>
    <mergeCell ref="D397:E397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D257:E257"/>
    <mergeCell ref="D86:E86"/>
    <mergeCell ref="D384:E384"/>
    <mergeCell ref="D151:E151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221:T221"/>
    <mergeCell ref="D215:E215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D279:E279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A461:M462"/>
    <mergeCell ref="D128:E128"/>
    <mergeCell ref="N517:T517"/>
    <mergeCell ref="D489:E489"/>
    <mergeCell ref="N346:T346"/>
    <mergeCell ref="N98:R98"/>
    <mergeCell ref="D75:E75"/>
    <mergeCell ref="D206:E206"/>
    <mergeCell ref="N41:T41"/>
    <mergeCell ref="N283:T283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D217:E217"/>
    <mergeCell ref="N193:R193"/>
    <mergeCell ref="D186:E186"/>
    <mergeCell ref="D65:E65"/>
    <mergeCell ref="A443:X443"/>
    <mergeCell ref="D509:E509"/>
    <mergeCell ref="D425:E425"/>
    <mergeCell ref="D359:E359"/>
    <mergeCell ref="A434:X434"/>
    <mergeCell ref="A264:M265"/>
    <mergeCell ref="N96:R9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N473:R473"/>
    <mergeCell ref="D56:E56"/>
    <mergeCell ref="N448:R448"/>
    <mergeCell ref="D193:E193"/>
    <mergeCell ref="D127:E127"/>
    <mergeCell ref="D176:E176"/>
    <mergeCell ref="N264:T264"/>
    <mergeCell ref="N462:T462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R521:R522"/>
    <mergeCell ref="A490:M491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99:R499"/>
    <mergeCell ref="N229:R229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A484:X484"/>
    <mergeCell ref="D469:E469"/>
    <mergeCell ref="D183:E183"/>
    <mergeCell ref="A192:X192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470:T470"/>
    <mergeCell ref="N299:T299"/>
    <mergeCell ref="D251:E251"/>
    <mergeCell ref="N99:R99"/>
    <mergeCell ref="D487:E48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D454:E454"/>
    <mergeCell ref="D327:E327"/>
    <mergeCell ref="A333:X333"/>
    <mergeCell ref="D156:E156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A44:M45"/>
    <mergeCell ref="N74:R74"/>
    <mergeCell ref="N76:R76"/>
    <mergeCell ref="N90:T90"/>
    <mergeCell ref="D409:E409"/>
    <mergeCell ref="N40:T40"/>
    <mergeCell ref="A200:X200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450:R450"/>
    <mergeCell ref="D325:E325"/>
    <mergeCell ref="A411:M412"/>
    <mergeCell ref="A348:X348"/>
    <mergeCell ref="D466:E466"/>
    <mergeCell ref="N308:R308"/>
    <mergeCell ref="N137:R137"/>
    <mergeCell ref="D180:E180"/>
    <mergeCell ref="D9:E9"/>
    <mergeCell ref="D118:E118"/>
    <mergeCell ref="F9:G9"/>
    <mergeCell ref="A320:X320"/>
    <mergeCell ref="N289:R289"/>
    <mergeCell ref="D167:E167"/>
    <mergeCell ref="D161:E161"/>
    <mergeCell ref="D232:E232"/>
    <mergeCell ref="D27:E27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F521:F522"/>
    <mergeCell ref="D108:E108"/>
    <mergeCell ref="N350:R350"/>
    <mergeCell ref="N139:T139"/>
    <mergeCell ref="N406:T406"/>
    <mergeCell ref="I17:I18"/>
    <mergeCell ref="A321:X321"/>
    <mergeCell ref="D377:E377"/>
    <mergeCell ref="N212:T212"/>
    <mergeCell ref="A312:X312"/>
    <mergeCell ref="N51:T51"/>
    <mergeCell ref="A405:M406"/>
    <mergeCell ref="D72:E72"/>
    <mergeCell ref="N276:T276"/>
    <mergeCell ref="D235:E235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R520:S520"/>
    <mergeCell ref="N129:R129"/>
    <mergeCell ref="N63:R63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N447:R447"/>
    <mergeCell ref="O11:P11"/>
    <mergeCell ref="D260:E260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D5:E5"/>
    <mergeCell ref="N453:R453"/>
    <mergeCell ref="D303:E303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O10:P10"/>
    <mergeCell ref="N496:T496"/>
    <mergeCell ref="A444:X444"/>
    <mergeCell ref="A476:M477"/>
    <mergeCell ref="N75:R75"/>
    <mergeCell ref="D8:L8"/>
    <mergeCell ref="N39:R39"/>
    <mergeCell ref="D87:E87"/>
    <mergeCell ref="D382:E382"/>
    <mergeCell ref="N295:T295"/>
    <mergeCell ref="N417:T417"/>
    <mergeCell ref="D334:E334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W17:W1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55:E55"/>
    <mergeCell ref="D30:E30"/>
    <mergeCell ref="D353:E353"/>
    <mergeCell ref="N195:R195"/>
    <mergeCell ref="D67:E67"/>
    <mergeCell ref="N363:R363"/>
    <mergeCell ref="N56:R56"/>
    <mergeCell ref="N323:R323"/>
    <mergeCell ref="T10:U10"/>
    <mergeCell ref="D195:E195"/>
    <mergeCell ref="D493:E493"/>
    <mergeCell ref="A378:M379"/>
    <mergeCell ref="D431:E431"/>
    <mergeCell ref="D189:E189"/>
    <mergeCell ref="D287:E287"/>
    <mergeCell ref="N331:T331"/>
    <mergeCell ref="D474:E474"/>
    <mergeCell ref="A160:X160"/>
    <mergeCell ref="N355:T355"/>
    <mergeCell ref="A141:X141"/>
    <mergeCell ref="N381:R381"/>
    <mergeCell ref="N181:R181"/>
    <mergeCell ref="A135:X135"/>
    <mergeCell ref="D66:E66"/>
    <mergeCell ref="N479:R479"/>
    <mergeCell ref="N32:T32"/>
    <mergeCell ref="N159:T159"/>
    <mergeCell ref="D351:E351"/>
    <mergeCell ref="D289:E289"/>
    <mergeCell ref="N395:T395"/>
    <mergeCell ref="D73:E73"/>
    <mergeCell ref="A83:M84"/>
    <mergeCell ref="N486:R486"/>
    <mergeCell ref="A276:M277"/>
    <mergeCell ref="N44:T44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A36:M37"/>
    <mergeCell ref="A133:X133"/>
    <mergeCell ref="N481:T481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471:T471"/>
    <mergeCell ref="N30:R30"/>
    <mergeCell ref="D98:E98"/>
    <mergeCell ref="D473:E473"/>
    <mergeCell ref="N144:R144"/>
    <mergeCell ref="D187:E187"/>
    <mergeCell ref="D423:E42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2024-04-05T09:12:30Z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