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3,24\26,03,24 Медведев\"/>
    </mc:Choice>
  </mc:AlternateContent>
  <xr:revisionPtr revIDLastSave="0" documentId="13_ncr:1_{DC57BFEE-A2DB-486E-AE36-4FBC90C3A7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V498" i="1"/>
  <c r="W497" i="1"/>
  <c r="X497" i="1" s="1"/>
  <c r="W496" i="1"/>
  <c r="X496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W482" i="1" s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V468" i="1"/>
  <c r="W467" i="1"/>
  <c r="X467" i="1" s="1"/>
  <c r="N467" i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W425" i="1"/>
  <c r="T525" i="1" s="1"/>
  <c r="N425" i="1"/>
  <c r="V422" i="1"/>
  <c r="V421" i="1"/>
  <c r="X420" i="1"/>
  <c r="W420" i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W368" i="1"/>
  <c r="W370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W351" i="1"/>
  <c r="X351" i="1" s="1"/>
  <c r="N351" i="1"/>
  <c r="W350" i="1"/>
  <c r="V348" i="1"/>
  <c r="V347" i="1"/>
  <c r="X346" i="1"/>
  <c r="W346" i="1"/>
  <c r="N346" i="1"/>
  <c r="W345" i="1"/>
  <c r="X345" i="1" s="1"/>
  <c r="N345" i="1"/>
  <c r="W344" i="1"/>
  <c r="W348" i="1" s="1"/>
  <c r="N344" i="1"/>
  <c r="V342" i="1"/>
  <c r="V341" i="1"/>
  <c r="X340" i="1"/>
  <c r="W340" i="1"/>
  <c r="N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W278" i="1"/>
  <c r="X278" i="1" s="1"/>
  <c r="W277" i="1"/>
  <c r="W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W268" i="1" s="1"/>
  <c r="N260" i="1"/>
  <c r="V258" i="1"/>
  <c r="V257" i="1"/>
  <c r="X256" i="1"/>
  <c r="W256" i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W200" i="1"/>
  <c r="X200" i="1" s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X142" i="1"/>
  <c r="W142" i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V24" i="1"/>
  <c r="V515" i="1" s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2" i="1" l="1"/>
  <c r="X23" i="1" s="1"/>
  <c r="X57" i="1"/>
  <c r="X61" i="1" s="1"/>
  <c r="W93" i="1"/>
  <c r="W105" i="1"/>
  <c r="W120" i="1"/>
  <c r="W129" i="1"/>
  <c r="F525" i="1"/>
  <c r="W159" i="1"/>
  <c r="X172" i="1"/>
  <c r="J525" i="1"/>
  <c r="X260" i="1"/>
  <c r="X277" i="1"/>
  <c r="X280" i="1" s="1"/>
  <c r="X344" i="1"/>
  <c r="X368" i="1"/>
  <c r="X370" i="1" s="1"/>
  <c r="X414" i="1"/>
  <c r="X415" i="1" s="1"/>
  <c r="W415" i="1"/>
  <c r="X425" i="1"/>
  <c r="X427" i="1" s="1"/>
  <c r="W477" i="1"/>
  <c r="X495" i="1"/>
  <c r="X498" i="1" s="1"/>
  <c r="W498" i="1"/>
  <c r="V518" i="1"/>
  <c r="X93" i="1"/>
  <c r="X119" i="1"/>
  <c r="X129" i="1"/>
  <c r="X145" i="1"/>
  <c r="X158" i="1"/>
  <c r="X246" i="1"/>
  <c r="X268" i="1"/>
  <c r="W347" i="1"/>
  <c r="X463" i="1"/>
  <c r="X477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X86" i="1"/>
  <c r="X176" i="1"/>
  <c r="W53" i="1"/>
  <c r="W119" i="1"/>
  <c r="W145" i="1"/>
  <c r="W158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61" i="1"/>
  <c r="W86" i="1"/>
  <c r="W94" i="1"/>
  <c r="W104" i="1"/>
  <c r="W130" i="1"/>
  <c r="W137" i="1"/>
  <c r="W165" i="1"/>
  <c r="W169" i="1"/>
  <c r="W177" i="1"/>
  <c r="H9" i="1"/>
  <c r="B525" i="1"/>
  <c r="V519" i="1"/>
  <c r="W24" i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<sst xmlns="http://schemas.openxmlformats.org/spreadsheetml/2006/main" count="2224" uniqueCount="747">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</sst>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topLeftCell="A14" zoomScaleNormal="100" zoomScaleSheetLayoutView="100" workbookViewId="0">
      <selection activeCell="Z79" sqref="Z7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83" t="s">
        <v>0</v>
      </c>
      <c r="E1" s="353"/>
      <c r="F1" s="353"/>
      <c r="G1" s="12" t="s">
        <v>1</v>
      </c>
      <c r="H1" s="483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622" t="s">
        <v>8</v>
      </c>
      <c r="B5" s="391"/>
      <c r="C5" s="392"/>
      <c r="D5" s="644"/>
      <c r="E5" s="645"/>
      <c r="F5" s="418" t="s">
        <v>9</v>
      </c>
      <c r="G5" s="392"/>
      <c r="H5" s="644"/>
      <c r="I5" s="681"/>
      <c r="J5" s="681"/>
      <c r="K5" s="681"/>
      <c r="L5" s="645"/>
      <c r="N5" s="24" t="s">
        <v>10</v>
      </c>
      <c r="O5" s="408">
        <v>45369</v>
      </c>
      <c r="P5" s="409"/>
      <c r="R5" s="385" t="s">
        <v>11</v>
      </c>
      <c r="S5" s="386"/>
      <c r="T5" s="568" t="s">
        <v>12</v>
      </c>
      <c r="U5" s="409"/>
      <c r="Z5" s="51"/>
      <c r="AA5" s="51"/>
      <c r="AB5" s="51"/>
    </row>
    <row r="6" spans="1:29" s="346" customFormat="1" ht="24" customHeight="1" x14ac:dyDescent="0.2">
      <c r="A6" s="622" t="s">
        <v>13</v>
      </c>
      <c r="B6" s="391"/>
      <c r="C6" s="392"/>
      <c r="D6" s="564" t="s">
        <v>14</v>
      </c>
      <c r="E6" s="565"/>
      <c r="F6" s="565"/>
      <c r="G6" s="565"/>
      <c r="H6" s="565"/>
      <c r="I6" s="565"/>
      <c r="J6" s="565"/>
      <c r="K6" s="565"/>
      <c r="L6" s="409"/>
      <c r="N6" s="24" t="s">
        <v>15</v>
      </c>
      <c r="O6" s="620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67" t="s">
        <v>16</v>
      </c>
      <c r="S6" s="386"/>
      <c r="T6" s="548" t="s">
        <v>17</v>
      </c>
      <c r="U6" s="549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58" t="str">
        <f>IFERROR(VLOOKUP(DeliveryAddress,Table,3,0),1)</f>
        <v>5</v>
      </c>
      <c r="E7" s="559"/>
      <c r="F7" s="559"/>
      <c r="G7" s="559"/>
      <c r="H7" s="559"/>
      <c r="I7" s="559"/>
      <c r="J7" s="559"/>
      <c r="K7" s="559"/>
      <c r="L7" s="461"/>
      <c r="N7" s="24"/>
      <c r="O7" s="42"/>
      <c r="P7" s="42"/>
      <c r="R7" s="355"/>
      <c r="S7" s="386"/>
      <c r="T7" s="550"/>
      <c r="U7" s="551"/>
      <c r="Z7" s="51"/>
      <c r="AA7" s="51"/>
      <c r="AB7" s="51"/>
    </row>
    <row r="8" spans="1:29" s="346" customFormat="1" ht="25.5" customHeight="1" x14ac:dyDescent="0.2">
      <c r="A8" s="377" t="s">
        <v>18</v>
      </c>
      <c r="B8" s="367"/>
      <c r="C8" s="368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44">
        <v>0.41666666666666669</v>
      </c>
      <c r="P8" s="409"/>
      <c r="R8" s="355"/>
      <c r="S8" s="386"/>
      <c r="T8" s="550"/>
      <c r="U8" s="551"/>
      <c r="Z8" s="51"/>
      <c r="AA8" s="51"/>
      <c r="AB8" s="51"/>
    </row>
    <row r="9" spans="1:29" s="346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31"/>
      <c r="E9" s="43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N9" s="26" t="s">
        <v>20</v>
      </c>
      <c r="O9" s="408"/>
      <c r="P9" s="409"/>
      <c r="R9" s="355"/>
      <c r="S9" s="386"/>
      <c r="T9" s="552"/>
      <c r="U9" s="55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31"/>
      <c r="E10" s="43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63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44"/>
      <c r="P10" s="409"/>
      <c r="S10" s="24" t="s">
        <v>22</v>
      </c>
      <c r="T10" s="679" t="s">
        <v>23</v>
      </c>
      <c r="U10" s="549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09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417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2"/>
      <c r="N12" s="24" t="s">
        <v>29</v>
      </c>
      <c r="O12" s="460"/>
      <c r="P12" s="461"/>
      <c r="Q12" s="23"/>
      <c r="S12" s="24"/>
      <c r="T12" s="353"/>
      <c r="U12" s="355"/>
      <c r="Z12" s="51"/>
      <c r="AA12" s="51"/>
      <c r="AB12" s="51"/>
    </row>
    <row r="13" spans="1:29" s="346" customFormat="1" ht="23.25" customHeight="1" x14ac:dyDescent="0.2">
      <c r="A13" s="417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2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417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2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402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2"/>
      <c r="N15" s="715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16"/>
      <c r="O16" s="716"/>
      <c r="P16" s="716"/>
      <c r="Q16" s="716"/>
      <c r="R16" s="7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43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08"/>
      <c r="P17" s="608"/>
      <c r="Q17" s="608"/>
      <c r="R17" s="361"/>
      <c r="S17" s="405" t="s">
        <v>48</v>
      </c>
      <c r="T17" s="392"/>
      <c r="U17" s="360" t="s">
        <v>49</v>
      </c>
      <c r="V17" s="360" t="s">
        <v>50</v>
      </c>
      <c r="W17" s="686" t="s">
        <v>51</v>
      </c>
      <c r="X17" s="360" t="s">
        <v>52</v>
      </c>
      <c r="Y17" s="373" t="s">
        <v>53</v>
      </c>
      <c r="Z17" s="373" t="s">
        <v>54</v>
      </c>
      <c r="AA17" s="373" t="s">
        <v>55</v>
      </c>
      <c r="AB17" s="659"/>
      <c r="AC17" s="660"/>
      <c r="AD17" s="586"/>
      <c r="BA17" s="652" t="s">
        <v>56</v>
      </c>
    </row>
    <row r="18" spans="1:53" ht="14.25" customHeight="1" x14ac:dyDescent="0.2">
      <c r="A18" s="407"/>
      <c r="B18" s="407"/>
      <c r="C18" s="407"/>
      <c r="D18" s="362"/>
      <c r="E18" s="363"/>
      <c r="F18" s="407"/>
      <c r="G18" s="407"/>
      <c r="H18" s="407"/>
      <c r="I18" s="407"/>
      <c r="J18" s="407"/>
      <c r="K18" s="407"/>
      <c r="L18" s="407"/>
      <c r="M18" s="407"/>
      <c r="N18" s="362"/>
      <c r="O18" s="609"/>
      <c r="P18" s="609"/>
      <c r="Q18" s="609"/>
      <c r="R18" s="363"/>
      <c r="S18" s="345" t="s">
        <v>57</v>
      </c>
      <c r="T18" s="345" t="s">
        <v>58</v>
      </c>
      <c r="U18" s="407"/>
      <c r="V18" s="407"/>
      <c r="W18" s="687"/>
      <c r="X18" s="407"/>
      <c r="Y18" s="374"/>
      <c r="Z18" s="374"/>
      <c r="AA18" s="661"/>
      <c r="AB18" s="662"/>
      <c r="AC18" s="663"/>
      <c r="AD18" s="587"/>
      <c r="BA18" s="35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70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4"/>
      <c r="Z20" s="344"/>
    </row>
    <row r="21" spans="1:53" ht="14.25" hidden="1" customHeight="1" x14ac:dyDescent="0.25">
      <c r="A21" s="369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64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7" t="s">
        <v>71</v>
      </c>
      <c r="O26" s="358"/>
      <c r="P26" s="358"/>
      <c r="Q26" s="358"/>
      <c r="R26" s="359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64">
        <v>4607091383881</v>
      </c>
      <c r="E27" s="359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64">
        <v>4607091388237</v>
      </c>
      <c r="E28" s="359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64">
        <v>4607091383935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64">
        <v>4680115881853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64">
        <v>4607091383911</v>
      </c>
      <c r="E31" s="359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30" t="s">
        <v>82</v>
      </c>
      <c r="O31" s="358"/>
      <c r="P31" s="358"/>
      <c r="Q31" s="358"/>
      <c r="R31" s="359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64">
        <v>4607091383911</v>
      </c>
      <c r="E32" s="359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64">
        <v>4607091388244</v>
      </c>
      <c r="E33" s="359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66" t="s">
        <v>66</v>
      </c>
      <c r="O34" s="367"/>
      <c r="P34" s="367"/>
      <c r="Q34" s="367"/>
      <c r="R34" s="367"/>
      <c r="S34" s="367"/>
      <c r="T34" s="368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66" t="s">
        <v>66</v>
      </c>
      <c r="O35" s="367"/>
      <c r="P35" s="367"/>
      <c r="Q35" s="367"/>
      <c r="R35" s="367"/>
      <c r="S35" s="367"/>
      <c r="T35" s="368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9" t="s">
        <v>86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64">
        <v>4607091388503</v>
      </c>
      <c r="E37" s="359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66" t="s">
        <v>66</v>
      </c>
      <c r="O38" s="367"/>
      <c r="P38" s="367"/>
      <c r="Q38" s="367"/>
      <c r="R38" s="367"/>
      <c r="S38" s="367"/>
      <c r="T38" s="368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66" t="s">
        <v>66</v>
      </c>
      <c r="O39" s="367"/>
      <c r="P39" s="367"/>
      <c r="Q39" s="367"/>
      <c r="R39" s="367"/>
      <c r="S39" s="367"/>
      <c r="T39" s="368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9" t="s">
        <v>91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64">
        <v>4607091388282</v>
      </c>
      <c r="E41" s="359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66" t="s">
        <v>66</v>
      </c>
      <c r="O42" s="367"/>
      <c r="P42" s="367"/>
      <c r="Q42" s="367"/>
      <c r="R42" s="367"/>
      <c r="S42" s="367"/>
      <c r="T42" s="368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66" t="s">
        <v>66</v>
      </c>
      <c r="O43" s="367"/>
      <c r="P43" s="367"/>
      <c r="Q43" s="367"/>
      <c r="R43" s="367"/>
      <c r="S43" s="367"/>
      <c r="T43" s="368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9" t="s">
        <v>95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64">
        <v>4607091389111</v>
      </c>
      <c r="E45" s="359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66" t="s">
        <v>66</v>
      </c>
      <c r="O46" s="367"/>
      <c r="P46" s="367"/>
      <c r="Q46" s="367"/>
      <c r="R46" s="367"/>
      <c r="S46" s="367"/>
      <c r="T46" s="368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66" t="s">
        <v>66</v>
      </c>
      <c r="O47" s="367"/>
      <c r="P47" s="367"/>
      <c r="Q47" s="367"/>
      <c r="R47" s="367"/>
      <c r="S47" s="367"/>
      <c r="T47" s="368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375" t="s">
        <v>98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48"/>
      <c r="Z48" s="48"/>
    </row>
    <row r="49" spans="1:53" ht="16.5" hidden="1" customHeight="1" x14ac:dyDescent="0.25">
      <c r="A49" s="370" t="s">
        <v>99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44"/>
      <c r="Z49" s="344"/>
    </row>
    <row r="50" spans="1:53" ht="14.25" hidden="1" customHeight="1" x14ac:dyDescent="0.25">
      <c r="A50" s="369" t="s">
        <v>100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64">
        <v>4680115881440</v>
      </c>
      <c r="E51" s="359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64">
        <v>4680115881433</v>
      </c>
      <c r="E52" s="359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66" t="s">
        <v>66</v>
      </c>
      <c r="O53" s="367"/>
      <c r="P53" s="367"/>
      <c r="Q53" s="367"/>
      <c r="R53" s="367"/>
      <c r="S53" s="367"/>
      <c r="T53" s="368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66" t="s">
        <v>66</v>
      </c>
      <c r="O54" s="367"/>
      <c r="P54" s="367"/>
      <c r="Q54" s="367"/>
      <c r="R54" s="367"/>
      <c r="S54" s="367"/>
      <c r="T54" s="368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0" t="s">
        <v>107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44"/>
      <c r="Z55" s="344"/>
    </row>
    <row r="56" spans="1:53" ht="14.25" hidden="1" customHeight="1" x14ac:dyDescent="0.25">
      <c r="A56" s="369" t="s">
        <v>108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64">
        <v>4680115881426</v>
      </c>
      <c r="E57" s="359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64">
        <v>4680115881426</v>
      </c>
      <c r="E58" s="359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64">
        <v>4680115881419</v>
      </c>
      <c r="E59" s="359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64">
        <v>4680115881525</v>
      </c>
      <c r="E60" s="359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8" t="s">
        <v>117</v>
      </c>
      <c r="O60" s="358"/>
      <c r="P60" s="358"/>
      <c r="Q60" s="358"/>
      <c r="R60" s="359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66" t="s">
        <v>66</v>
      </c>
      <c r="O61" s="367"/>
      <c r="P61" s="367"/>
      <c r="Q61" s="367"/>
      <c r="R61" s="367"/>
      <c r="S61" s="367"/>
      <c r="T61" s="368"/>
      <c r="U61" s="37" t="s">
        <v>67</v>
      </c>
      <c r="V61" s="350">
        <f>IFERROR(V57/H57,"0")+IFERROR(V58/H58,"0")+IFERROR(V59/H59,"0")+IFERROR(V60/H60,"0")</f>
        <v>18.518518518518519</v>
      </c>
      <c r="W61" s="350">
        <f>IFERROR(W57/H57,"0")+IFERROR(W58/H58,"0")+IFERROR(W59/H59,"0")+IFERROR(W60/H60,"0")</f>
        <v>19</v>
      </c>
      <c r="X61" s="350">
        <f>IFERROR(IF(X57="",0,X57),"0")+IFERROR(IF(X58="",0,X58),"0")+IFERROR(IF(X59="",0,X59),"0")+IFERROR(IF(X60="",0,X60),"0")</f>
        <v>0.41324999999999995</v>
      </c>
      <c r="Y61" s="351"/>
      <c r="Z61" s="351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66" t="s">
        <v>66</v>
      </c>
      <c r="O62" s="367"/>
      <c r="P62" s="367"/>
      <c r="Q62" s="367"/>
      <c r="R62" s="367"/>
      <c r="S62" s="367"/>
      <c r="T62" s="368"/>
      <c r="U62" s="37" t="s">
        <v>65</v>
      </c>
      <c r="V62" s="350">
        <f>IFERROR(SUM(V57:V60),"0")</f>
        <v>200</v>
      </c>
      <c r="W62" s="350">
        <f>IFERROR(SUM(W57:W60),"0")</f>
        <v>205.20000000000002</v>
      </c>
      <c r="X62" s="37"/>
      <c r="Y62" s="351"/>
      <c r="Z62" s="351"/>
    </row>
    <row r="63" spans="1:53" ht="16.5" hidden="1" customHeight="1" x14ac:dyDescent="0.25">
      <c r="A63" s="370" t="s">
        <v>98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44"/>
      <c r="Z63" s="344"/>
    </row>
    <row r="64" spans="1:53" ht="14.25" hidden="1" customHeight="1" x14ac:dyDescent="0.25">
      <c r="A64" s="369" t="s">
        <v>108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64">
        <v>4607091382945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64">
        <v>4607091385670</v>
      </c>
      <c r="E66" s="359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64">
        <v>4607091385670</v>
      </c>
      <c r="E67" s="359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64">
        <v>4680115883956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64">
        <v>4680115881327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64">
        <v>4680115882133</v>
      </c>
      <c r="E70" s="359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64">
        <v>4680115882133</v>
      </c>
      <c r="E71" s="359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64">
        <v>4607091382952</v>
      </c>
      <c r="E72" s="359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64">
        <v>4607091385687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6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64">
        <v>4680115882539</v>
      </c>
      <c r="E74" s="359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64">
        <v>4607091384604</v>
      </c>
      <c r="E75" s="359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64">
        <v>4680115880283</v>
      </c>
      <c r="E76" s="359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64">
        <v>4680115883949</v>
      </c>
      <c r="E77" s="359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64">
        <v>4680115881518</v>
      </c>
      <c r="E78" s="359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5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8"/>
      <c r="P78" s="358"/>
      <c r="Q78" s="358"/>
      <c r="R78" s="359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64">
        <v>4680115881303</v>
      </c>
      <c r="E79" s="359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8"/>
      <c r="P79" s="358"/>
      <c r="Q79" s="358"/>
      <c r="R79" s="359"/>
      <c r="S79" s="34"/>
      <c r="T79" s="34"/>
      <c r="U79" s="35" t="s">
        <v>65</v>
      </c>
      <c r="V79" s="348">
        <v>50</v>
      </c>
      <c r="W79" s="349">
        <f t="shared" si="2"/>
        <v>54</v>
      </c>
      <c r="X79" s="36">
        <f t="shared" si="4"/>
        <v>0.11244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64">
        <v>4680115882577</v>
      </c>
      <c r="E80" s="359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8"/>
      <c r="P80" s="358"/>
      <c r="Q80" s="358"/>
      <c r="R80" s="359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64">
        <v>4680115882577</v>
      </c>
      <c r="E81" s="359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8"/>
      <c r="P81" s="358"/>
      <c r="Q81" s="358"/>
      <c r="R81" s="359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64">
        <v>4680115882720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8"/>
      <c r="P82" s="358"/>
      <c r="Q82" s="358"/>
      <c r="R82" s="359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64">
        <v>4680115880269</v>
      </c>
      <c r="E83" s="359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3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64">
        <v>4680115880429</v>
      </c>
      <c r="E84" s="359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8"/>
      <c r="P84" s="358"/>
      <c r="Q84" s="358"/>
      <c r="R84" s="359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64">
        <v>4680115881457</v>
      </c>
      <c r="E85" s="359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3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8"/>
      <c r="P85" s="358"/>
      <c r="Q85" s="358"/>
      <c r="R85" s="359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66" t="s">
        <v>66</v>
      </c>
      <c r="O86" s="367"/>
      <c r="P86" s="367"/>
      <c r="Q86" s="367"/>
      <c r="R86" s="367"/>
      <c r="S86" s="367"/>
      <c r="T86" s="368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11.111111111111111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0.11244</v>
      </c>
      <c r="Y86" s="351"/>
      <c r="Z86" s="351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66" t="s">
        <v>66</v>
      </c>
      <c r="O87" s="367"/>
      <c r="P87" s="367"/>
      <c r="Q87" s="367"/>
      <c r="R87" s="367"/>
      <c r="S87" s="367"/>
      <c r="T87" s="368"/>
      <c r="U87" s="37" t="s">
        <v>65</v>
      </c>
      <c r="V87" s="350">
        <f>IFERROR(SUM(V65:V85),"0")</f>
        <v>50</v>
      </c>
      <c r="W87" s="350">
        <f>IFERROR(SUM(W65:W85),"0")</f>
        <v>54</v>
      </c>
      <c r="X87" s="37"/>
      <c r="Y87" s="351"/>
      <c r="Z87" s="351"/>
    </row>
    <row r="88" spans="1:53" ht="14.25" hidden="1" customHeight="1" x14ac:dyDescent="0.25">
      <c r="A88" s="369" t="s">
        <v>100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64">
        <v>4680115881488</v>
      </c>
      <c r="E89" s="359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8"/>
      <c r="P89" s="358"/>
      <c r="Q89" s="358"/>
      <c r="R89" s="359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59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4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59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3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8"/>
      <c r="P91" s="358"/>
      <c r="Q91" s="358"/>
      <c r="R91" s="359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59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8"/>
      <c r="P92" s="358"/>
      <c r="Q92" s="358"/>
      <c r="R92" s="359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4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6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9" t="s">
        <v>60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59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59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59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7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59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5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59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8"/>
      <c r="P101" s="358"/>
      <c r="Q101" s="358"/>
      <c r="R101" s="359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64">
        <v>4680115883444</v>
      </c>
      <c r="E102" s="359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64">
        <v>4680115883444</v>
      </c>
      <c r="E103" s="359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8"/>
      <c r="P103" s="358"/>
      <c r="Q103" s="358"/>
      <c r="R103" s="359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6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9" t="s">
        <v>68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64">
        <v>4607091386967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4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64">
        <v>4607091386967</v>
      </c>
      <c r="E108" s="359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9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59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4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9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64">
        <v>4607091386264</v>
      </c>
      <c r="E110" s="359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5" t="s">
        <v>190</v>
      </c>
      <c r="O110" s="358"/>
      <c r="P110" s="358"/>
      <c r="Q110" s="358"/>
      <c r="R110" s="359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64">
        <v>4607091386264</v>
      </c>
      <c r="E111" s="359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64">
        <v>4680115882584</v>
      </c>
      <c r="E112" s="359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8"/>
      <c r="P112" s="358"/>
      <c r="Q112" s="358"/>
      <c r="R112" s="359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64">
        <v>4680115882584</v>
      </c>
      <c r="E113" s="359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8"/>
      <c r="P113" s="358"/>
      <c r="Q113" s="358"/>
      <c r="R113" s="359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64">
        <v>4607091385731</v>
      </c>
      <c r="E114" s="359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8"/>
      <c r="P114" s="358"/>
      <c r="Q114" s="358"/>
      <c r="R114" s="359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64">
        <v>4680115880214</v>
      </c>
      <c r="E115" s="359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8"/>
      <c r="P115" s="358"/>
      <c r="Q115" s="358"/>
      <c r="R115" s="359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64">
        <v>4680115880894</v>
      </c>
      <c r="E116" s="359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62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8"/>
      <c r="P116" s="358"/>
      <c r="Q116" s="358"/>
      <c r="R116" s="359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64">
        <v>4607091385427</v>
      </c>
      <c r="E117" s="359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8"/>
      <c r="P117" s="358"/>
      <c r="Q117" s="358"/>
      <c r="R117" s="359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64">
        <v>4680115882645</v>
      </c>
      <c r="E118" s="359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8"/>
      <c r="P118" s="358"/>
      <c r="Q118" s="358"/>
      <c r="R118" s="359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66" t="s">
        <v>66</v>
      </c>
      <c r="O119" s="367"/>
      <c r="P119" s="367"/>
      <c r="Q119" s="367"/>
      <c r="R119" s="367"/>
      <c r="S119" s="367"/>
      <c r="T119" s="368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13.095238095238095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0.30449999999999999</v>
      </c>
      <c r="Y119" s="351"/>
      <c r="Z119" s="351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66" t="s">
        <v>66</v>
      </c>
      <c r="O120" s="367"/>
      <c r="P120" s="367"/>
      <c r="Q120" s="367"/>
      <c r="R120" s="367"/>
      <c r="S120" s="367"/>
      <c r="T120" s="368"/>
      <c r="U120" s="37" t="s">
        <v>65</v>
      </c>
      <c r="V120" s="350">
        <f>IFERROR(SUM(V107:V118),"0")</f>
        <v>110</v>
      </c>
      <c r="W120" s="350">
        <f>IFERROR(SUM(W107:W118),"0")</f>
        <v>117.6</v>
      </c>
      <c r="X120" s="37"/>
      <c r="Y120" s="351"/>
      <c r="Z120" s="351"/>
    </row>
    <row r="121" spans="1:53" ht="14.25" hidden="1" customHeight="1" x14ac:dyDescent="0.25">
      <c r="A121" s="369" t="s">
        <v>205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64">
        <v>4607091383065</v>
      </c>
      <c r="E122" s="359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8"/>
      <c r="P122" s="358"/>
      <c r="Q122" s="358"/>
      <c r="R122" s="359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64">
        <v>4680115881532</v>
      </c>
      <c r="E123" s="359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8"/>
      <c r="P123" s="358"/>
      <c r="Q123" s="358"/>
      <c r="R123" s="359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64">
        <v>4680115881532</v>
      </c>
      <c r="E124" s="359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603" t="s">
        <v>211</v>
      </c>
      <c r="O124" s="358"/>
      <c r="P124" s="358"/>
      <c r="Q124" s="358"/>
      <c r="R124" s="359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64">
        <v>4680115881532</v>
      </c>
      <c r="E125" s="359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66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8"/>
      <c r="P125" s="358"/>
      <c r="Q125" s="358"/>
      <c r="R125" s="359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64">
        <v>4680115882652</v>
      </c>
      <c r="E126" s="359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8"/>
      <c r="P126" s="358"/>
      <c r="Q126" s="358"/>
      <c r="R126" s="359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64">
        <v>4680115880238</v>
      </c>
      <c r="E127" s="359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8"/>
      <c r="P127" s="358"/>
      <c r="Q127" s="358"/>
      <c r="R127" s="359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64">
        <v>4680115881464</v>
      </c>
      <c r="E128" s="359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6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8"/>
      <c r="P128" s="358"/>
      <c r="Q128" s="358"/>
      <c r="R128" s="359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66" t="s">
        <v>66</v>
      </c>
      <c r="O129" s="367"/>
      <c r="P129" s="367"/>
      <c r="Q129" s="367"/>
      <c r="R129" s="367"/>
      <c r="S129" s="367"/>
      <c r="T129" s="368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66" t="s">
        <v>66</v>
      </c>
      <c r="O130" s="367"/>
      <c r="P130" s="367"/>
      <c r="Q130" s="367"/>
      <c r="R130" s="367"/>
      <c r="S130" s="367"/>
      <c r="T130" s="368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0" t="s">
        <v>219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44"/>
      <c r="Z131" s="344"/>
    </row>
    <row r="132" spans="1:53" ht="14.25" hidden="1" customHeight="1" x14ac:dyDescent="0.25">
      <c r="A132" s="369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64">
        <v>4607091385168</v>
      </c>
      <c r="E133" s="359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4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8"/>
      <c r="P133" s="358"/>
      <c r="Q133" s="358"/>
      <c r="R133" s="359"/>
      <c r="S133" s="34"/>
      <c r="T133" s="34"/>
      <c r="U133" s="35" t="s">
        <v>65</v>
      </c>
      <c r="V133" s="348">
        <v>200</v>
      </c>
      <c r="W133" s="349">
        <f>IFERROR(IF(V133="",0,CEILING((V133/$H133),1)*$H133),"")</f>
        <v>201.60000000000002</v>
      </c>
      <c r="X133" s="36">
        <f>IFERROR(IF(W133=0,"",ROUNDUP(W133/H133,0)*0.02175),"")</f>
        <v>0.52200000000000002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64">
        <v>4607091385168</v>
      </c>
      <c r="E134" s="359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6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8"/>
      <c r="P134" s="358"/>
      <c r="Q134" s="358"/>
      <c r="R134" s="359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64">
        <v>4607091383256</v>
      </c>
      <c r="E135" s="359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8"/>
      <c r="P135" s="358"/>
      <c r="Q135" s="358"/>
      <c r="R135" s="359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64">
        <v>4607091385748</v>
      </c>
      <c r="E136" s="359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4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8"/>
      <c r="P136" s="358"/>
      <c r="Q136" s="358"/>
      <c r="R136" s="359"/>
      <c r="S136" s="34"/>
      <c r="T136" s="34"/>
      <c r="U136" s="35" t="s">
        <v>65</v>
      </c>
      <c r="V136" s="348">
        <v>22.5</v>
      </c>
      <c r="W136" s="349">
        <f>IFERROR(IF(V136="",0,CEILING((V136/$H136),1)*$H136),"")</f>
        <v>24.3</v>
      </c>
      <c r="X136" s="36">
        <f>IFERROR(IF(W136=0,"",ROUNDUP(W136/H136,0)*0.00753),"")</f>
        <v>6.7769999999999997E-2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66" t="s">
        <v>66</v>
      </c>
      <c r="O137" s="367"/>
      <c r="P137" s="367"/>
      <c r="Q137" s="367"/>
      <c r="R137" s="367"/>
      <c r="S137" s="367"/>
      <c r="T137" s="368"/>
      <c r="U137" s="37" t="s">
        <v>67</v>
      </c>
      <c r="V137" s="350">
        <f>IFERROR(V133/H133,"0")+IFERROR(V134/H134,"0")+IFERROR(V135/H135,"0")+IFERROR(V136/H136,"0")</f>
        <v>32.142857142857139</v>
      </c>
      <c r="W137" s="350">
        <f>IFERROR(W133/H133,"0")+IFERROR(W134/H134,"0")+IFERROR(W135/H135,"0")+IFERROR(W136/H136,"0")</f>
        <v>33</v>
      </c>
      <c r="X137" s="350">
        <f>IFERROR(IF(X133="",0,X133),"0")+IFERROR(IF(X134="",0,X134),"0")+IFERROR(IF(X135="",0,X135),"0")+IFERROR(IF(X136="",0,X136),"0")</f>
        <v>0.58977000000000002</v>
      </c>
      <c r="Y137" s="351"/>
      <c r="Z137" s="351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66" t="s">
        <v>66</v>
      </c>
      <c r="O138" s="367"/>
      <c r="P138" s="367"/>
      <c r="Q138" s="367"/>
      <c r="R138" s="367"/>
      <c r="S138" s="367"/>
      <c r="T138" s="368"/>
      <c r="U138" s="37" t="s">
        <v>65</v>
      </c>
      <c r="V138" s="350">
        <f>IFERROR(SUM(V133:V136),"0")</f>
        <v>222.5</v>
      </c>
      <c r="W138" s="350">
        <f>IFERROR(SUM(W133:W136),"0")</f>
        <v>225.90000000000003</v>
      </c>
      <c r="X138" s="37"/>
      <c r="Y138" s="351"/>
      <c r="Z138" s="351"/>
    </row>
    <row r="139" spans="1:53" ht="27.75" hidden="1" customHeight="1" x14ac:dyDescent="0.2">
      <c r="A139" s="375" t="s">
        <v>227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48"/>
      <c r="Z139" s="48"/>
    </row>
    <row r="140" spans="1:53" ht="16.5" hidden="1" customHeight="1" x14ac:dyDescent="0.25">
      <c r="A140" s="370" t="s">
        <v>228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44"/>
      <c r="Z140" s="344"/>
    </row>
    <row r="141" spans="1:53" ht="14.25" hidden="1" customHeight="1" x14ac:dyDescent="0.25">
      <c r="A141" s="369" t="s">
        <v>108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64">
        <v>4607091383423</v>
      </c>
      <c r="E142" s="359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8"/>
      <c r="P142" s="358"/>
      <c r="Q142" s="358"/>
      <c r="R142" s="359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64">
        <v>4607091381405</v>
      </c>
      <c r="E143" s="359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8"/>
      <c r="P143" s="358"/>
      <c r="Q143" s="358"/>
      <c r="R143" s="359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64">
        <v>4607091386516</v>
      </c>
      <c r="E144" s="359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8"/>
      <c r="P144" s="358"/>
      <c r="Q144" s="358"/>
      <c r="R144" s="359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66" t="s">
        <v>66</v>
      </c>
      <c r="O145" s="367"/>
      <c r="P145" s="367"/>
      <c r="Q145" s="367"/>
      <c r="R145" s="367"/>
      <c r="S145" s="367"/>
      <c r="T145" s="368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66" t="s">
        <v>66</v>
      </c>
      <c r="O146" s="367"/>
      <c r="P146" s="367"/>
      <c r="Q146" s="367"/>
      <c r="R146" s="367"/>
      <c r="S146" s="367"/>
      <c r="T146" s="368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0" t="s">
        <v>235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44"/>
      <c r="Z147" s="344"/>
    </row>
    <row r="148" spans="1:53" ht="14.25" hidden="1" customHeight="1" x14ac:dyDescent="0.25">
      <c r="A148" s="369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64">
        <v>4680115880993</v>
      </c>
      <c r="E149" s="359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8"/>
      <c r="P149" s="358"/>
      <c r="Q149" s="358"/>
      <c r="R149" s="359"/>
      <c r="S149" s="34"/>
      <c r="T149" s="34"/>
      <c r="U149" s="35" t="s">
        <v>65</v>
      </c>
      <c r="V149" s="348">
        <v>50</v>
      </c>
      <c r="W149" s="349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64">
        <v>4680115881761</v>
      </c>
      <c r="E150" s="359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64">
        <v>4680115881563</v>
      </c>
      <c r="E151" s="359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48">
        <v>40</v>
      </c>
      <c r="W151" s="349">
        <f t="shared" si="8"/>
        <v>42</v>
      </c>
      <c r="X151" s="36">
        <f>IFERROR(IF(W151=0,"",ROUNDUP(W151/H151,0)*0.00753),"")</f>
        <v>7.5300000000000006E-2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64">
        <v>4680115880986</v>
      </c>
      <c r="E152" s="359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8"/>
      <c r="P152" s="358"/>
      <c r="Q152" s="358"/>
      <c r="R152" s="359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64">
        <v>4680115880207</v>
      </c>
      <c r="E153" s="359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8"/>
      <c r="P153" s="358"/>
      <c r="Q153" s="358"/>
      <c r="R153" s="359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64">
        <v>4680115881785</v>
      </c>
      <c r="E154" s="359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8"/>
      <c r="P154" s="358"/>
      <c r="Q154" s="358"/>
      <c r="R154" s="359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64">
        <v>4680115881679</v>
      </c>
      <c r="E155" s="359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8"/>
      <c r="P155" s="358"/>
      <c r="Q155" s="358"/>
      <c r="R155" s="359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64">
        <v>4680115880191</v>
      </c>
      <c r="E156" s="359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8"/>
      <c r="P156" s="358"/>
      <c r="Q156" s="358"/>
      <c r="R156" s="359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64">
        <v>4680115883963</v>
      </c>
      <c r="E157" s="359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8"/>
      <c r="P157" s="358"/>
      <c r="Q157" s="358"/>
      <c r="R157" s="359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66" t="s">
        <v>66</v>
      </c>
      <c r="O158" s="367"/>
      <c r="P158" s="367"/>
      <c r="Q158" s="367"/>
      <c r="R158" s="367"/>
      <c r="S158" s="367"/>
      <c r="T158" s="368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21.428571428571431</v>
      </c>
      <c r="W158" s="350">
        <f>IFERROR(W149/H149,"0")+IFERROR(W150/H150,"0")+IFERROR(W151/H151,"0")+IFERROR(W152/H152,"0")+IFERROR(W153/H153,"0")+IFERROR(W154/H154,"0")+IFERROR(W155/H155,"0")+IFERROR(W156/H156,"0")+IFERROR(W157/H157,"0")</f>
        <v>22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0.16566</v>
      </c>
      <c r="Y158" s="351"/>
      <c r="Z158" s="351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66" t="s">
        <v>66</v>
      </c>
      <c r="O159" s="367"/>
      <c r="P159" s="367"/>
      <c r="Q159" s="367"/>
      <c r="R159" s="367"/>
      <c r="S159" s="367"/>
      <c r="T159" s="368"/>
      <c r="U159" s="37" t="s">
        <v>65</v>
      </c>
      <c r="V159" s="350">
        <f>IFERROR(SUM(V149:V157),"0")</f>
        <v>90</v>
      </c>
      <c r="W159" s="350">
        <f>IFERROR(SUM(W149:W157),"0")</f>
        <v>92.4</v>
      </c>
      <c r="X159" s="37"/>
      <c r="Y159" s="351"/>
      <c r="Z159" s="351"/>
    </row>
    <row r="160" spans="1:53" ht="16.5" hidden="1" customHeight="1" x14ac:dyDescent="0.25">
      <c r="A160" s="370" t="s">
        <v>254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44"/>
      <c r="Z160" s="344"/>
    </row>
    <row r="161" spans="1:53" ht="14.25" hidden="1" customHeight="1" x14ac:dyDescent="0.25">
      <c r="A161" s="369" t="s">
        <v>108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64">
        <v>4680115881402</v>
      </c>
      <c r="E162" s="359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8"/>
      <c r="P162" s="358"/>
      <c r="Q162" s="358"/>
      <c r="R162" s="359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64">
        <v>4680115881396</v>
      </c>
      <c r="E163" s="359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8"/>
      <c r="P163" s="358"/>
      <c r="Q163" s="358"/>
      <c r="R163" s="359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66" t="s">
        <v>66</v>
      </c>
      <c r="O164" s="367"/>
      <c r="P164" s="367"/>
      <c r="Q164" s="367"/>
      <c r="R164" s="367"/>
      <c r="S164" s="367"/>
      <c r="T164" s="368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66" t="s">
        <v>66</v>
      </c>
      <c r="O165" s="367"/>
      <c r="P165" s="367"/>
      <c r="Q165" s="367"/>
      <c r="R165" s="367"/>
      <c r="S165" s="367"/>
      <c r="T165" s="368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9" t="s">
        <v>100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64">
        <v>4680115882935</v>
      </c>
      <c r="E167" s="359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4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8"/>
      <c r="P167" s="358"/>
      <c r="Q167" s="358"/>
      <c r="R167" s="359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64">
        <v>4680115880764</v>
      </c>
      <c r="E168" s="359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8"/>
      <c r="P168" s="358"/>
      <c r="Q168" s="358"/>
      <c r="R168" s="359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66" t="s">
        <v>66</v>
      </c>
      <c r="O169" s="367"/>
      <c r="P169" s="367"/>
      <c r="Q169" s="367"/>
      <c r="R169" s="367"/>
      <c r="S169" s="367"/>
      <c r="T169" s="368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66" t="s">
        <v>66</v>
      </c>
      <c r="O170" s="367"/>
      <c r="P170" s="367"/>
      <c r="Q170" s="367"/>
      <c r="R170" s="367"/>
      <c r="S170" s="367"/>
      <c r="T170" s="368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9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64">
        <v>4680115882683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65</v>
      </c>
      <c r="V172" s="348">
        <v>300</v>
      </c>
      <c r="W172" s="349">
        <f>IFERROR(IF(V172="",0,CEILING((V172/$H172),1)*$H172),"")</f>
        <v>302.40000000000003</v>
      </c>
      <c r="X172" s="36">
        <f>IFERROR(IF(W172=0,"",ROUNDUP(W172/H172,0)*0.00937),"")</f>
        <v>0.52471999999999996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64">
        <v>4680115882690</v>
      </c>
      <c r="E173" s="359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8"/>
      <c r="P173" s="358"/>
      <c r="Q173" s="358"/>
      <c r="R173" s="359"/>
      <c r="S173" s="34"/>
      <c r="T173" s="34"/>
      <c r="U173" s="35" t="s">
        <v>65</v>
      </c>
      <c r="V173" s="348">
        <v>50</v>
      </c>
      <c r="W173" s="349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64">
        <v>4680115882669</v>
      </c>
      <c r="E174" s="359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8"/>
      <c r="P174" s="358"/>
      <c r="Q174" s="358"/>
      <c r="R174" s="359"/>
      <c r="S174" s="34"/>
      <c r="T174" s="34"/>
      <c r="U174" s="35" t="s">
        <v>65</v>
      </c>
      <c r="V174" s="348">
        <v>250</v>
      </c>
      <c r="W174" s="349">
        <f>IFERROR(IF(V174="",0,CEILING((V174/$H174),1)*$H174),"")</f>
        <v>253.8</v>
      </c>
      <c r="X174" s="36">
        <f>IFERROR(IF(W174=0,"",ROUNDUP(W174/H174,0)*0.00937),"")</f>
        <v>0.44039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64">
        <v>4680115882676</v>
      </c>
      <c r="E175" s="359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8"/>
      <c r="P175" s="358"/>
      <c r="Q175" s="358"/>
      <c r="R175" s="359"/>
      <c r="S175" s="34"/>
      <c r="T175" s="34"/>
      <c r="U175" s="35" t="s">
        <v>65</v>
      </c>
      <c r="V175" s="348">
        <v>250</v>
      </c>
      <c r="W175" s="349">
        <f>IFERROR(IF(V175="",0,CEILING((V175/$H175),1)*$H175),"")</f>
        <v>253.8</v>
      </c>
      <c r="X175" s="36">
        <f>IFERROR(IF(W175=0,"",ROUNDUP(W175/H175,0)*0.00937),"")</f>
        <v>0.44039</v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66" t="s">
        <v>66</v>
      </c>
      <c r="O176" s="367"/>
      <c r="P176" s="367"/>
      <c r="Q176" s="367"/>
      <c r="R176" s="367"/>
      <c r="S176" s="367"/>
      <c r="T176" s="368"/>
      <c r="U176" s="37" t="s">
        <v>67</v>
      </c>
      <c r="V176" s="350">
        <f>IFERROR(V172/H172,"0")+IFERROR(V173/H173,"0")+IFERROR(V174/H174,"0")+IFERROR(V175/H175,"0")</f>
        <v>157.40740740740739</v>
      </c>
      <c r="W176" s="350">
        <f>IFERROR(W172/H172,"0")+IFERROR(W173/H173,"0")+IFERROR(W174/H174,"0")+IFERROR(W175/H175,"0")</f>
        <v>160</v>
      </c>
      <c r="X176" s="350">
        <f>IFERROR(IF(X172="",0,X172),"0")+IFERROR(IF(X173="",0,X173),"0")+IFERROR(IF(X174="",0,X174),"0")+IFERROR(IF(X175="",0,X175),"0")</f>
        <v>1.4992000000000001</v>
      </c>
      <c r="Y176" s="351"/>
      <c r="Z176" s="351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66" t="s">
        <v>66</v>
      </c>
      <c r="O177" s="367"/>
      <c r="P177" s="367"/>
      <c r="Q177" s="367"/>
      <c r="R177" s="367"/>
      <c r="S177" s="367"/>
      <c r="T177" s="368"/>
      <c r="U177" s="37" t="s">
        <v>65</v>
      </c>
      <c r="V177" s="350">
        <f>IFERROR(SUM(V172:V175),"0")</f>
        <v>850</v>
      </c>
      <c r="W177" s="350">
        <f>IFERROR(SUM(W172:W175),"0")</f>
        <v>864</v>
      </c>
      <c r="X177" s="37"/>
      <c r="Y177" s="351"/>
      <c r="Z177" s="351"/>
    </row>
    <row r="178" spans="1:53" ht="14.25" hidden="1" customHeight="1" x14ac:dyDescent="0.25">
      <c r="A178" s="369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64">
        <v>4680115881556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8"/>
      <c r="P179" s="358"/>
      <c r="Q179" s="358"/>
      <c r="R179" s="359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64">
        <v>4680115880573</v>
      </c>
      <c r="E180" s="359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8"/>
      <c r="P180" s="358"/>
      <c r="Q180" s="358"/>
      <c r="R180" s="359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64">
        <v>4680115881594</v>
      </c>
      <c r="E181" s="359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64">
        <v>4680115881587</v>
      </c>
      <c r="E182" s="359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8"/>
      <c r="P182" s="358"/>
      <c r="Q182" s="358"/>
      <c r="R182" s="359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64">
        <v>4680115880962</v>
      </c>
      <c r="E183" s="359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6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64">
        <v>4680115881617</v>
      </c>
      <c r="E184" s="359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8"/>
      <c r="P184" s="358"/>
      <c r="Q184" s="358"/>
      <c r="R184" s="359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64">
        <v>4680115881228</v>
      </c>
      <c r="E185" s="359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64">
        <v>4680115881037</v>
      </c>
      <c r="E186" s="359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7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64">
        <v>4680115881211</v>
      </c>
      <c r="E187" s="359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8"/>
      <c r="P187" s="358"/>
      <c r="Q187" s="358"/>
      <c r="R187" s="359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64">
        <v>4680115881020</v>
      </c>
      <c r="E188" s="359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64">
        <v>4680115882195</v>
      </c>
      <c r="E189" s="359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4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64">
        <v>4680115882607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8"/>
      <c r="P190" s="358"/>
      <c r="Q190" s="358"/>
      <c r="R190" s="359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64">
        <v>4680115880092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6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48">
        <v>20</v>
      </c>
      <c r="W191" s="349">
        <f t="shared" si="9"/>
        <v>21.599999999999998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64">
        <v>4680115880221</v>
      </c>
      <c r="E192" s="359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6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8"/>
      <c r="P192" s="358"/>
      <c r="Q192" s="358"/>
      <c r="R192" s="359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64">
        <v>4680115882942</v>
      </c>
      <c r="E193" s="359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8"/>
      <c r="P193" s="358"/>
      <c r="Q193" s="358"/>
      <c r="R193" s="359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64">
        <v>4680115880504</v>
      </c>
      <c r="E194" s="359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8"/>
      <c r="P194" s="358"/>
      <c r="Q194" s="358"/>
      <c r="R194" s="359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64">
        <v>4680115882164</v>
      </c>
      <c r="E195" s="359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6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66" t="s">
        <v>66</v>
      </c>
      <c r="O196" s="367"/>
      <c r="P196" s="367"/>
      <c r="Q196" s="367"/>
      <c r="R196" s="367"/>
      <c r="S196" s="367"/>
      <c r="T196" s="368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8.3333333333333339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6.7769999999999997E-2</v>
      </c>
      <c r="Y196" s="351"/>
      <c r="Z196" s="351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66" t="s">
        <v>66</v>
      </c>
      <c r="O197" s="367"/>
      <c r="P197" s="367"/>
      <c r="Q197" s="367"/>
      <c r="R197" s="367"/>
      <c r="S197" s="367"/>
      <c r="T197" s="368"/>
      <c r="U197" s="37" t="s">
        <v>65</v>
      </c>
      <c r="V197" s="350">
        <f>IFERROR(SUM(V179:V195),"0")</f>
        <v>20</v>
      </c>
      <c r="W197" s="350">
        <f>IFERROR(SUM(W179:W195),"0")</f>
        <v>21.599999999999998</v>
      </c>
      <c r="X197" s="37"/>
      <c r="Y197" s="351"/>
      <c r="Z197" s="351"/>
    </row>
    <row r="198" spans="1:53" ht="14.25" hidden="1" customHeight="1" x14ac:dyDescent="0.25">
      <c r="A198" s="369" t="s">
        <v>205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64">
        <v>4680115882874</v>
      </c>
      <c r="E199" s="359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8"/>
      <c r="P199" s="358"/>
      <c r="Q199" s="358"/>
      <c r="R199" s="359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64">
        <v>4680115884434</v>
      </c>
      <c r="E200" s="359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8"/>
      <c r="P200" s="358"/>
      <c r="Q200" s="358"/>
      <c r="R200" s="359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64">
        <v>4680115880801</v>
      </c>
      <c r="E201" s="359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8"/>
      <c r="P201" s="358"/>
      <c r="Q201" s="358"/>
      <c r="R201" s="359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64">
        <v>4680115880818</v>
      </c>
      <c r="E202" s="359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8"/>
      <c r="P202" s="358"/>
      <c r="Q202" s="358"/>
      <c r="R202" s="359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66" t="s">
        <v>66</v>
      </c>
      <c r="O203" s="367"/>
      <c r="P203" s="367"/>
      <c r="Q203" s="367"/>
      <c r="R203" s="367"/>
      <c r="S203" s="367"/>
      <c r="T203" s="368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66" t="s">
        <v>66</v>
      </c>
      <c r="O204" s="367"/>
      <c r="P204" s="367"/>
      <c r="Q204" s="367"/>
      <c r="R204" s="367"/>
      <c r="S204" s="367"/>
      <c r="T204" s="368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0" t="s">
        <v>313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44"/>
      <c r="Z205" s="344"/>
    </row>
    <row r="206" spans="1:53" ht="14.25" hidden="1" customHeight="1" x14ac:dyDescent="0.25">
      <c r="A206" s="369" t="s">
        <v>108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64">
        <v>4680115884274</v>
      </c>
      <c r="E207" s="359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69" t="s">
        <v>316</v>
      </c>
      <c r="O207" s="358"/>
      <c r="P207" s="358"/>
      <c r="Q207" s="358"/>
      <c r="R207" s="359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64">
        <v>4680115884298</v>
      </c>
      <c r="E208" s="359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62" t="s">
        <v>319</v>
      </c>
      <c r="O208" s="358"/>
      <c r="P208" s="358"/>
      <c r="Q208" s="358"/>
      <c r="R208" s="359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64">
        <v>4680115884250</v>
      </c>
      <c r="E209" s="359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429" t="s">
        <v>322</v>
      </c>
      <c r="O209" s="358"/>
      <c r="P209" s="358"/>
      <c r="Q209" s="358"/>
      <c r="R209" s="359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64">
        <v>4680115884281</v>
      </c>
      <c r="E210" s="359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18" t="s">
        <v>325</v>
      </c>
      <c r="O210" s="358"/>
      <c r="P210" s="358"/>
      <c r="Q210" s="358"/>
      <c r="R210" s="359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64">
        <v>4680115884199</v>
      </c>
      <c r="E211" s="359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0" t="s">
        <v>328</v>
      </c>
      <c r="O211" s="358"/>
      <c r="P211" s="358"/>
      <c r="Q211" s="358"/>
      <c r="R211" s="359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64">
        <v>4680115884267</v>
      </c>
      <c r="E212" s="359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68" t="s">
        <v>331</v>
      </c>
      <c r="O212" s="358"/>
      <c r="P212" s="358"/>
      <c r="Q212" s="358"/>
      <c r="R212" s="359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54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6"/>
      <c r="N213" s="366" t="s">
        <v>66</v>
      </c>
      <c r="O213" s="367"/>
      <c r="P213" s="367"/>
      <c r="Q213" s="367"/>
      <c r="R213" s="367"/>
      <c r="S213" s="367"/>
      <c r="T213" s="368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6" t="s">
        <v>66</v>
      </c>
      <c r="O214" s="367"/>
      <c r="P214" s="367"/>
      <c r="Q214" s="367"/>
      <c r="R214" s="367"/>
      <c r="S214" s="367"/>
      <c r="T214" s="368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9" t="s">
        <v>60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64">
        <v>4607091389845</v>
      </c>
      <c r="E216" s="359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8"/>
      <c r="P216" s="358"/>
      <c r="Q216" s="358"/>
      <c r="R216" s="359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54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6"/>
      <c r="N217" s="366" t="s">
        <v>66</v>
      </c>
      <c r="O217" s="367"/>
      <c r="P217" s="367"/>
      <c r="Q217" s="367"/>
      <c r="R217" s="367"/>
      <c r="S217" s="367"/>
      <c r="T217" s="368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66" t="s">
        <v>66</v>
      </c>
      <c r="O218" s="367"/>
      <c r="P218" s="367"/>
      <c r="Q218" s="367"/>
      <c r="R218" s="367"/>
      <c r="S218" s="367"/>
      <c r="T218" s="368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0" t="s">
        <v>334</v>
      </c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5"/>
      <c r="P219" s="355"/>
      <c r="Q219" s="355"/>
      <c r="R219" s="355"/>
      <c r="S219" s="355"/>
      <c r="T219" s="355"/>
      <c r="U219" s="355"/>
      <c r="V219" s="355"/>
      <c r="W219" s="355"/>
      <c r="X219" s="355"/>
      <c r="Y219" s="344"/>
      <c r="Z219" s="344"/>
    </row>
    <row r="220" spans="1:53" ht="14.25" hidden="1" customHeight="1" x14ac:dyDescent="0.25">
      <c r="A220" s="369" t="s">
        <v>108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64">
        <v>4680115884137</v>
      </c>
      <c r="E221" s="359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13" t="s">
        <v>337</v>
      </c>
      <c r="O221" s="358"/>
      <c r="P221" s="358"/>
      <c r="Q221" s="358"/>
      <c r="R221" s="359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64">
        <v>4680115884236</v>
      </c>
      <c r="E222" s="359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48" t="s">
        <v>340</v>
      </c>
      <c r="O222" s="358"/>
      <c r="P222" s="358"/>
      <c r="Q222" s="358"/>
      <c r="R222" s="359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64">
        <v>4680115884175</v>
      </c>
      <c r="E223" s="359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16" t="s">
        <v>343</v>
      </c>
      <c r="O223" s="358"/>
      <c r="P223" s="358"/>
      <c r="Q223" s="358"/>
      <c r="R223" s="359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64">
        <v>4680115884144</v>
      </c>
      <c r="E224" s="359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19" t="s">
        <v>346</v>
      </c>
      <c r="O224" s="358"/>
      <c r="P224" s="358"/>
      <c r="Q224" s="358"/>
      <c r="R224" s="359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64">
        <v>4680115884182</v>
      </c>
      <c r="E225" s="359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49" t="s">
        <v>349</v>
      </c>
      <c r="O225" s="358"/>
      <c r="P225" s="358"/>
      <c r="Q225" s="358"/>
      <c r="R225" s="359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64">
        <v>4680115884205</v>
      </c>
      <c r="E226" s="359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19" t="s">
        <v>352</v>
      </c>
      <c r="O226" s="358"/>
      <c r="P226" s="358"/>
      <c r="Q226" s="358"/>
      <c r="R226" s="359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54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6"/>
      <c r="N227" s="366" t="s">
        <v>66</v>
      </c>
      <c r="O227" s="367"/>
      <c r="P227" s="367"/>
      <c r="Q227" s="367"/>
      <c r="R227" s="367"/>
      <c r="S227" s="367"/>
      <c r="T227" s="368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55"/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6"/>
      <c r="N228" s="366" t="s">
        <v>66</v>
      </c>
      <c r="O228" s="367"/>
      <c r="P228" s="367"/>
      <c r="Q228" s="367"/>
      <c r="R228" s="367"/>
      <c r="S228" s="367"/>
      <c r="T228" s="368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0" t="s">
        <v>353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44"/>
      <c r="Z229" s="344"/>
    </row>
    <row r="230" spans="1:53" ht="14.25" hidden="1" customHeight="1" x14ac:dyDescent="0.25">
      <c r="A230" s="369" t="s">
        <v>108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64">
        <v>4607091387445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64">
        <v>4607091386004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64">
        <v>4607091386004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64">
        <v>4607091386073</v>
      </c>
      <c r="E234" s="359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64">
        <v>4607091387322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64">
        <v>4607091387322</v>
      </c>
      <c r="E236" s="359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64">
        <v>4607091387377</v>
      </c>
      <c r="E237" s="359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64">
        <v>4607091387353</v>
      </c>
      <c r="E238" s="359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8"/>
      <c r="P238" s="358"/>
      <c r="Q238" s="358"/>
      <c r="R238" s="359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64">
        <v>4607091386011</v>
      </c>
      <c r="E239" s="359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8"/>
      <c r="P239" s="358"/>
      <c r="Q239" s="358"/>
      <c r="R239" s="359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64">
        <v>4607091387308</v>
      </c>
      <c r="E240" s="359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64">
        <v>4607091387339</v>
      </c>
      <c r="E241" s="359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64">
        <v>4680115882638</v>
      </c>
      <c r="E242" s="359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8"/>
      <c r="P242" s="358"/>
      <c r="Q242" s="358"/>
      <c r="R242" s="359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64">
        <v>4680115881938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8"/>
      <c r="P243" s="358"/>
      <c r="Q243" s="358"/>
      <c r="R243" s="359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64">
        <v>4607091387346</v>
      </c>
      <c r="E244" s="359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6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8"/>
      <c r="P244" s="358"/>
      <c r="Q244" s="358"/>
      <c r="R244" s="359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64">
        <v>4607091389807</v>
      </c>
      <c r="E245" s="359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9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54"/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6"/>
      <c r="N246" s="366" t="s">
        <v>66</v>
      </c>
      <c r="O246" s="367"/>
      <c r="P246" s="367"/>
      <c r="Q246" s="367"/>
      <c r="R246" s="367"/>
      <c r="S246" s="367"/>
      <c r="T246" s="368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6"/>
      <c r="N247" s="366" t="s">
        <v>66</v>
      </c>
      <c r="O247" s="367"/>
      <c r="P247" s="367"/>
      <c r="Q247" s="367"/>
      <c r="R247" s="367"/>
      <c r="S247" s="367"/>
      <c r="T247" s="368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9" t="s">
        <v>100</v>
      </c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5"/>
      <c r="P248" s="355"/>
      <c r="Q248" s="355"/>
      <c r="R248" s="355"/>
      <c r="S248" s="355"/>
      <c r="T248" s="355"/>
      <c r="U248" s="355"/>
      <c r="V248" s="355"/>
      <c r="W248" s="355"/>
      <c r="X248" s="355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64">
        <v>4680115881914</v>
      </c>
      <c r="E249" s="359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9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54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6"/>
      <c r="N250" s="366" t="s">
        <v>66</v>
      </c>
      <c r="O250" s="367"/>
      <c r="P250" s="367"/>
      <c r="Q250" s="367"/>
      <c r="R250" s="367"/>
      <c r="S250" s="367"/>
      <c r="T250" s="368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6"/>
      <c r="N251" s="366" t="s">
        <v>66</v>
      </c>
      <c r="O251" s="367"/>
      <c r="P251" s="367"/>
      <c r="Q251" s="367"/>
      <c r="R251" s="367"/>
      <c r="S251" s="367"/>
      <c r="T251" s="368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9" t="s">
        <v>60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64">
        <v>4607091387193</v>
      </c>
      <c r="E253" s="359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9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64">
        <v>4607091387230</v>
      </c>
      <c r="E254" s="359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9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64">
        <v>4607091387285</v>
      </c>
      <c r="E255" s="359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9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64">
        <v>4680115880481</v>
      </c>
      <c r="E256" s="359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4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9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54"/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6"/>
      <c r="N257" s="366" t="s">
        <v>66</v>
      </c>
      <c r="O257" s="367"/>
      <c r="P257" s="367"/>
      <c r="Q257" s="367"/>
      <c r="R257" s="367"/>
      <c r="S257" s="367"/>
      <c r="T257" s="368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55"/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6"/>
      <c r="N258" s="366" t="s">
        <v>66</v>
      </c>
      <c r="O258" s="367"/>
      <c r="P258" s="367"/>
      <c r="Q258" s="367"/>
      <c r="R258" s="367"/>
      <c r="S258" s="367"/>
      <c r="T258" s="368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9" t="s">
        <v>68</v>
      </c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55"/>
      <c r="X259" s="355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64">
        <v>4607091387766</v>
      </c>
      <c r="E260" s="359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9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64">
        <v>4607091387957</v>
      </c>
      <c r="E261" s="359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64">
        <v>4607091387964</v>
      </c>
      <c r="E262" s="359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4">
        <v>4607091381672</v>
      </c>
      <c r="E263" s="359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8"/>
      <c r="P263" s="358"/>
      <c r="Q263" s="358"/>
      <c r="R263" s="359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4">
        <v>4607091387537</v>
      </c>
      <c r="E264" s="359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4">
        <v>4607091387513</v>
      </c>
      <c r="E265" s="359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8"/>
      <c r="P265" s="358"/>
      <c r="Q265" s="358"/>
      <c r="R265" s="359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4">
        <v>4680115880511</v>
      </c>
      <c r="E266" s="359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8"/>
      <c r="P266" s="358"/>
      <c r="Q266" s="358"/>
      <c r="R266" s="359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4">
        <v>4680115880412</v>
      </c>
      <c r="E267" s="359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7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8"/>
      <c r="P267" s="358"/>
      <c r="Q267" s="358"/>
      <c r="R267" s="359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5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6" t="s">
        <v>66</v>
      </c>
      <c r="O268" s="367"/>
      <c r="P268" s="367"/>
      <c r="Q268" s="367"/>
      <c r="R268" s="367"/>
      <c r="S268" s="367"/>
      <c r="T268" s="368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6"/>
      <c r="N269" s="366" t="s">
        <v>66</v>
      </c>
      <c r="O269" s="367"/>
      <c r="P269" s="367"/>
      <c r="Q269" s="367"/>
      <c r="R269" s="367"/>
      <c r="S269" s="367"/>
      <c r="T269" s="368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9" t="s">
        <v>205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64">
        <v>4607091380880</v>
      </c>
      <c r="E271" s="359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4">
        <v>4607091384482</v>
      </c>
      <c r="E272" s="359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65</v>
      </c>
      <c r="V272" s="348">
        <v>150</v>
      </c>
      <c r="W272" s="349">
        <f>IFERROR(IF(V272="",0,CEILING((V272/$H272),1)*$H272),"")</f>
        <v>156</v>
      </c>
      <c r="X272" s="36">
        <f>IFERROR(IF(W272=0,"",ROUNDUP(W272/H272,0)*0.02175),"")</f>
        <v>0.43499999999999994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64">
        <v>4607091380897</v>
      </c>
      <c r="E273" s="359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8"/>
      <c r="P273" s="358"/>
      <c r="Q273" s="358"/>
      <c r="R273" s="359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54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6" t="s">
        <v>66</v>
      </c>
      <c r="O274" s="367"/>
      <c r="P274" s="367"/>
      <c r="Q274" s="367"/>
      <c r="R274" s="367"/>
      <c r="S274" s="367"/>
      <c r="T274" s="368"/>
      <c r="U274" s="37" t="s">
        <v>67</v>
      </c>
      <c r="V274" s="350">
        <f>IFERROR(V271/H271,"0")+IFERROR(V272/H272,"0")+IFERROR(V273/H273,"0")</f>
        <v>22.802197802197803</v>
      </c>
      <c r="W274" s="350">
        <f>IFERROR(W271/H271,"0")+IFERROR(W272/H272,"0")+IFERROR(W273/H273,"0")</f>
        <v>24</v>
      </c>
      <c r="X274" s="350">
        <f>IFERROR(IF(X271="",0,X271),"0")+IFERROR(IF(X272="",0,X272),"0")+IFERROR(IF(X273="",0,X273),"0")</f>
        <v>0.52199999999999991</v>
      </c>
      <c r="Y274" s="351"/>
      <c r="Z274" s="351"/>
    </row>
    <row r="275" spans="1:53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6"/>
      <c r="N275" s="366" t="s">
        <v>66</v>
      </c>
      <c r="O275" s="367"/>
      <c r="P275" s="367"/>
      <c r="Q275" s="367"/>
      <c r="R275" s="367"/>
      <c r="S275" s="367"/>
      <c r="T275" s="368"/>
      <c r="U275" s="37" t="s">
        <v>65</v>
      </c>
      <c r="V275" s="350">
        <f>IFERROR(SUM(V271:V273),"0")</f>
        <v>180</v>
      </c>
      <c r="W275" s="350">
        <f>IFERROR(SUM(W271:W273),"0")</f>
        <v>189.6</v>
      </c>
      <c r="X275" s="37"/>
      <c r="Y275" s="351"/>
      <c r="Z275" s="351"/>
    </row>
    <row r="276" spans="1:53" ht="14.25" hidden="1" customHeight="1" x14ac:dyDescent="0.25">
      <c r="A276" s="369" t="s">
        <v>86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4">
        <v>4607091388374</v>
      </c>
      <c r="E277" s="359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29" t="s">
        <v>416</v>
      </c>
      <c r="O277" s="358"/>
      <c r="P277" s="358"/>
      <c r="Q277" s="358"/>
      <c r="R277" s="359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4">
        <v>4607091388381</v>
      </c>
      <c r="E278" s="359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59" t="s">
        <v>419</v>
      </c>
      <c r="O278" s="358"/>
      <c r="P278" s="358"/>
      <c r="Q278" s="358"/>
      <c r="R278" s="359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64">
        <v>4607091388404</v>
      </c>
      <c r="E279" s="359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8"/>
      <c r="P279" s="358"/>
      <c r="Q279" s="358"/>
      <c r="R279" s="359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54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6" t="s">
        <v>66</v>
      </c>
      <c r="O280" s="367"/>
      <c r="P280" s="367"/>
      <c r="Q280" s="367"/>
      <c r="R280" s="367"/>
      <c r="S280" s="367"/>
      <c r="T280" s="368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6"/>
      <c r="N281" s="366" t="s">
        <v>66</v>
      </c>
      <c r="O281" s="367"/>
      <c r="P281" s="367"/>
      <c r="Q281" s="367"/>
      <c r="R281" s="367"/>
      <c r="S281" s="367"/>
      <c r="T281" s="368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9" t="s">
        <v>422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4">
        <v>4680115881808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4">
        <v>4680115881822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8"/>
      <c r="P284" s="358"/>
      <c r="Q284" s="358"/>
      <c r="R284" s="359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4">
        <v>4680115880016</v>
      </c>
      <c r="E285" s="359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8"/>
      <c r="P285" s="358"/>
      <c r="Q285" s="358"/>
      <c r="R285" s="359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54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6" t="s">
        <v>66</v>
      </c>
      <c r="O286" s="367"/>
      <c r="P286" s="367"/>
      <c r="Q286" s="367"/>
      <c r="R286" s="367"/>
      <c r="S286" s="367"/>
      <c r="T286" s="368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55"/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6"/>
      <c r="N287" s="366" t="s">
        <v>66</v>
      </c>
      <c r="O287" s="367"/>
      <c r="P287" s="367"/>
      <c r="Q287" s="367"/>
      <c r="R287" s="367"/>
      <c r="S287" s="367"/>
      <c r="T287" s="368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0" t="s">
        <v>431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14.25" hidden="1" customHeight="1" x14ac:dyDescent="0.25">
      <c r="A289" s="369" t="s">
        <v>108</v>
      </c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5"/>
      <c r="P289" s="355"/>
      <c r="Q289" s="355"/>
      <c r="R289" s="355"/>
      <c r="S289" s="355"/>
      <c r="T289" s="355"/>
      <c r="U289" s="355"/>
      <c r="V289" s="355"/>
      <c r="W289" s="355"/>
      <c r="X289" s="355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4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7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4">
        <v>4607091387421</v>
      </c>
      <c r="E291" s="359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64">
        <v>4607091387452</v>
      </c>
      <c r="E292" s="359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6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64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4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64">
        <v>4607091387452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4">
        <v>4607091385984</v>
      </c>
      <c r="E295" s="359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4">
        <v>4607091387438</v>
      </c>
      <c r="E296" s="359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4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4">
        <v>4607091387469</v>
      </c>
      <c r="E297" s="359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8"/>
      <c r="P297" s="358"/>
      <c r="Q297" s="358"/>
      <c r="R297" s="359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54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6" t="s">
        <v>66</v>
      </c>
      <c r="O298" s="367"/>
      <c r="P298" s="367"/>
      <c r="Q298" s="367"/>
      <c r="R298" s="367"/>
      <c r="S298" s="367"/>
      <c r="T298" s="368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55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6"/>
      <c r="N299" s="366" t="s">
        <v>66</v>
      </c>
      <c r="O299" s="367"/>
      <c r="P299" s="367"/>
      <c r="Q299" s="367"/>
      <c r="R299" s="367"/>
      <c r="S299" s="367"/>
      <c r="T299" s="368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9" t="s">
        <v>60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4">
        <v>4607091387292</v>
      </c>
      <c r="E301" s="359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8"/>
      <c r="P301" s="358"/>
      <c r="Q301" s="358"/>
      <c r="R301" s="359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4">
        <v>4607091387315</v>
      </c>
      <c r="E302" s="359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8"/>
      <c r="P302" s="358"/>
      <c r="Q302" s="358"/>
      <c r="R302" s="359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54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6" t="s">
        <v>66</v>
      </c>
      <c r="O303" s="367"/>
      <c r="P303" s="367"/>
      <c r="Q303" s="367"/>
      <c r="R303" s="367"/>
      <c r="S303" s="367"/>
      <c r="T303" s="368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55"/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6"/>
      <c r="N304" s="366" t="s">
        <v>66</v>
      </c>
      <c r="O304" s="367"/>
      <c r="P304" s="367"/>
      <c r="Q304" s="367"/>
      <c r="R304" s="367"/>
      <c r="S304" s="367"/>
      <c r="T304" s="368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0" t="s">
        <v>449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14.25" hidden="1" customHeight="1" x14ac:dyDescent="0.25">
      <c r="A306" s="369" t="s">
        <v>60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4">
        <v>4607091383836</v>
      </c>
      <c r="E307" s="359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8"/>
      <c r="P307" s="358"/>
      <c r="Q307" s="358"/>
      <c r="R307" s="359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54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6" t="s">
        <v>66</v>
      </c>
      <c r="O308" s="367"/>
      <c r="P308" s="367"/>
      <c r="Q308" s="367"/>
      <c r="R308" s="367"/>
      <c r="S308" s="367"/>
      <c r="T308" s="368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55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66" t="s">
        <v>66</v>
      </c>
      <c r="O309" s="367"/>
      <c r="P309" s="367"/>
      <c r="Q309" s="367"/>
      <c r="R309" s="367"/>
      <c r="S309" s="367"/>
      <c r="T309" s="368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9" t="s">
        <v>68</v>
      </c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5"/>
      <c r="N310" s="355"/>
      <c r="O310" s="355"/>
      <c r="P310" s="355"/>
      <c r="Q310" s="355"/>
      <c r="R310" s="355"/>
      <c r="S310" s="355"/>
      <c r="T310" s="355"/>
      <c r="U310" s="355"/>
      <c r="V310" s="355"/>
      <c r="W310" s="355"/>
      <c r="X310" s="355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4">
        <v>4607091387919</v>
      </c>
      <c r="E311" s="359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8"/>
      <c r="P311" s="358"/>
      <c r="Q311" s="358"/>
      <c r="R311" s="359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4">
        <v>4680115883604</v>
      </c>
      <c r="E312" s="359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4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65</v>
      </c>
      <c r="V312" s="348">
        <v>140</v>
      </c>
      <c r="W312" s="349">
        <f>IFERROR(IF(V312="",0,CEILING((V312/$H312),1)*$H312),"")</f>
        <v>140.70000000000002</v>
      </c>
      <c r="X312" s="36">
        <f>IFERROR(IF(W312=0,"",ROUNDUP(W312/H312,0)*0.00753),"")</f>
        <v>0.50451000000000001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64">
        <v>4680115883567</v>
      </c>
      <c r="E313" s="359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8"/>
      <c r="P313" s="358"/>
      <c r="Q313" s="358"/>
      <c r="R313" s="359"/>
      <c r="S313" s="34"/>
      <c r="T313" s="34"/>
      <c r="U313" s="35" t="s">
        <v>65</v>
      </c>
      <c r="V313" s="348">
        <v>70</v>
      </c>
      <c r="W313" s="349">
        <f>IFERROR(IF(V313="",0,CEILING((V313/$H313),1)*$H313),"")</f>
        <v>71.400000000000006</v>
      </c>
      <c r="X313" s="36">
        <f>IFERROR(IF(W313=0,"",ROUNDUP(W313/H313,0)*0.00753),"")</f>
        <v>0.25602000000000003</v>
      </c>
      <c r="Y313" s="56"/>
      <c r="Z313" s="57"/>
      <c r="AD313" s="58"/>
      <c r="BA313" s="237" t="s">
        <v>1</v>
      </c>
    </row>
    <row r="314" spans="1:53" x14ac:dyDescent="0.2">
      <c r="A314" s="354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6" t="s">
        <v>66</v>
      </c>
      <c r="O314" s="367"/>
      <c r="P314" s="367"/>
      <c r="Q314" s="367"/>
      <c r="R314" s="367"/>
      <c r="S314" s="367"/>
      <c r="T314" s="368"/>
      <c r="U314" s="37" t="s">
        <v>67</v>
      </c>
      <c r="V314" s="350">
        <f>IFERROR(V311/H311,"0")+IFERROR(V312/H312,"0")+IFERROR(V313/H313,"0")</f>
        <v>99.999999999999986</v>
      </c>
      <c r="W314" s="350">
        <f>IFERROR(W311/H311,"0")+IFERROR(W312/H312,"0")+IFERROR(W313/H313,"0")</f>
        <v>101</v>
      </c>
      <c r="X314" s="350">
        <f>IFERROR(IF(X311="",0,X311),"0")+IFERROR(IF(X312="",0,X312),"0")+IFERROR(IF(X313="",0,X313),"0")</f>
        <v>0.76053000000000004</v>
      </c>
      <c r="Y314" s="351"/>
      <c r="Z314" s="351"/>
    </row>
    <row r="315" spans="1:53" x14ac:dyDescent="0.2">
      <c r="A315" s="355"/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6"/>
      <c r="N315" s="366" t="s">
        <v>66</v>
      </c>
      <c r="O315" s="367"/>
      <c r="P315" s="367"/>
      <c r="Q315" s="367"/>
      <c r="R315" s="367"/>
      <c r="S315" s="367"/>
      <c r="T315" s="368"/>
      <c r="U315" s="37" t="s">
        <v>65</v>
      </c>
      <c r="V315" s="350">
        <f>IFERROR(SUM(V311:V313),"0")</f>
        <v>210</v>
      </c>
      <c r="W315" s="350">
        <f>IFERROR(SUM(W311:W313),"0")</f>
        <v>212.10000000000002</v>
      </c>
      <c r="X315" s="37"/>
      <c r="Y315" s="351"/>
      <c r="Z315" s="351"/>
    </row>
    <row r="316" spans="1:53" ht="14.25" hidden="1" customHeight="1" x14ac:dyDescent="0.25">
      <c r="A316" s="369" t="s">
        <v>205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64">
        <v>4607091388831</v>
      </c>
      <c r="E317" s="359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54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6" t="s">
        <v>66</v>
      </c>
      <c r="O318" s="367"/>
      <c r="P318" s="367"/>
      <c r="Q318" s="367"/>
      <c r="R318" s="367"/>
      <c r="S318" s="367"/>
      <c r="T318" s="368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55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66" t="s">
        <v>66</v>
      </c>
      <c r="O319" s="367"/>
      <c r="P319" s="367"/>
      <c r="Q319" s="367"/>
      <c r="R319" s="367"/>
      <c r="S319" s="367"/>
      <c r="T319" s="368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9" t="s">
        <v>86</v>
      </c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5"/>
      <c r="N320" s="355"/>
      <c r="O320" s="355"/>
      <c r="P320" s="355"/>
      <c r="Q320" s="355"/>
      <c r="R320" s="355"/>
      <c r="S320" s="355"/>
      <c r="T320" s="355"/>
      <c r="U320" s="355"/>
      <c r="V320" s="355"/>
      <c r="W320" s="355"/>
      <c r="X320" s="355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64">
        <v>4607091383102</v>
      </c>
      <c r="E321" s="359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8"/>
      <c r="P321" s="358"/>
      <c r="Q321" s="358"/>
      <c r="R321" s="359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54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6" t="s">
        <v>66</v>
      </c>
      <c r="O322" s="367"/>
      <c r="P322" s="367"/>
      <c r="Q322" s="367"/>
      <c r="R322" s="367"/>
      <c r="S322" s="367"/>
      <c r="T322" s="368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55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6"/>
      <c r="N323" s="366" t="s">
        <v>66</v>
      </c>
      <c r="O323" s="367"/>
      <c r="P323" s="367"/>
      <c r="Q323" s="367"/>
      <c r="R323" s="367"/>
      <c r="S323" s="367"/>
      <c r="T323" s="368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375" t="s">
        <v>462</v>
      </c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48"/>
      <c r="Z324" s="48"/>
    </row>
    <row r="325" spans="1:53" ht="16.5" hidden="1" customHeight="1" x14ac:dyDescent="0.25">
      <c r="A325" s="370" t="s">
        <v>463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14.25" hidden="1" customHeight="1" x14ac:dyDescent="0.25">
      <c r="A326" s="369" t="s">
        <v>68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64">
        <v>4607091383928</v>
      </c>
      <c r="E327" s="359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39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8"/>
      <c r="P327" s="358"/>
      <c r="Q327" s="358"/>
      <c r="R327" s="359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54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6"/>
      <c r="N328" s="366" t="s">
        <v>66</v>
      </c>
      <c r="O328" s="367"/>
      <c r="P328" s="367"/>
      <c r="Q328" s="367"/>
      <c r="R328" s="367"/>
      <c r="S328" s="367"/>
      <c r="T328" s="368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6"/>
      <c r="N329" s="366" t="s">
        <v>66</v>
      </c>
      <c r="O329" s="367"/>
      <c r="P329" s="367"/>
      <c r="Q329" s="367"/>
      <c r="R329" s="367"/>
      <c r="S329" s="367"/>
      <c r="T329" s="368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375" t="s">
        <v>466</v>
      </c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48"/>
      <c r="Z330" s="48"/>
    </row>
    <row r="331" spans="1:53" ht="16.5" hidden="1" customHeight="1" x14ac:dyDescent="0.25">
      <c r="A331" s="370" t="s">
        <v>467</v>
      </c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55"/>
      <c r="P331" s="355"/>
      <c r="Q331" s="355"/>
      <c r="R331" s="355"/>
      <c r="S331" s="355"/>
      <c r="T331" s="355"/>
      <c r="U331" s="355"/>
      <c r="V331" s="355"/>
      <c r="W331" s="355"/>
      <c r="X331" s="355"/>
      <c r="Y331" s="344"/>
      <c r="Z331" s="344"/>
    </row>
    <row r="332" spans="1:53" ht="14.25" hidden="1" customHeight="1" x14ac:dyDescent="0.25">
      <c r="A332" s="369" t="s">
        <v>108</v>
      </c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355"/>
      <c r="P332" s="355"/>
      <c r="Q332" s="355"/>
      <c r="R332" s="355"/>
      <c r="S332" s="355"/>
      <c r="T332" s="355"/>
      <c r="U332" s="355"/>
      <c r="V332" s="355"/>
      <c r="W332" s="355"/>
      <c r="X332" s="355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64">
        <v>4607091383997</v>
      </c>
      <c r="E333" s="359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7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8"/>
      <c r="P333" s="358"/>
      <c r="Q333" s="358"/>
      <c r="R333" s="359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64">
        <v>4607091383997</v>
      </c>
      <c r="E334" s="359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8"/>
      <c r="P334" s="358"/>
      <c r="Q334" s="358"/>
      <c r="R334" s="359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64">
        <v>4607091384130</v>
      </c>
      <c r="E335" s="359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8"/>
      <c r="P335" s="358"/>
      <c r="Q335" s="358"/>
      <c r="R335" s="359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64">
        <v>4607091384130</v>
      </c>
      <c r="E336" s="359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64">
        <v>4607091384147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4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8"/>
      <c r="P337" s="358"/>
      <c r="Q337" s="358"/>
      <c r="R337" s="359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476</v>
      </c>
      <c r="C338" s="31">
        <v>4301011330</v>
      </c>
      <c r="D338" s="364">
        <v>4607091384147</v>
      </c>
      <c r="E338" s="359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8"/>
      <c r="P338" s="358"/>
      <c r="Q338" s="358"/>
      <c r="R338" s="359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64">
        <v>4607091384154</v>
      </c>
      <c r="E339" s="359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8"/>
      <c r="P339" s="358"/>
      <c r="Q339" s="358"/>
      <c r="R339" s="359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64">
        <v>4607091384161</v>
      </c>
      <c r="E340" s="359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8"/>
      <c r="P340" s="358"/>
      <c r="Q340" s="358"/>
      <c r="R340" s="359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hidden="1" x14ac:dyDescent="0.2">
      <c r="A341" s="354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6" t="s">
        <v>66</v>
      </c>
      <c r="O341" s="367"/>
      <c r="P341" s="367"/>
      <c r="Q341" s="367"/>
      <c r="R341" s="367"/>
      <c r="S341" s="367"/>
      <c r="T341" s="368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0</v>
      </c>
      <c r="W341" s="350">
        <f>IFERROR(W333/H333,"0")+IFERROR(W334/H334,"0")+IFERROR(W335/H335,"0")+IFERROR(W336/H336,"0")+IFERROR(W337/H337,"0")+IFERROR(W338/H338,"0")+IFERROR(W339/H339,"0")+IFERROR(W340/H340,"0")</f>
        <v>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351"/>
      <c r="Z341" s="351"/>
    </row>
    <row r="342" spans="1:53" hidden="1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6"/>
      <c r="N342" s="366" t="s">
        <v>66</v>
      </c>
      <c r="O342" s="367"/>
      <c r="P342" s="367"/>
      <c r="Q342" s="367"/>
      <c r="R342" s="367"/>
      <c r="S342" s="367"/>
      <c r="T342" s="368"/>
      <c r="U342" s="37" t="s">
        <v>65</v>
      </c>
      <c r="V342" s="350">
        <f>IFERROR(SUM(V333:V340),"0")</f>
        <v>0</v>
      </c>
      <c r="W342" s="350">
        <f>IFERROR(SUM(W333:W340),"0")</f>
        <v>0</v>
      </c>
      <c r="X342" s="37"/>
      <c r="Y342" s="351"/>
      <c r="Z342" s="351"/>
    </row>
    <row r="343" spans="1:53" ht="14.25" hidden="1" customHeight="1" x14ac:dyDescent="0.25">
      <c r="A343" s="369" t="s">
        <v>100</v>
      </c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5"/>
      <c r="N343" s="355"/>
      <c r="O343" s="355"/>
      <c r="P343" s="355"/>
      <c r="Q343" s="355"/>
      <c r="R343" s="355"/>
      <c r="S343" s="355"/>
      <c r="T343" s="355"/>
      <c r="U343" s="355"/>
      <c r="V343" s="355"/>
      <c r="W343" s="355"/>
      <c r="X343" s="355"/>
      <c r="Y343" s="343"/>
      <c r="Z343" s="343"/>
    </row>
    <row r="344" spans="1:53" ht="27" hidden="1" customHeight="1" x14ac:dyDescent="0.25">
      <c r="A344" s="54" t="s">
        <v>481</v>
      </c>
      <c r="B344" s="54" t="s">
        <v>482</v>
      </c>
      <c r="C344" s="31">
        <v>4301020178</v>
      </c>
      <c r="D344" s="364">
        <v>4607091383980</v>
      </c>
      <c r="E344" s="359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8"/>
      <c r="P344" s="358"/>
      <c r="Q344" s="358"/>
      <c r="R344" s="359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64">
        <v>4680115883314</v>
      </c>
      <c r="E345" s="359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48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8"/>
      <c r="P345" s="358"/>
      <c r="Q345" s="358"/>
      <c r="R345" s="359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64">
        <v>4607091384178</v>
      </c>
      <c r="E346" s="359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8"/>
      <c r="P346" s="358"/>
      <c r="Q346" s="358"/>
      <c r="R346" s="359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hidden="1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66" t="s">
        <v>66</v>
      </c>
      <c r="O347" s="367"/>
      <c r="P347" s="367"/>
      <c r="Q347" s="367"/>
      <c r="R347" s="367"/>
      <c r="S347" s="367"/>
      <c r="T347" s="368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hidden="1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66" t="s">
        <v>66</v>
      </c>
      <c r="O348" s="367"/>
      <c r="P348" s="367"/>
      <c r="Q348" s="367"/>
      <c r="R348" s="367"/>
      <c r="S348" s="367"/>
      <c r="T348" s="368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hidden="1" customHeight="1" x14ac:dyDescent="0.25">
      <c r="A349" s="369" t="s">
        <v>68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64">
        <v>4607091383928</v>
      </c>
      <c r="E350" s="359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621" t="s">
        <v>489</v>
      </c>
      <c r="O350" s="358"/>
      <c r="P350" s="358"/>
      <c r="Q350" s="358"/>
      <c r="R350" s="359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64">
        <v>4607091384260</v>
      </c>
      <c r="E351" s="359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8"/>
      <c r="P351" s="358"/>
      <c r="Q351" s="358"/>
      <c r="R351" s="359"/>
      <c r="S351" s="34"/>
      <c r="T351" s="34"/>
      <c r="U351" s="35" t="s">
        <v>65</v>
      </c>
      <c r="V351" s="348">
        <v>70</v>
      </c>
      <c r="W351" s="349">
        <f>IFERROR(IF(V351="",0,CEILING((V351/$H351),1)*$H351),"")</f>
        <v>70.2</v>
      </c>
      <c r="X351" s="36">
        <f>IFERROR(IF(W351=0,"",ROUNDUP(W351/H351,0)*0.02175),"")</f>
        <v>0.19574999999999998</v>
      </c>
      <c r="Y351" s="56"/>
      <c r="Z351" s="57"/>
      <c r="AD351" s="58"/>
      <c r="BA351" s="253" t="s">
        <v>1</v>
      </c>
    </row>
    <row r="352" spans="1:53" x14ac:dyDescent="0.2">
      <c r="A352" s="354"/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6"/>
      <c r="N352" s="366" t="s">
        <v>66</v>
      </c>
      <c r="O352" s="367"/>
      <c r="P352" s="367"/>
      <c r="Q352" s="367"/>
      <c r="R352" s="367"/>
      <c r="S352" s="367"/>
      <c r="T352" s="368"/>
      <c r="U352" s="37" t="s">
        <v>67</v>
      </c>
      <c r="V352" s="350">
        <f>IFERROR(V350/H350,"0")+IFERROR(V351/H351,"0")</f>
        <v>8.9743589743589745</v>
      </c>
      <c r="W352" s="350">
        <f>IFERROR(W350/H350,"0")+IFERROR(W351/H351,"0")</f>
        <v>9</v>
      </c>
      <c r="X352" s="350">
        <f>IFERROR(IF(X350="",0,X350),"0")+IFERROR(IF(X351="",0,X351),"0")</f>
        <v>0.19574999999999998</v>
      </c>
      <c r="Y352" s="351"/>
      <c r="Z352" s="351"/>
    </row>
    <row r="353" spans="1:53" x14ac:dyDescent="0.2">
      <c r="A353" s="355"/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6"/>
      <c r="N353" s="366" t="s">
        <v>66</v>
      </c>
      <c r="O353" s="367"/>
      <c r="P353" s="367"/>
      <c r="Q353" s="367"/>
      <c r="R353" s="367"/>
      <c r="S353" s="367"/>
      <c r="T353" s="368"/>
      <c r="U353" s="37" t="s">
        <v>65</v>
      </c>
      <c r="V353" s="350">
        <f>IFERROR(SUM(V350:V351),"0")</f>
        <v>70</v>
      </c>
      <c r="W353" s="350">
        <f>IFERROR(SUM(W350:W351),"0")</f>
        <v>70.2</v>
      </c>
      <c r="X353" s="37"/>
      <c r="Y353" s="351"/>
      <c r="Z353" s="351"/>
    </row>
    <row r="354" spans="1:53" ht="14.25" hidden="1" customHeight="1" x14ac:dyDescent="0.25">
      <c r="A354" s="369" t="s">
        <v>205</v>
      </c>
      <c r="B354" s="355"/>
      <c r="C354" s="355"/>
      <c r="D354" s="355"/>
      <c r="E354" s="355"/>
      <c r="F354" s="355"/>
      <c r="G354" s="355"/>
      <c r="H354" s="355"/>
      <c r="I354" s="355"/>
      <c r="J354" s="355"/>
      <c r="K354" s="355"/>
      <c r="L354" s="355"/>
      <c r="M354" s="355"/>
      <c r="N354" s="355"/>
      <c r="O354" s="355"/>
      <c r="P354" s="355"/>
      <c r="Q354" s="355"/>
      <c r="R354" s="355"/>
      <c r="S354" s="355"/>
      <c r="T354" s="355"/>
      <c r="U354" s="355"/>
      <c r="V354" s="355"/>
      <c r="W354" s="355"/>
      <c r="X354" s="355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64">
        <v>4607091384673</v>
      </c>
      <c r="E355" s="359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8"/>
      <c r="P355" s="358"/>
      <c r="Q355" s="358"/>
      <c r="R355" s="359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66" t="s">
        <v>66</v>
      </c>
      <c r="O356" s="367"/>
      <c r="P356" s="367"/>
      <c r="Q356" s="367"/>
      <c r="R356" s="367"/>
      <c r="S356" s="367"/>
      <c r="T356" s="368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66" t="s">
        <v>66</v>
      </c>
      <c r="O357" s="367"/>
      <c r="P357" s="367"/>
      <c r="Q357" s="367"/>
      <c r="R357" s="367"/>
      <c r="S357" s="367"/>
      <c r="T357" s="368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0" t="s">
        <v>494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44"/>
      <c r="Z358" s="344"/>
    </row>
    <row r="359" spans="1:53" ht="14.25" hidden="1" customHeight="1" x14ac:dyDescent="0.25">
      <c r="A359" s="369" t="s">
        <v>108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64">
        <v>4607091384185</v>
      </c>
      <c r="E360" s="359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8"/>
      <c r="P360" s="358"/>
      <c r="Q360" s="358"/>
      <c r="R360" s="359"/>
      <c r="S360" s="34"/>
      <c r="T360" s="34"/>
      <c r="U360" s="35" t="s">
        <v>65</v>
      </c>
      <c r="V360" s="348">
        <v>100</v>
      </c>
      <c r="W360" s="349">
        <f>IFERROR(IF(V360="",0,CEILING((V360/$H360),1)*$H360),"")</f>
        <v>108</v>
      </c>
      <c r="X360" s="36">
        <f>IFERROR(IF(W360=0,"",ROUNDUP(W360/H360,0)*0.02175),"")</f>
        <v>0.19574999999999998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64">
        <v>4607091384192</v>
      </c>
      <c r="E361" s="359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8"/>
      <c r="P361" s="358"/>
      <c r="Q361" s="358"/>
      <c r="R361" s="359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64">
        <v>4680115881907</v>
      </c>
      <c r="E362" s="359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8"/>
      <c r="P362" s="358"/>
      <c r="Q362" s="358"/>
      <c r="R362" s="359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64">
        <v>4680115883925</v>
      </c>
      <c r="E363" s="359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8"/>
      <c r="P363" s="358"/>
      <c r="Q363" s="358"/>
      <c r="R363" s="359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64">
        <v>4607091384680</v>
      </c>
      <c r="E364" s="359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8"/>
      <c r="P364" s="358"/>
      <c r="Q364" s="358"/>
      <c r="R364" s="359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54"/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6"/>
      <c r="N365" s="366" t="s">
        <v>66</v>
      </c>
      <c r="O365" s="367"/>
      <c r="P365" s="367"/>
      <c r="Q365" s="367"/>
      <c r="R365" s="367"/>
      <c r="S365" s="367"/>
      <c r="T365" s="368"/>
      <c r="U365" s="37" t="s">
        <v>67</v>
      </c>
      <c r="V365" s="350">
        <f>IFERROR(V360/H360,"0")+IFERROR(V361/H361,"0")+IFERROR(V362/H362,"0")+IFERROR(V363/H363,"0")+IFERROR(V364/H364,"0")</f>
        <v>8.3333333333333339</v>
      </c>
      <c r="W365" s="350">
        <f>IFERROR(W360/H360,"0")+IFERROR(W361/H361,"0")+IFERROR(W362/H362,"0")+IFERROR(W363/H363,"0")+IFERROR(W364/H364,"0")</f>
        <v>9</v>
      </c>
      <c r="X365" s="350">
        <f>IFERROR(IF(X360="",0,X360),"0")+IFERROR(IF(X361="",0,X361),"0")+IFERROR(IF(X362="",0,X362),"0")+IFERROR(IF(X363="",0,X363),"0")+IFERROR(IF(X364="",0,X364),"0")</f>
        <v>0.19574999999999998</v>
      </c>
      <c r="Y365" s="351"/>
      <c r="Z365" s="351"/>
    </row>
    <row r="366" spans="1:53" x14ac:dyDescent="0.2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356"/>
      <c r="N366" s="366" t="s">
        <v>66</v>
      </c>
      <c r="O366" s="367"/>
      <c r="P366" s="367"/>
      <c r="Q366" s="367"/>
      <c r="R366" s="367"/>
      <c r="S366" s="367"/>
      <c r="T366" s="368"/>
      <c r="U366" s="37" t="s">
        <v>65</v>
      </c>
      <c r="V366" s="350">
        <f>IFERROR(SUM(V360:V364),"0")</f>
        <v>100</v>
      </c>
      <c r="W366" s="350">
        <f>IFERROR(SUM(W360:W364),"0")</f>
        <v>108</v>
      </c>
      <c r="X366" s="37"/>
      <c r="Y366" s="351"/>
      <c r="Z366" s="351"/>
    </row>
    <row r="367" spans="1:53" ht="14.25" hidden="1" customHeight="1" x14ac:dyDescent="0.25">
      <c r="A367" s="369" t="s">
        <v>60</v>
      </c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55"/>
      <c r="N367" s="355"/>
      <c r="O367" s="355"/>
      <c r="P367" s="355"/>
      <c r="Q367" s="355"/>
      <c r="R367" s="355"/>
      <c r="S367" s="355"/>
      <c r="T367" s="355"/>
      <c r="U367" s="355"/>
      <c r="V367" s="355"/>
      <c r="W367" s="355"/>
      <c r="X367" s="355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64">
        <v>4607091384802</v>
      </c>
      <c r="E368" s="359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8"/>
      <c r="P368" s="358"/>
      <c r="Q368" s="358"/>
      <c r="R368" s="359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64">
        <v>4607091384826</v>
      </c>
      <c r="E369" s="359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8"/>
      <c r="P369" s="358"/>
      <c r="Q369" s="358"/>
      <c r="R369" s="359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6" t="s">
        <v>66</v>
      </c>
      <c r="O370" s="367"/>
      <c r="P370" s="367"/>
      <c r="Q370" s="367"/>
      <c r="R370" s="367"/>
      <c r="S370" s="367"/>
      <c r="T370" s="368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6" t="s">
        <v>66</v>
      </c>
      <c r="O371" s="367"/>
      <c r="P371" s="367"/>
      <c r="Q371" s="367"/>
      <c r="R371" s="367"/>
      <c r="S371" s="367"/>
      <c r="T371" s="368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9" t="s">
        <v>68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64">
        <v>4607091384246</v>
      </c>
      <c r="E373" s="359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8"/>
      <c r="P373" s="358"/>
      <c r="Q373" s="358"/>
      <c r="R373" s="359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64">
        <v>4680115881976</v>
      </c>
      <c r="E374" s="359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8"/>
      <c r="P374" s="358"/>
      <c r="Q374" s="358"/>
      <c r="R374" s="359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64">
        <v>4607091384253</v>
      </c>
      <c r="E375" s="359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8"/>
      <c r="P375" s="358"/>
      <c r="Q375" s="358"/>
      <c r="R375" s="359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64">
        <v>4680115881969</v>
      </c>
      <c r="E376" s="359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8"/>
      <c r="P376" s="358"/>
      <c r="Q376" s="358"/>
      <c r="R376" s="359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54"/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6"/>
      <c r="N377" s="366" t="s">
        <v>66</v>
      </c>
      <c r="O377" s="367"/>
      <c r="P377" s="367"/>
      <c r="Q377" s="367"/>
      <c r="R377" s="367"/>
      <c r="S377" s="367"/>
      <c r="T377" s="368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55"/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6"/>
      <c r="N378" s="366" t="s">
        <v>66</v>
      </c>
      <c r="O378" s="367"/>
      <c r="P378" s="367"/>
      <c r="Q378" s="367"/>
      <c r="R378" s="367"/>
      <c r="S378" s="367"/>
      <c r="T378" s="368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9" t="s">
        <v>205</v>
      </c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5"/>
      <c r="N379" s="355"/>
      <c r="O379" s="355"/>
      <c r="P379" s="355"/>
      <c r="Q379" s="355"/>
      <c r="R379" s="355"/>
      <c r="S379" s="355"/>
      <c r="T379" s="355"/>
      <c r="U379" s="355"/>
      <c r="V379" s="355"/>
      <c r="W379" s="355"/>
      <c r="X379" s="355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64">
        <v>4607091389357</v>
      </c>
      <c r="E380" s="359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8"/>
      <c r="P380" s="358"/>
      <c r="Q380" s="358"/>
      <c r="R380" s="359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6" t="s">
        <v>66</v>
      </c>
      <c r="O381" s="367"/>
      <c r="P381" s="367"/>
      <c r="Q381" s="367"/>
      <c r="R381" s="367"/>
      <c r="S381" s="367"/>
      <c r="T381" s="368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6" t="s">
        <v>66</v>
      </c>
      <c r="O382" s="367"/>
      <c r="P382" s="367"/>
      <c r="Q382" s="367"/>
      <c r="R382" s="367"/>
      <c r="S382" s="367"/>
      <c r="T382" s="368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375" t="s">
        <v>519</v>
      </c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48"/>
      <c r="Z383" s="48"/>
    </row>
    <row r="384" spans="1:53" ht="16.5" hidden="1" customHeight="1" x14ac:dyDescent="0.25">
      <c r="A384" s="370" t="s">
        <v>520</v>
      </c>
      <c r="B384" s="355"/>
      <c r="C384" s="355"/>
      <c r="D384" s="355"/>
      <c r="E384" s="355"/>
      <c r="F384" s="355"/>
      <c r="G384" s="355"/>
      <c r="H384" s="355"/>
      <c r="I384" s="355"/>
      <c r="J384" s="355"/>
      <c r="K384" s="355"/>
      <c r="L384" s="355"/>
      <c r="M384" s="355"/>
      <c r="N384" s="355"/>
      <c r="O384" s="355"/>
      <c r="P384" s="355"/>
      <c r="Q384" s="355"/>
      <c r="R384" s="355"/>
      <c r="S384" s="355"/>
      <c r="T384" s="355"/>
      <c r="U384" s="355"/>
      <c r="V384" s="355"/>
      <c r="W384" s="355"/>
      <c r="X384" s="355"/>
      <c r="Y384" s="344"/>
      <c r="Z384" s="344"/>
    </row>
    <row r="385" spans="1:53" ht="14.25" hidden="1" customHeight="1" x14ac:dyDescent="0.25">
      <c r="A385" s="369" t="s">
        <v>108</v>
      </c>
      <c r="B385" s="355"/>
      <c r="C385" s="355"/>
      <c r="D385" s="355"/>
      <c r="E385" s="355"/>
      <c r="F385" s="355"/>
      <c r="G385" s="355"/>
      <c r="H385" s="355"/>
      <c r="I385" s="355"/>
      <c r="J385" s="355"/>
      <c r="K385" s="355"/>
      <c r="L385" s="355"/>
      <c r="M385" s="355"/>
      <c r="N385" s="355"/>
      <c r="O385" s="355"/>
      <c r="P385" s="355"/>
      <c r="Q385" s="355"/>
      <c r="R385" s="355"/>
      <c r="S385" s="355"/>
      <c r="T385" s="355"/>
      <c r="U385" s="355"/>
      <c r="V385" s="355"/>
      <c r="W385" s="355"/>
      <c r="X385" s="355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64">
        <v>4607091389708</v>
      </c>
      <c r="E386" s="359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64">
        <v>4607091389692</v>
      </c>
      <c r="E387" s="359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8"/>
      <c r="P387" s="358"/>
      <c r="Q387" s="358"/>
      <c r="R387" s="359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54"/>
      <c r="B388" s="355"/>
      <c r="C388" s="355"/>
      <c r="D388" s="355"/>
      <c r="E388" s="355"/>
      <c r="F388" s="355"/>
      <c r="G388" s="355"/>
      <c r="H388" s="355"/>
      <c r="I388" s="355"/>
      <c r="J388" s="355"/>
      <c r="K388" s="355"/>
      <c r="L388" s="355"/>
      <c r="M388" s="356"/>
      <c r="N388" s="366" t="s">
        <v>66</v>
      </c>
      <c r="O388" s="367"/>
      <c r="P388" s="367"/>
      <c r="Q388" s="367"/>
      <c r="R388" s="367"/>
      <c r="S388" s="367"/>
      <c r="T388" s="368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55"/>
      <c r="B389" s="355"/>
      <c r="C389" s="355"/>
      <c r="D389" s="355"/>
      <c r="E389" s="355"/>
      <c r="F389" s="355"/>
      <c r="G389" s="355"/>
      <c r="H389" s="355"/>
      <c r="I389" s="355"/>
      <c r="J389" s="355"/>
      <c r="K389" s="355"/>
      <c r="L389" s="355"/>
      <c r="M389" s="356"/>
      <c r="N389" s="366" t="s">
        <v>66</v>
      </c>
      <c r="O389" s="367"/>
      <c r="P389" s="367"/>
      <c r="Q389" s="367"/>
      <c r="R389" s="367"/>
      <c r="S389" s="367"/>
      <c r="T389" s="368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9" t="s">
        <v>60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64">
        <v>4607091389753</v>
      </c>
      <c r="E391" s="359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8"/>
      <c r="P391" s="358"/>
      <c r="Q391" s="358"/>
      <c r="R391" s="359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64">
        <v>4607091389760</v>
      </c>
      <c r="E392" s="359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64">
        <v>4607091389746</v>
      </c>
      <c r="E393" s="359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64">
        <v>4680115882928</v>
      </c>
      <c r="E394" s="359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8"/>
      <c r="P394" s="358"/>
      <c r="Q394" s="358"/>
      <c r="R394" s="359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64">
        <v>4680115883147</v>
      </c>
      <c r="E395" s="359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8"/>
      <c r="P395" s="358"/>
      <c r="Q395" s="358"/>
      <c r="R395" s="359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64">
        <v>4607091384338</v>
      </c>
      <c r="E396" s="359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4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8"/>
      <c r="P396" s="358"/>
      <c r="Q396" s="358"/>
      <c r="R396" s="359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64">
        <v>4680115883154</v>
      </c>
      <c r="E397" s="359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8"/>
      <c r="P397" s="358"/>
      <c r="Q397" s="358"/>
      <c r="R397" s="359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64">
        <v>4607091389524</v>
      </c>
      <c r="E398" s="359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64">
        <v>4680115883161</v>
      </c>
      <c r="E399" s="359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8"/>
      <c r="P399" s="358"/>
      <c r="Q399" s="358"/>
      <c r="R399" s="359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64">
        <v>4607091384345</v>
      </c>
      <c r="E400" s="359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64">
        <v>4680115883178</v>
      </c>
      <c r="E401" s="359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8"/>
      <c r="P401" s="358"/>
      <c r="Q401" s="358"/>
      <c r="R401" s="359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64">
        <v>4607091389531</v>
      </c>
      <c r="E402" s="359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8"/>
      <c r="P402" s="358"/>
      <c r="Q402" s="358"/>
      <c r="R402" s="359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64">
        <v>4680115883185</v>
      </c>
      <c r="E403" s="359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8"/>
      <c r="P403" s="358"/>
      <c r="Q403" s="358"/>
      <c r="R403" s="359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6" t="s">
        <v>66</v>
      </c>
      <c r="O404" s="367"/>
      <c r="P404" s="367"/>
      <c r="Q404" s="367"/>
      <c r="R404" s="367"/>
      <c r="S404" s="367"/>
      <c r="T404" s="368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6" t="s">
        <v>66</v>
      </c>
      <c r="O405" s="367"/>
      <c r="P405" s="367"/>
      <c r="Q405" s="367"/>
      <c r="R405" s="367"/>
      <c r="S405" s="367"/>
      <c r="T405" s="368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9" t="s">
        <v>68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64">
        <v>4607091389685</v>
      </c>
      <c r="E407" s="359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6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8"/>
      <c r="P407" s="358"/>
      <c r="Q407" s="358"/>
      <c r="R407" s="359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64">
        <v>4607091389654</v>
      </c>
      <c r="E408" s="359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8"/>
      <c r="P408" s="358"/>
      <c r="Q408" s="358"/>
      <c r="R408" s="359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64">
        <v>4607091384352</v>
      </c>
      <c r="E409" s="359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6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8"/>
      <c r="P409" s="358"/>
      <c r="Q409" s="358"/>
      <c r="R409" s="359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64">
        <v>4607091389661</v>
      </c>
      <c r="E410" s="359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50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8"/>
      <c r="P410" s="358"/>
      <c r="Q410" s="358"/>
      <c r="R410" s="359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54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6"/>
      <c r="N411" s="366" t="s">
        <v>66</v>
      </c>
      <c r="O411" s="367"/>
      <c r="P411" s="367"/>
      <c r="Q411" s="367"/>
      <c r="R411" s="367"/>
      <c r="S411" s="367"/>
      <c r="T411" s="368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55"/>
      <c r="B412" s="355"/>
      <c r="C412" s="355"/>
      <c r="D412" s="355"/>
      <c r="E412" s="355"/>
      <c r="F412" s="355"/>
      <c r="G412" s="355"/>
      <c r="H412" s="355"/>
      <c r="I412" s="355"/>
      <c r="J412" s="355"/>
      <c r="K412" s="355"/>
      <c r="L412" s="355"/>
      <c r="M412" s="356"/>
      <c r="N412" s="366" t="s">
        <v>66</v>
      </c>
      <c r="O412" s="367"/>
      <c r="P412" s="367"/>
      <c r="Q412" s="367"/>
      <c r="R412" s="367"/>
      <c r="S412" s="367"/>
      <c r="T412" s="368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9" t="s">
        <v>205</v>
      </c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5"/>
      <c r="N413" s="355"/>
      <c r="O413" s="355"/>
      <c r="P413" s="355"/>
      <c r="Q413" s="355"/>
      <c r="R413" s="355"/>
      <c r="S413" s="355"/>
      <c r="T413" s="355"/>
      <c r="U413" s="355"/>
      <c r="V413" s="355"/>
      <c r="W413" s="355"/>
      <c r="X413" s="355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64">
        <v>4680115881648</v>
      </c>
      <c r="E414" s="359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49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8"/>
      <c r="P414" s="358"/>
      <c r="Q414" s="358"/>
      <c r="R414" s="359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54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6" t="s">
        <v>66</v>
      </c>
      <c r="O415" s="367"/>
      <c r="P415" s="367"/>
      <c r="Q415" s="367"/>
      <c r="R415" s="367"/>
      <c r="S415" s="367"/>
      <c r="T415" s="368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55"/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6"/>
      <c r="N416" s="366" t="s">
        <v>66</v>
      </c>
      <c r="O416" s="367"/>
      <c r="P416" s="367"/>
      <c r="Q416" s="367"/>
      <c r="R416" s="367"/>
      <c r="S416" s="367"/>
      <c r="T416" s="368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9" t="s">
        <v>86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64">
        <v>4680115884335</v>
      </c>
      <c r="E418" s="359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8"/>
      <c r="P418" s="358"/>
      <c r="Q418" s="358"/>
      <c r="R418" s="359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64">
        <v>4680115884342</v>
      </c>
      <c r="E419" s="359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8"/>
      <c r="P419" s="358"/>
      <c r="Q419" s="358"/>
      <c r="R419" s="359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64">
        <v>4680115884113</v>
      </c>
      <c r="E420" s="359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8"/>
      <c r="P420" s="358"/>
      <c r="Q420" s="358"/>
      <c r="R420" s="359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54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55"/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6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0" t="s">
        <v>569</v>
      </c>
      <c r="B423" s="355"/>
      <c r="C423" s="355"/>
      <c r="D423" s="355"/>
      <c r="E423" s="355"/>
      <c r="F423" s="355"/>
      <c r="G423" s="355"/>
      <c r="H423" s="355"/>
      <c r="I423" s="355"/>
      <c r="J423" s="355"/>
      <c r="K423" s="355"/>
      <c r="L423" s="355"/>
      <c r="M423" s="355"/>
      <c r="N423" s="355"/>
      <c r="O423" s="355"/>
      <c r="P423" s="355"/>
      <c r="Q423" s="355"/>
      <c r="R423" s="355"/>
      <c r="S423" s="355"/>
      <c r="T423" s="355"/>
      <c r="U423" s="355"/>
      <c r="V423" s="355"/>
      <c r="W423" s="355"/>
      <c r="X423" s="355"/>
      <c r="Y423" s="344"/>
      <c r="Z423" s="344"/>
    </row>
    <row r="424" spans="1:53" ht="14.25" hidden="1" customHeight="1" x14ac:dyDescent="0.25">
      <c r="A424" s="369" t="s">
        <v>100</v>
      </c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55"/>
      <c r="N424" s="355"/>
      <c r="O424" s="355"/>
      <c r="P424" s="355"/>
      <c r="Q424" s="355"/>
      <c r="R424" s="355"/>
      <c r="S424" s="355"/>
      <c r="T424" s="355"/>
      <c r="U424" s="355"/>
      <c r="V424" s="355"/>
      <c r="W424" s="355"/>
      <c r="X424" s="355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64">
        <v>4607091389388</v>
      </c>
      <c r="E425" s="359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64">
        <v>4607091389364</v>
      </c>
      <c r="E426" s="359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69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54"/>
      <c r="B427" s="355"/>
      <c r="C427" s="355"/>
      <c r="D427" s="355"/>
      <c r="E427" s="355"/>
      <c r="F427" s="355"/>
      <c r="G427" s="355"/>
      <c r="H427" s="355"/>
      <c r="I427" s="355"/>
      <c r="J427" s="355"/>
      <c r="K427" s="355"/>
      <c r="L427" s="355"/>
      <c r="M427" s="356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55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6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9" t="s">
        <v>60</v>
      </c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5"/>
      <c r="N429" s="355"/>
      <c r="O429" s="355"/>
      <c r="P429" s="355"/>
      <c r="Q429" s="355"/>
      <c r="R429" s="355"/>
      <c r="S429" s="355"/>
      <c r="T429" s="355"/>
      <c r="U429" s="355"/>
      <c r="V429" s="355"/>
      <c r="W429" s="355"/>
      <c r="X429" s="355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64">
        <v>4607091389739</v>
      </c>
      <c r="E430" s="359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8"/>
      <c r="P430" s="358"/>
      <c r="Q430" s="358"/>
      <c r="R430" s="359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64">
        <v>4680115883048</v>
      </c>
      <c r="E431" s="359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64">
        <v>4607091389425</v>
      </c>
      <c r="E432" s="359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8"/>
      <c r="P432" s="358"/>
      <c r="Q432" s="358"/>
      <c r="R432" s="359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64">
        <v>4680115882911</v>
      </c>
      <c r="E433" s="359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8"/>
      <c r="P433" s="358"/>
      <c r="Q433" s="358"/>
      <c r="R433" s="359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64">
        <v>4680115880771</v>
      </c>
      <c r="E434" s="359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8"/>
      <c r="P434" s="358"/>
      <c r="Q434" s="358"/>
      <c r="R434" s="359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64">
        <v>4607091389500</v>
      </c>
      <c r="E435" s="359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8"/>
      <c r="P435" s="358"/>
      <c r="Q435" s="358"/>
      <c r="R435" s="359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64">
        <v>4680115881983</v>
      </c>
      <c r="E436" s="359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8"/>
      <c r="P436" s="358"/>
      <c r="Q436" s="358"/>
      <c r="R436" s="359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9" t="s">
        <v>95</v>
      </c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5"/>
      <c r="N439" s="355"/>
      <c r="O439" s="355"/>
      <c r="P439" s="355"/>
      <c r="Q439" s="355"/>
      <c r="R439" s="355"/>
      <c r="S439" s="355"/>
      <c r="T439" s="355"/>
      <c r="U439" s="355"/>
      <c r="V439" s="355"/>
      <c r="W439" s="355"/>
      <c r="X439" s="355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64">
        <v>4680115884090</v>
      </c>
      <c r="E440" s="359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8"/>
      <c r="P440" s="358"/>
      <c r="Q440" s="358"/>
      <c r="R440" s="359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54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6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55"/>
      <c r="B442" s="355"/>
      <c r="C442" s="355"/>
      <c r="D442" s="355"/>
      <c r="E442" s="355"/>
      <c r="F442" s="355"/>
      <c r="G442" s="355"/>
      <c r="H442" s="355"/>
      <c r="I442" s="355"/>
      <c r="J442" s="355"/>
      <c r="K442" s="355"/>
      <c r="L442" s="355"/>
      <c r="M442" s="356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9" t="s">
        <v>590</v>
      </c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5"/>
      <c r="N443" s="355"/>
      <c r="O443" s="355"/>
      <c r="P443" s="355"/>
      <c r="Q443" s="355"/>
      <c r="R443" s="355"/>
      <c r="S443" s="355"/>
      <c r="T443" s="355"/>
      <c r="U443" s="355"/>
      <c r="V443" s="355"/>
      <c r="W443" s="355"/>
      <c r="X443" s="355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64">
        <v>4680115884564</v>
      </c>
      <c r="E444" s="359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8"/>
      <c r="P444" s="358"/>
      <c r="Q444" s="358"/>
      <c r="R444" s="359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54"/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6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55"/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6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375" t="s">
        <v>593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48"/>
      <c r="Z447" s="48"/>
    </row>
    <row r="448" spans="1:53" ht="16.5" hidden="1" customHeight="1" x14ac:dyDescent="0.25">
      <c r="A448" s="370" t="s">
        <v>593</v>
      </c>
      <c r="B448" s="355"/>
      <c r="C448" s="355"/>
      <c r="D448" s="355"/>
      <c r="E448" s="355"/>
      <c r="F448" s="355"/>
      <c r="G448" s="355"/>
      <c r="H448" s="355"/>
      <c r="I448" s="355"/>
      <c r="J448" s="355"/>
      <c r="K448" s="355"/>
      <c r="L448" s="355"/>
      <c r="M448" s="355"/>
      <c r="N448" s="355"/>
      <c r="O448" s="355"/>
      <c r="P448" s="355"/>
      <c r="Q448" s="355"/>
      <c r="R448" s="355"/>
      <c r="S448" s="355"/>
      <c r="T448" s="355"/>
      <c r="U448" s="355"/>
      <c r="V448" s="355"/>
      <c r="W448" s="355"/>
      <c r="X448" s="355"/>
      <c r="Y448" s="344"/>
      <c r="Z448" s="344"/>
    </row>
    <row r="449" spans="1:53" ht="14.25" hidden="1" customHeight="1" x14ac:dyDescent="0.25">
      <c r="A449" s="369" t="s">
        <v>108</v>
      </c>
      <c r="B449" s="355"/>
      <c r="C449" s="355"/>
      <c r="D449" s="355"/>
      <c r="E449" s="355"/>
      <c r="F449" s="355"/>
      <c r="G449" s="355"/>
      <c r="H449" s="355"/>
      <c r="I449" s="355"/>
      <c r="J449" s="355"/>
      <c r="K449" s="355"/>
      <c r="L449" s="355"/>
      <c r="M449" s="355"/>
      <c r="N449" s="355"/>
      <c r="O449" s="355"/>
      <c r="P449" s="355"/>
      <c r="Q449" s="355"/>
      <c r="R449" s="355"/>
      <c r="S449" s="355"/>
      <c r="T449" s="355"/>
      <c r="U449" s="355"/>
      <c r="V449" s="355"/>
      <c r="W449" s="355"/>
      <c r="X449" s="355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64">
        <v>4607091389067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84" t="s">
        <v>596</v>
      </c>
      <c r="O450" s="358"/>
      <c r="P450" s="358"/>
      <c r="Q450" s="358"/>
      <c r="R450" s="359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64">
        <v>4607091383522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32" t="s">
        <v>599</v>
      </c>
      <c r="O451" s="358"/>
      <c r="P451" s="358"/>
      <c r="Q451" s="358"/>
      <c r="R451" s="359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64">
        <v>4607091383522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7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8"/>
      <c r="P452" s="358"/>
      <c r="Q452" s="358"/>
      <c r="R452" s="359"/>
      <c r="S452" s="34"/>
      <c r="T452" s="34"/>
      <c r="U452" s="35" t="s">
        <v>65</v>
      </c>
      <c r="V452" s="348">
        <v>700</v>
      </c>
      <c r="W452" s="349">
        <f t="shared" si="21"/>
        <v>702.24</v>
      </c>
      <c r="X452" s="36">
        <f t="shared" si="22"/>
        <v>1.5906800000000001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64">
        <v>4607091384437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46" t="s">
        <v>603</v>
      </c>
      <c r="O453" s="358"/>
      <c r="P453" s="358"/>
      <c r="Q453" s="358"/>
      <c r="R453" s="359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64">
        <v>4680115884502</v>
      </c>
      <c r="E454" s="359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399" t="s">
        <v>606</v>
      </c>
      <c r="O454" s="358"/>
      <c r="P454" s="358"/>
      <c r="Q454" s="358"/>
      <c r="R454" s="359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64">
        <v>4607091389104</v>
      </c>
      <c r="E455" s="359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707" t="s">
        <v>609</v>
      </c>
      <c r="O455" s="358"/>
      <c r="P455" s="358"/>
      <c r="Q455" s="358"/>
      <c r="R455" s="359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64">
        <v>4680115884519</v>
      </c>
      <c r="E456" s="359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721" t="s">
        <v>612</v>
      </c>
      <c r="O456" s="358"/>
      <c r="P456" s="358"/>
      <c r="Q456" s="358"/>
      <c r="R456" s="359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64">
        <v>4680115880603</v>
      </c>
      <c r="E457" s="359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1" t="s">
        <v>615</v>
      </c>
      <c r="O457" s="358"/>
      <c r="P457" s="358"/>
      <c r="Q457" s="358"/>
      <c r="R457" s="359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64">
        <v>4607091389999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3" t="s">
        <v>618</v>
      </c>
      <c r="O458" s="358"/>
      <c r="P458" s="358"/>
      <c r="Q458" s="358"/>
      <c r="R458" s="359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64">
        <v>4607091389999</v>
      </c>
      <c r="E459" s="359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8"/>
      <c r="P459" s="358"/>
      <c r="Q459" s="358"/>
      <c r="R459" s="359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64">
        <v>4680115882782</v>
      </c>
      <c r="E460" s="359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710" t="s">
        <v>622</v>
      </c>
      <c r="O460" s="358"/>
      <c r="P460" s="358"/>
      <c r="Q460" s="358"/>
      <c r="R460" s="359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64">
        <v>4607091389098</v>
      </c>
      <c r="E461" s="359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8"/>
      <c r="P461" s="358"/>
      <c r="Q461" s="358"/>
      <c r="R461" s="359"/>
      <c r="S461" s="34"/>
      <c r="T461" s="34"/>
      <c r="U461" s="35" t="s">
        <v>65</v>
      </c>
      <c r="V461" s="348">
        <v>12</v>
      </c>
      <c r="W461" s="349">
        <f t="shared" si="21"/>
        <v>12</v>
      </c>
      <c r="X461" s="36">
        <f>IFERROR(IF(W461=0,"",ROUNDUP(W461/H461,0)*0.00753),"")</f>
        <v>3.7650000000000003E-2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64">
        <v>4607091389982</v>
      </c>
      <c r="E462" s="359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19" t="s">
        <v>627</v>
      </c>
      <c r="O462" s="358"/>
      <c r="P462" s="358"/>
      <c r="Q462" s="358"/>
      <c r="R462" s="359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54"/>
      <c r="B463" s="355"/>
      <c r="C463" s="355"/>
      <c r="D463" s="355"/>
      <c r="E463" s="355"/>
      <c r="F463" s="355"/>
      <c r="G463" s="355"/>
      <c r="H463" s="355"/>
      <c r="I463" s="355"/>
      <c r="J463" s="355"/>
      <c r="K463" s="355"/>
      <c r="L463" s="355"/>
      <c r="M463" s="356"/>
      <c r="N463" s="366" t="s">
        <v>66</v>
      </c>
      <c r="O463" s="367"/>
      <c r="P463" s="367"/>
      <c r="Q463" s="367"/>
      <c r="R463" s="367"/>
      <c r="S463" s="367"/>
      <c r="T463" s="368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137.57575757575756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138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1.6283300000000001</v>
      </c>
      <c r="Y463" s="351"/>
      <c r="Z463" s="351"/>
    </row>
    <row r="464" spans="1:53" x14ac:dyDescent="0.2">
      <c r="A464" s="355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6" t="s">
        <v>66</v>
      </c>
      <c r="O464" s="367"/>
      <c r="P464" s="367"/>
      <c r="Q464" s="367"/>
      <c r="R464" s="367"/>
      <c r="S464" s="367"/>
      <c r="T464" s="368"/>
      <c r="U464" s="37" t="s">
        <v>65</v>
      </c>
      <c r="V464" s="350">
        <f>IFERROR(SUM(V450:V462),"0")</f>
        <v>712</v>
      </c>
      <c r="W464" s="350">
        <f>IFERROR(SUM(W450:W462),"0")</f>
        <v>714.24</v>
      </c>
      <c r="X464" s="37"/>
      <c r="Y464" s="351"/>
      <c r="Z464" s="351"/>
    </row>
    <row r="465" spans="1:53" ht="14.25" hidden="1" customHeight="1" x14ac:dyDescent="0.25">
      <c r="A465" s="369" t="s">
        <v>100</v>
      </c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5"/>
      <c r="N465" s="355"/>
      <c r="O465" s="355"/>
      <c r="P465" s="355"/>
      <c r="Q465" s="355"/>
      <c r="R465" s="355"/>
      <c r="S465" s="355"/>
      <c r="T465" s="355"/>
      <c r="U465" s="355"/>
      <c r="V465" s="355"/>
      <c r="W465" s="355"/>
      <c r="X465" s="355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64">
        <v>4607091388930</v>
      </c>
      <c r="E466" s="359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8"/>
      <c r="P466" s="358"/>
      <c r="Q466" s="358"/>
      <c r="R466" s="359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64">
        <v>4680115880054</v>
      </c>
      <c r="E467" s="359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8"/>
      <c r="P467" s="358"/>
      <c r="Q467" s="358"/>
      <c r="R467" s="359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54"/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6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55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hidden="1" customHeight="1" x14ac:dyDescent="0.25">
      <c r="A470" s="369" t="s">
        <v>60</v>
      </c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5"/>
      <c r="N470" s="355"/>
      <c r="O470" s="355"/>
      <c r="P470" s="355"/>
      <c r="Q470" s="355"/>
      <c r="R470" s="355"/>
      <c r="S470" s="355"/>
      <c r="T470" s="355"/>
      <c r="U470" s="355"/>
      <c r="V470" s="355"/>
      <c r="W470" s="355"/>
      <c r="X470" s="355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64">
        <v>4680115883116</v>
      </c>
      <c r="E471" s="359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64">
        <v>4680115883093</v>
      </c>
      <c r="E472" s="359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64">
        <v>4680115883109</v>
      </c>
      <c r="E473" s="359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64">
        <v>4680115882072</v>
      </c>
      <c r="E474" s="359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8"/>
      <c r="P474" s="358"/>
      <c r="Q474" s="358"/>
      <c r="R474" s="359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64">
        <v>4680115882102</v>
      </c>
      <c r="E475" s="359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8"/>
      <c r="P475" s="358"/>
      <c r="Q475" s="358"/>
      <c r="R475" s="359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64">
        <v>4680115882096</v>
      </c>
      <c r="E476" s="359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8"/>
      <c r="P476" s="358"/>
      <c r="Q476" s="358"/>
      <c r="R476" s="359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54"/>
      <c r="B477" s="355"/>
      <c r="C477" s="355"/>
      <c r="D477" s="355"/>
      <c r="E477" s="355"/>
      <c r="F477" s="355"/>
      <c r="G477" s="355"/>
      <c r="H477" s="355"/>
      <c r="I477" s="355"/>
      <c r="J477" s="355"/>
      <c r="K477" s="355"/>
      <c r="L477" s="355"/>
      <c r="M477" s="356"/>
      <c r="N477" s="366" t="s">
        <v>66</v>
      </c>
      <c r="O477" s="367"/>
      <c r="P477" s="367"/>
      <c r="Q477" s="367"/>
      <c r="R477" s="367"/>
      <c r="S477" s="367"/>
      <c r="T477" s="368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55"/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6"/>
      <c r="N478" s="366" t="s">
        <v>66</v>
      </c>
      <c r="O478" s="367"/>
      <c r="P478" s="367"/>
      <c r="Q478" s="367"/>
      <c r="R478" s="367"/>
      <c r="S478" s="367"/>
      <c r="T478" s="368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9" t="s">
        <v>68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64">
        <v>4607091383409</v>
      </c>
      <c r="E480" s="359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8"/>
      <c r="P480" s="358"/>
      <c r="Q480" s="358"/>
      <c r="R480" s="359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64">
        <v>4607091383416</v>
      </c>
      <c r="E481" s="359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8"/>
      <c r="P481" s="358"/>
      <c r="Q481" s="358"/>
      <c r="R481" s="359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54"/>
      <c r="B482" s="355"/>
      <c r="C482" s="355"/>
      <c r="D482" s="355"/>
      <c r="E482" s="355"/>
      <c r="F482" s="355"/>
      <c r="G482" s="355"/>
      <c r="H482" s="355"/>
      <c r="I482" s="355"/>
      <c r="J482" s="355"/>
      <c r="K482" s="355"/>
      <c r="L482" s="355"/>
      <c r="M482" s="356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55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375" t="s">
        <v>648</v>
      </c>
      <c r="B484" s="376"/>
      <c r="C484" s="376"/>
      <c r="D484" s="376"/>
      <c r="E484" s="376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  <c r="X484" s="376"/>
      <c r="Y484" s="48"/>
      <c r="Z484" s="48"/>
    </row>
    <row r="485" spans="1:53" ht="16.5" hidden="1" customHeight="1" x14ac:dyDescent="0.25">
      <c r="A485" s="370" t="s">
        <v>649</v>
      </c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5"/>
      <c r="N485" s="355"/>
      <c r="O485" s="355"/>
      <c r="P485" s="355"/>
      <c r="Q485" s="355"/>
      <c r="R485" s="355"/>
      <c r="S485" s="355"/>
      <c r="T485" s="355"/>
      <c r="U485" s="355"/>
      <c r="V485" s="355"/>
      <c r="W485" s="355"/>
      <c r="X485" s="355"/>
      <c r="Y485" s="344"/>
      <c r="Z485" s="344"/>
    </row>
    <row r="486" spans="1:53" ht="14.25" hidden="1" customHeight="1" x14ac:dyDescent="0.25">
      <c r="A486" s="369" t="s">
        <v>108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64">
        <v>4640242181011</v>
      </c>
      <c r="E487" s="359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492" t="s">
        <v>652</v>
      </c>
      <c r="O487" s="358"/>
      <c r="P487" s="358"/>
      <c r="Q487" s="358"/>
      <c r="R487" s="359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64">
        <v>4640242180441</v>
      </c>
      <c r="E488" s="359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74" t="s">
        <v>655</v>
      </c>
      <c r="O488" s="358"/>
      <c r="P488" s="358"/>
      <c r="Q488" s="358"/>
      <c r="R488" s="359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64">
        <v>4640242180564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03" t="s">
        <v>658</v>
      </c>
      <c r="O489" s="358"/>
      <c r="P489" s="358"/>
      <c r="Q489" s="358"/>
      <c r="R489" s="359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64">
        <v>4640242180922</v>
      </c>
      <c r="E490" s="359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15" t="s">
        <v>661</v>
      </c>
      <c r="O490" s="358"/>
      <c r="P490" s="358"/>
      <c r="Q490" s="358"/>
      <c r="R490" s="359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64">
        <v>4640242180038</v>
      </c>
      <c r="E491" s="359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694" t="s">
        <v>664</v>
      </c>
      <c r="O491" s="358"/>
      <c r="P491" s="358"/>
      <c r="Q491" s="358"/>
      <c r="R491" s="359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54"/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6"/>
      <c r="N492" s="366" t="s">
        <v>66</v>
      </c>
      <c r="O492" s="367"/>
      <c r="P492" s="367"/>
      <c r="Q492" s="367"/>
      <c r="R492" s="367"/>
      <c r="S492" s="367"/>
      <c r="T492" s="368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55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6" t="s">
        <v>66</v>
      </c>
      <c r="O493" s="367"/>
      <c r="P493" s="367"/>
      <c r="Q493" s="367"/>
      <c r="R493" s="367"/>
      <c r="S493" s="367"/>
      <c r="T493" s="368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9" t="s">
        <v>100</v>
      </c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5"/>
      <c r="N494" s="355"/>
      <c r="O494" s="355"/>
      <c r="P494" s="355"/>
      <c r="Q494" s="355"/>
      <c r="R494" s="355"/>
      <c r="S494" s="355"/>
      <c r="T494" s="355"/>
      <c r="U494" s="355"/>
      <c r="V494" s="355"/>
      <c r="W494" s="355"/>
      <c r="X494" s="355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64">
        <v>4640242180526</v>
      </c>
      <c r="E495" s="359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1" t="s">
        <v>667</v>
      </c>
      <c r="O495" s="358"/>
      <c r="P495" s="358"/>
      <c r="Q495" s="358"/>
      <c r="R495" s="359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64">
        <v>4640242180519</v>
      </c>
      <c r="E496" s="359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488" t="s">
        <v>670</v>
      </c>
      <c r="O496" s="358"/>
      <c r="P496" s="358"/>
      <c r="Q496" s="358"/>
      <c r="R496" s="359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64">
        <v>4640242180090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30" t="s">
        <v>673</v>
      </c>
      <c r="O497" s="358"/>
      <c r="P497" s="358"/>
      <c r="Q497" s="358"/>
      <c r="R497" s="359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54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9" t="s">
        <v>60</v>
      </c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5"/>
      <c r="N500" s="355"/>
      <c r="O500" s="355"/>
      <c r="P500" s="355"/>
      <c r="Q500" s="355"/>
      <c r="R500" s="355"/>
      <c r="S500" s="355"/>
      <c r="T500" s="355"/>
      <c r="U500" s="355"/>
      <c r="V500" s="355"/>
      <c r="W500" s="355"/>
      <c r="X500" s="355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64">
        <v>4640242180816</v>
      </c>
      <c r="E501" s="359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19" t="s">
        <v>676</v>
      </c>
      <c r="O501" s="358"/>
      <c r="P501" s="358"/>
      <c r="Q501" s="358"/>
      <c r="R501" s="359"/>
      <c r="S501" s="34"/>
      <c r="T501" s="34"/>
      <c r="U501" s="35" t="s">
        <v>65</v>
      </c>
      <c r="V501" s="348">
        <v>30</v>
      </c>
      <c r="W501" s="349">
        <f>IFERROR(IF(V501="",0,CEILING((V501/$H501),1)*$H501),"")</f>
        <v>33.6</v>
      </c>
      <c r="X501" s="36">
        <f>IFERROR(IF(W501=0,"",ROUNDUP(W501/H501,0)*0.00753),"")</f>
        <v>6.0240000000000002E-2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64">
        <v>4640242180595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38" t="s">
        <v>679</v>
      </c>
      <c r="O502" s="358"/>
      <c r="P502" s="358"/>
      <c r="Q502" s="358"/>
      <c r="R502" s="359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64">
        <v>4640242180908</v>
      </c>
      <c r="E503" s="359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09" t="s">
        <v>682</v>
      </c>
      <c r="O503" s="358"/>
      <c r="P503" s="358"/>
      <c r="Q503" s="358"/>
      <c r="R503" s="359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64">
        <v>4640242180489</v>
      </c>
      <c r="E504" s="359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695" t="s">
        <v>685</v>
      </c>
      <c r="O504" s="358"/>
      <c r="P504" s="358"/>
      <c r="Q504" s="358"/>
      <c r="R504" s="359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66" t="s">
        <v>66</v>
      </c>
      <c r="O505" s="367"/>
      <c r="P505" s="367"/>
      <c r="Q505" s="367"/>
      <c r="R505" s="367"/>
      <c r="S505" s="367"/>
      <c r="T505" s="368"/>
      <c r="U505" s="37" t="s">
        <v>67</v>
      </c>
      <c r="V505" s="350">
        <f>IFERROR(V501/H501,"0")+IFERROR(V502/H502,"0")+IFERROR(V503/H503,"0")+IFERROR(V504/H504,"0")</f>
        <v>7.1428571428571423</v>
      </c>
      <c r="W505" s="350">
        <f>IFERROR(W501/H501,"0")+IFERROR(W502/H502,"0")+IFERROR(W503/H503,"0")+IFERROR(W504/H504,"0")</f>
        <v>8</v>
      </c>
      <c r="X505" s="350">
        <f>IFERROR(IF(X501="",0,X501),"0")+IFERROR(IF(X502="",0,X502),"0")+IFERROR(IF(X503="",0,X503),"0")+IFERROR(IF(X504="",0,X504),"0")</f>
        <v>6.0240000000000002E-2</v>
      </c>
      <c r="Y505" s="351"/>
      <c r="Z505" s="351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6" t="s">
        <v>66</v>
      </c>
      <c r="O506" s="367"/>
      <c r="P506" s="367"/>
      <c r="Q506" s="367"/>
      <c r="R506" s="367"/>
      <c r="S506" s="367"/>
      <c r="T506" s="368"/>
      <c r="U506" s="37" t="s">
        <v>65</v>
      </c>
      <c r="V506" s="350">
        <f>IFERROR(SUM(V501:V504),"0")</f>
        <v>30</v>
      </c>
      <c r="W506" s="350">
        <f>IFERROR(SUM(W501:W504),"0")</f>
        <v>33.6</v>
      </c>
      <c r="X506" s="37"/>
      <c r="Y506" s="351"/>
      <c r="Z506" s="351"/>
    </row>
    <row r="507" spans="1:53" ht="14.25" hidden="1" customHeight="1" x14ac:dyDescent="0.25">
      <c r="A507" s="369" t="s">
        <v>68</v>
      </c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5"/>
      <c r="N507" s="355"/>
      <c r="O507" s="355"/>
      <c r="P507" s="355"/>
      <c r="Q507" s="355"/>
      <c r="R507" s="355"/>
      <c r="S507" s="355"/>
      <c r="T507" s="355"/>
      <c r="U507" s="355"/>
      <c r="V507" s="355"/>
      <c r="W507" s="355"/>
      <c r="X507" s="355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64">
        <v>4680115880870</v>
      </c>
      <c r="E508" s="359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6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8"/>
      <c r="P508" s="358"/>
      <c r="Q508" s="358"/>
      <c r="R508" s="359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64">
        <v>4640242180540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495" t="s">
        <v>690</v>
      </c>
      <c r="O509" s="358"/>
      <c r="P509" s="358"/>
      <c r="Q509" s="358"/>
      <c r="R509" s="359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64">
        <v>4640242181233</v>
      </c>
      <c r="E510" s="359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52" t="s">
        <v>693</v>
      </c>
      <c r="O510" s="358"/>
      <c r="P510" s="358"/>
      <c r="Q510" s="358"/>
      <c r="R510" s="359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64">
        <v>4640242180557</v>
      </c>
      <c r="E511" s="359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496" t="s">
        <v>696</v>
      </c>
      <c r="O511" s="358"/>
      <c r="P511" s="358"/>
      <c r="Q511" s="358"/>
      <c r="R511" s="359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64">
        <v>4640242181226</v>
      </c>
      <c r="E512" s="359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57" t="s">
        <v>699</v>
      </c>
      <c r="O512" s="358"/>
      <c r="P512" s="358"/>
      <c r="Q512" s="358"/>
      <c r="R512" s="359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54"/>
      <c r="B513" s="355"/>
      <c r="C513" s="355"/>
      <c r="D513" s="355"/>
      <c r="E513" s="355"/>
      <c r="F513" s="355"/>
      <c r="G513" s="355"/>
      <c r="H513" s="355"/>
      <c r="I513" s="355"/>
      <c r="J513" s="355"/>
      <c r="K513" s="355"/>
      <c r="L513" s="355"/>
      <c r="M513" s="356"/>
      <c r="N513" s="366" t="s">
        <v>66</v>
      </c>
      <c r="O513" s="367"/>
      <c r="P513" s="367"/>
      <c r="Q513" s="367"/>
      <c r="R513" s="367"/>
      <c r="S513" s="367"/>
      <c r="T513" s="368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55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6" t="s">
        <v>66</v>
      </c>
      <c r="O514" s="367"/>
      <c r="P514" s="367"/>
      <c r="Q514" s="367"/>
      <c r="R514" s="367"/>
      <c r="S514" s="367"/>
      <c r="T514" s="368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02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86"/>
      <c r="N515" s="390" t="s">
        <v>700</v>
      </c>
      <c r="O515" s="391"/>
      <c r="P515" s="391"/>
      <c r="Q515" s="391"/>
      <c r="R515" s="391"/>
      <c r="S515" s="391"/>
      <c r="T515" s="392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2994.5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3061.559999999999</v>
      </c>
      <c r="X515" s="37"/>
      <c r="Y515" s="351"/>
      <c r="Z515" s="351"/>
    </row>
    <row r="516" spans="1:29" x14ac:dyDescent="0.2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86"/>
      <c r="N516" s="390" t="s">
        <v>701</v>
      </c>
      <c r="O516" s="391"/>
      <c r="P516" s="391"/>
      <c r="Q516" s="391"/>
      <c r="R516" s="391"/>
      <c r="S516" s="391"/>
      <c r="T516" s="392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3178.5162060162056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3249.4999999999995</v>
      </c>
      <c r="X516" s="37"/>
      <c r="Y516" s="351"/>
      <c r="Z516" s="351"/>
    </row>
    <row r="517" spans="1:29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86"/>
      <c r="N517" s="390" t="s">
        <v>702</v>
      </c>
      <c r="O517" s="391"/>
      <c r="P517" s="391"/>
      <c r="Q517" s="391"/>
      <c r="R517" s="391"/>
      <c r="S517" s="391"/>
      <c r="T517" s="392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86"/>
      <c r="N518" s="390" t="s">
        <v>704</v>
      </c>
      <c r="O518" s="391"/>
      <c r="P518" s="391"/>
      <c r="Q518" s="391"/>
      <c r="R518" s="391"/>
      <c r="S518" s="391"/>
      <c r="T518" s="392"/>
      <c r="U518" s="37" t="s">
        <v>65</v>
      </c>
      <c r="V518" s="350">
        <f>GrossWeightTotal+PalletQtyTotal*25</f>
        <v>3328.5162060162056</v>
      </c>
      <c r="W518" s="350">
        <f>GrossWeightTotalR+PalletQtyTotalR*25</f>
        <v>3399.4999999999995</v>
      </c>
      <c r="X518" s="37"/>
      <c r="Y518" s="351"/>
      <c r="Z518" s="351"/>
    </row>
    <row r="519" spans="1:29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86"/>
      <c r="N519" s="390" t="s">
        <v>705</v>
      </c>
      <c r="O519" s="391"/>
      <c r="P519" s="391"/>
      <c r="Q519" s="391"/>
      <c r="R519" s="391"/>
      <c r="S519" s="391"/>
      <c r="T519" s="392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575.27463277463255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587</v>
      </c>
      <c r="X519" s="37"/>
      <c r="Y519" s="351"/>
      <c r="Z519" s="351"/>
    </row>
    <row r="520" spans="1:29" ht="14.25" hidden="1" customHeight="1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86"/>
      <c r="N520" s="390" t="s">
        <v>706</v>
      </c>
      <c r="O520" s="391"/>
      <c r="P520" s="391"/>
      <c r="Q520" s="391"/>
      <c r="R520" s="391"/>
      <c r="S520" s="391"/>
      <c r="T520" s="392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6.8620300000000007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393" t="s">
        <v>98</v>
      </c>
      <c r="D522" s="400"/>
      <c r="E522" s="400"/>
      <c r="F522" s="401"/>
      <c r="G522" s="393" t="s">
        <v>227</v>
      </c>
      <c r="H522" s="400"/>
      <c r="I522" s="400"/>
      <c r="J522" s="400"/>
      <c r="K522" s="400"/>
      <c r="L522" s="400"/>
      <c r="M522" s="400"/>
      <c r="N522" s="400"/>
      <c r="O522" s="401"/>
      <c r="P522" s="341" t="s">
        <v>462</v>
      </c>
      <c r="Q522" s="393" t="s">
        <v>466</v>
      </c>
      <c r="R522" s="401"/>
      <c r="S522" s="393" t="s">
        <v>519</v>
      </c>
      <c r="T522" s="401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674" t="s">
        <v>709</v>
      </c>
      <c r="B523" s="393" t="s">
        <v>59</v>
      </c>
      <c r="C523" s="393" t="s">
        <v>99</v>
      </c>
      <c r="D523" s="393" t="s">
        <v>107</v>
      </c>
      <c r="E523" s="393" t="s">
        <v>98</v>
      </c>
      <c r="F523" s="393" t="s">
        <v>219</v>
      </c>
      <c r="G523" s="393" t="s">
        <v>228</v>
      </c>
      <c r="H523" s="393" t="s">
        <v>235</v>
      </c>
      <c r="I523" s="393" t="s">
        <v>254</v>
      </c>
      <c r="J523" s="393" t="s">
        <v>313</v>
      </c>
      <c r="K523" s="342"/>
      <c r="L523" s="393" t="s">
        <v>334</v>
      </c>
      <c r="M523" s="393" t="s">
        <v>353</v>
      </c>
      <c r="N523" s="393" t="s">
        <v>431</v>
      </c>
      <c r="O523" s="393" t="s">
        <v>449</v>
      </c>
      <c r="P523" s="393" t="s">
        <v>463</v>
      </c>
      <c r="Q523" s="393" t="s">
        <v>467</v>
      </c>
      <c r="R523" s="393" t="s">
        <v>494</v>
      </c>
      <c r="S523" s="393" t="s">
        <v>520</v>
      </c>
      <c r="T523" s="393" t="s">
        <v>569</v>
      </c>
      <c r="U523" s="393" t="s">
        <v>593</v>
      </c>
      <c r="V523" s="393" t="s">
        <v>649</v>
      </c>
      <c r="Z523" s="52"/>
      <c r="AC523" s="342"/>
    </row>
    <row r="524" spans="1:29" ht="13.5" customHeight="1" thickBot="1" x14ac:dyDescent="0.25">
      <c r="A524" s="675"/>
      <c r="B524" s="394"/>
      <c r="C524" s="394"/>
      <c r="D524" s="394"/>
      <c r="E524" s="394"/>
      <c r="F524" s="394"/>
      <c r="G524" s="394"/>
      <c r="H524" s="394"/>
      <c r="I524" s="394"/>
      <c r="J524" s="394"/>
      <c r="K524" s="342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205.20000000000002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171.6</v>
      </c>
      <c r="F525" s="46">
        <f>IFERROR(W133*1,"0")+IFERROR(W134*1,"0")+IFERROR(W135*1,"0")+IFERROR(W136*1,"0")</f>
        <v>225.90000000000003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92.4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885.6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189.6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212.10000000000002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70.2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108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867.36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33.6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,11"/>
        <filter val="110,00"/>
        <filter val="12,00"/>
        <filter val="13,10"/>
        <filter val="137,58"/>
        <filter val="140,00"/>
        <filter val="150,00"/>
        <filter val="157,41"/>
        <filter val="18,52"/>
        <filter val="180,00"/>
        <filter val="2 994,50"/>
        <filter val="20,00"/>
        <filter val="200,00"/>
        <filter val="21,43"/>
        <filter val="210,00"/>
        <filter val="22,50"/>
        <filter val="22,80"/>
        <filter val="222,50"/>
        <filter val="250,00"/>
        <filter val="28,41"/>
        <filter val="3 178,52"/>
        <filter val="3 328,52"/>
        <filter val="30,00"/>
        <filter val="300,00"/>
        <filter val="32,14"/>
        <filter val="40,00"/>
        <filter val="50,00"/>
        <filter val="575,27"/>
        <filter val="6"/>
        <filter val="7,14"/>
        <filter val="70,00"/>
        <filter val="700,00"/>
        <filter val="712,00"/>
        <filter val="8,33"/>
        <filter val="8,97"/>
        <filter val="80,00"/>
        <filter val="850,00"/>
        <filter val="90,00"/>
      </filters>
    </filterColumn>
  </autoFilter>
  <mergeCells count="937"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S523:S524"/>
    <mergeCell ref="A485:X485"/>
    <mergeCell ref="N440:R440"/>
    <mergeCell ref="N513:T513"/>
    <mergeCell ref="E523:E524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2024-04-04T06:58:26Z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