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3,24 ПОКОМ ЗПФ Сочи\"/>
    </mc:Choice>
  </mc:AlternateContent>
  <xr:revisionPtr revIDLastSave="0" documentId="13_ncr:1_{B624464F-1945-460B-9494-0A45C4B2AE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2" i="1" l="1"/>
  <c r="AF61" i="1"/>
  <c r="AF60" i="1"/>
  <c r="AF59" i="1"/>
  <c r="AF58" i="1"/>
  <c r="AF57" i="1"/>
  <c r="AF56" i="1"/>
  <c r="AF55" i="1"/>
  <c r="AF54" i="1"/>
  <c r="AF53" i="1"/>
  <c r="AF52" i="1"/>
  <c r="AF51" i="1"/>
  <c r="AF49" i="1"/>
  <c r="AF47" i="1"/>
  <c r="AF46" i="1"/>
  <c r="AF45" i="1"/>
  <c r="AF44" i="1"/>
  <c r="AF43" i="1"/>
  <c r="AF42" i="1"/>
  <c r="AF41" i="1"/>
  <c r="AF40" i="1"/>
  <c r="AF39" i="1"/>
  <c r="AF38" i="1"/>
  <c r="AF37" i="1"/>
  <c r="AF35" i="1"/>
  <c r="AF34" i="1"/>
  <c r="AF33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49" i="1"/>
  <c r="AE47" i="1"/>
  <c r="AE46" i="1"/>
  <c r="AE45" i="1"/>
  <c r="AE44" i="1"/>
  <c r="AE43" i="1"/>
  <c r="AE42" i="1"/>
  <c r="AE41" i="1"/>
  <c r="AE40" i="1"/>
  <c r="AE39" i="1"/>
  <c r="AE38" i="1"/>
  <c r="AE37" i="1"/>
  <c r="AE35" i="1"/>
  <c r="AE34" i="1"/>
  <c r="AE33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C62" i="1" l="1"/>
  <c r="AC61" i="1"/>
  <c r="AC60" i="1"/>
  <c r="AC59" i="1"/>
  <c r="AC58" i="1"/>
  <c r="AC57" i="1"/>
  <c r="AC56" i="1"/>
  <c r="AC55" i="1"/>
  <c r="AC54" i="1"/>
  <c r="AC53" i="1"/>
  <c r="AC52" i="1"/>
  <c r="AC51" i="1"/>
  <c r="AC49" i="1"/>
  <c r="AC47" i="1"/>
  <c r="AC46" i="1"/>
  <c r="AC45" i="1"/>
  <c r="AC44" i="1"/>
  <c r="AC43" i="1"/>
  <c r="AC42" i="1"/>
  <c r="AC41" i="1"/>
  <c r="AC40" i="1"/>
  <c r="AC39" i="1"/>
  <c r="AC38" i="1"/>
  <c r="AC37" i="1"/>
  <c r="AC35" i="1"/>
  <c r="AC34" i="1"/>
  <c r="AC33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R5" i="1"/>
  <c r="AC31" i="1" l="1"/>
  <c r="F43" i="1"/>
  <c r="E43" i="1"/>
  <c r="P43" i="1" s="1"/>
  <c r="F38" i="1"/>
  <c r="E38" i="1"/>
  <c r="P38" i="1" s="1"/>
  <c r="F17" i="1"/>
  <c r="E17" i="1"/>
  <c r="P17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P16" i="1"/>
  <c r="U16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P27" i="1"/>
  <c r="U27" i="1" s="1"/>
  <c r="P28" i="1"/>
  <c r="U28" i="1" s="1"/>
  <c r="P29" i="1"/>
  <c r="U29" i="1" s="1"/>
  <c r="P30" i="1"/>
  <c r="U30" i="1" s="1"/>
  <c r="P31" i="1"/>
  <c r="P32" i="1"/>
  <c r="P33" i="1"/>
  <c r="U33" i="1" s="1"/>
  <c r="P34" i="1"/>
  <c r="U34" i="1" s="1"/>
  <c r="P35" i="1"/>
  <c r="U35" i="1" s="1"/>
  <c r="P36" i="1"/>
  <c r="AC36" i="1" s="1"/>
  <c r="P37" i="1"/>
  <c r="U37" i="1" s="1"/>
  <c r="P39" i="1"/>
  <c r="U39" i="1" s="1"/>
  <c r="P40" i="1"/>
  <c r="P41" i="1"/>
  <c r="U41" i="1" s="1"/>
  <c r="P42" i="1"/>
  <c r="U42" i="1" s="1"/>
  <c r="P44" i="1"/>
  <c r="U44" i="1" s="1"/>
  <c r="P45" i="1"/>
  <c r="U45" i="1" s="1"/>
  <c r="P46" i="1"/>
  <c r="P47" i="1"/>
  <c r="U47" i="1" s="1"/>
  <c r="P48" i="1"/>
  <c r="P49" i="1"/>
  <c r="U49" i="1" s="1"/>
  <c r="P50" i="1"/>
  <c r="Q50" i="1" s="1"/>
  <c r="AC50" i="1" s="1"/>
  <c r="P51" i="1"/>
  <c r="U51" i="1" s="1"/>
  <c r="P52" i="1"/>
  <c r="U52" i="1" s="1"/>
  <c r="P53" i="1"/>
  <c r="U53" i="1" s="1"/>
  <c r="P54" i="1"/>
  <c r="U54" i="1" s="1"/>
  <c r="P55" i="1"/>
  <c r="P56" i="1"/>
  <c r="U56" i="1" s="1"/>
  <c r="P57" i="1"/>
  <c r="P58" i="1"/>
  <c r="P59" i="1"/>
  <c r="P60" i="1"/>
  <c r="U60" i="1" s="1"/>
  <c r="P61" i="1"/>
  <c r="P62" i="1"/>
  <c r="U62" i="1" s="1"/>
  <c r="P6" i="1"/>
  <c r="V6" i="1" s="1"/>
  <c r="AC7" i="1"/>
  <c r="AC32" i="1"/>
  <c r="AC48" i="1"/>
  <c r="AC6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A5" i="1"/>
  <c r="Z5" i="1"/>
  <c r="Y5" i="1"/>
  <c r="X5" i="1"/>
  <c r="W5" i="1"/>
  <c r="S5" i="1"/>
  <c r="O5" i="1"/>
  <c r="N5" i="1"/>
  <c r="M5" i="1"/>
  <c r="L5" i="1"/>
  <c r="J5" i="1"/>
  <c r="Q61" i="1" l="1"/>
  <c r="U61" i="1"/>
  <c r="Q59" i="1"/>
  <c r="U59" i="1"/>
  <c r="Q57" i="1"/>
  <c r="U57" i="1"/>
  <c r="Q55" i="1"/>
  <c r="U55" i="1"/>
  <c r="Q40" i="1"/>
  <c r="U40" i="1"/>
  <c r="Q58" i="1"/>
  <c r="U58" i="1"/>
  <c r="Q46" i="1"/>
  <c r="U46" i="1"/>
  <c r="Q26" i="1"/>
  <c r="U26" i="1"/>
  <c r="Q15" i="1"/>
  <c r="U15" i="1"/>
  <c r="F5" i="1"/>
  <c r="U17" i="1"/>
  <c r="U38" i="1"/>
  <c r="U43" i="1"/>
  <c r="Q43" i="1"/>
  <c r="Q13" i="1"/>
  <c r="Q33" i="1"/>
  <c r="Q37" i="1"/>
  <c r="Q47" i="1"/>
  <c r="U31" i="1"/>
  <c r="K43" i="1"/>
  <c r="K38" i="1"/>
  <c r="K17" i="1"/>
  <c r="E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U6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60" i="1"/>
  <c r="V58" i="1"/>
  <c r="V56" i="1"/>
  <c r="V54" i="1"/>
  <c r="V52" i="1"/>
  <c r="U50" i="1"/>
  <c r="V50" i="1"/>
  <c r="U48" i="1"/>
  <c r="V48" i="1"/>
  <c r="V46" i="1"/>
  <c r="V44" i="1"/>
  <c r="V42" i="1"/>
  <c r="V40" i="1"/>
  <c r="V38" i="1"/>
  <c r="U36" i="1"/>
  <c r="V36" i="1"/>
  <c r="V34" i="1"/>
  <c r="U32" i="1"/>
  <c r="V32" i="1"/>
  <c r="V30" i="1"/>
  <c r="V28" i="1"/>
  <c r="V26" i="1"/>
  <c r="V24" i="1"/>
  <c r="V22" i="1"/>
  <c r="V20" i="1"/>
  <c r="V18" i="1"/>
  <c r="V16" i="1"/>
  <c r="V14" i="1"/>
  <c r="V12" i="1"/>
  <c r="V10" i="1"/>
  <c r="P5" i="1"/>
  <c r="V8" i="1"/>
  <c r="V62" i="1"/>
  <c r="Q5" i="1" l="1"/>
  <c r="AC5" i="1"/>
  <c r="K5" i="1"/>
</calcChain>
</file>

<file path=xl/sharedStrings.xml><?xml version="1.0" encoding="utf-8"?>
<sst xmlns="http://schemas.openxmlformats.org/spreadsheetml/2006/main" count="193" uniqueCount="106">
  <si>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</si>
  <si>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</si>
  <si>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</si>
  <si>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</si>
  <si>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</si>
  <si>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</si>
  <si>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</si>
  <si>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</si>
  <si>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</si>
  <si>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</si>
  <si>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</si>
  <si>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</si>
  <si>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</si>
  <si>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</si>
  <si>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</si>
  <si>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</si>
  <si>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</si>
  <si>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</si>
  <si>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</si>
  <si>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</si>
  <si>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</si>
  <si>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</si>
  <si>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</si>
  <si>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</si>
  <si>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</si>
  <si>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</si>
  <si>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</si>
  <si>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08,03,</t>
  </si>
  <si>
    <t>29,03,</t>
  </si>
  <si>
    <t>01,03,</t>
  </si>
  <si>
    <t>26,02,</t>
  </si>
  <si>
    <t>16,01,</t>
  </si>
  <si>
    <t>09,01,</t>
  </si>
  <si>
    <t>29,12,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</si>
  <si>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</si>
  <si>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</si>
  <si>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</si>
  <si>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</si>
  <si>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</si>
  <si>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</si>
  <si>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</si>
  <si>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</si>
  <si>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</si>
  <si>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</si>
  <si>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</si>
  <si>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</si>
  <si>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</si>
  <si>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</si>
  <si>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</si>
  <si>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</si>
  <si>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</si>
  <si>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</si>
  <si>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</si>
  <si>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</si>
  <si>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</si>
  <si>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</si>
  <si>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</si>
  <si>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</si>
  <si>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</si>
  <si>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</si>
  <si>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</si>
  <si>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</si>
  <si>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</si>
  <si>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</si>
  <si>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</si>
  <si>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</si>
  <si>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</si>
  <si>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</si>
  <si>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</si>
  <si>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</si>
  <si>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</si>
  <si>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</si>
  <si>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</si>
  <si>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</si>
  <si>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</si>
  <si>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</si>
  <si>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</si>
  <si>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</si>
  <si>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</si>
  <si>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задвоенное СКЮ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</si>
  <si>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</si>
  <si>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</si>
  <si>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</si>
  <si>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</si>
  <si>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</si>
  <si>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</si>
  <si>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</si>
  <si>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</si>
  <si>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</si>
  <si>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</si>
  <si>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</si>
  <si>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</si>
  <si>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</si>
  <si>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</si>
  <si>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</t>
  </si>
  <si>
    <t>необходимо увеличить продажи</t>
  </si>
  <si>
    <t>Нет продаж</t>
  </si>
  <si>
    <t>Вывод</t>
  </si>
  <si>
    <t>Оптовик</t>
  </si>
  <si>
    <t>ходовой товар, 800</t>
  </si>
  <si>
    <t>продажи</t>
  </si>
  <si>
    <t>за мес</t>
  </si>
  <si>
    <t>поступление 29,01,24</t>
  </si>
  <si>
    <t>заказ</t>
  </si>
  <si>
    <t>филиал вывел</t>
  </si>
  <si>
    <t>05,04,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</si>
</sst>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5" sqref="AE5"/>
    </sheetView>
  </sheetViews>
  <sheetFormatPr defaultRowHeight="15" x14ac:dyDescent="0.25"/>
  <cols>
    <col min="1" max="1" width="60" customWidth="1"/>
    <col min="2" max="2" width="3.5703125" customWidth="1"/>
    <col min="3" max="6" width="7.140625" customWidth="1"/>
    <col min="7" max="7" width="5" style="8" bestFit="1" customWidth="1"/>
    <col min="8" max="8" width="6.28515625" bestFit="1" customWidth="1"/>
    <col min="9" max="9" width="15.85546875" customWidth="1"/>
    <col min="10" max="10" width="7" customWidth="1"/>
    <col min="11" max="11" width="6.5703125" customWidth="1"/>
    <col min="12" max="14" width="1.140625" hidden="1" customWidth="1"/>
    <col min="15" max="15" width="6.140625" customWidth="1"/>
    <col min="16" max="19" width="7" customWidth="1"/>
    <col min="20" max="20" width="17.28515625" customWidth="1"/>
    <col min="21" max="22" width="5.42578125" customWidth="1"/>
    <col min="23" max="27" width="6.28515625" customWidth="1"/>
    <col min="28" max="28" width="50.85546875" customWidth="1"/>
    <col min="29" max="29" width="6.7109375" customWidth="1"/>
    <col min="30" max="30" width="8" style="8" customWidth="1"/>
    <col min="31" max="31" width="7" style="23" customWidth="1"/>
    <col min="32" max="32" width="7.4257812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103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20" t="s">
        <v>24</v>
      </c>
      <c r="AF3" s="2" t="s">
        <v>25</v>
      </c>
      <c r="AG3" s="1" t="s">
        <v>100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9" t="s">
        <v>105</v>
      </c>
      <c r="AF4" s="1"/>
      <c r="AG4" s="1" t="s">
        <v>101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3373.7799999999997</v>
      </c>
      <c r="F5" s="4">
        <f>SUM(F6:F495)</f>
        <v>15814.06</v>
      </c>
      <c r="G5" s="6"/>
      <c r="H5" s="1"/>
      <c r="I5" s="1"/>
      <c r="J5" s="4">
        <f t="shared" ref="J5:S5" si="0">SUM(J6:J495)</f>
        <v>3442.7</v>
      </c>
      <c r="K5" s="4">
        <f t="shared" si="0"/>
        <v>-68.92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15662.3</v>
      </c>
      <c r="P5" s="4">
        <f t="shared" si="0"/>
        <v>674.75600000000009</v>
      </c>
      <c r="Q5" s="4">
        <f t="shared" si="0"/>
        <v>6272</v>
      </c>
      <c r="R5" s="4">
        <f t="shared" si="0"/>
        <v>13568</v>
      </c>
      <c r="S5" s="4">
        <f t="shared" si="0"/>
        <v>12344</v>
      </c>
      <c r="T5" s="1"/>
      <c r="U5" s="1"/>
      <c r="V5" s="1"/>
      <c r="W5" s="4">
        <f>SUM(W6:W495)</f>
        <v>856.05600000000015</v>
      </c>
      <c r="X5" s="4">
        <f>SUM(X6:X495)</f>
        <v>488.31999999999994</v>
      </c>
      <c r="Y5" s="4">
        <f>SUM(Y6:Y495)</f>
        <v>760.88000000000022</v>
      </c>
      <c r="Z5" s="4">
        <f>SUM(Z6:Z495)</f>
        <v>509.55</v>
      </c>
      <c r="AA5" s="4">
        <f>SUM(AA6:AA495)</f>
        <v>941.37999999999988</v>
      </c>
      <c r="AB5" s="1"/>
      <c r="AC5" s="4">
        <f>SUM(AC6:AC495)</f>
        <v>5946.24</v>
      </c>
      <c r="AD5" s="6"/>
      <c r="AE5" s="21">
        <f>SUM(AE6:AE495)</f>
        <v>1436</v>
      </c>
      <c r="AF5" s="4">
        <f>SUM(AF6:AF495)</f>
        <v>5937.5800000000008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idden="1" x14ac:dyDescent="0.25">
      <c r="A6" s="15" t="s">
        <v>34</v>
      </c>
      <c r="B6" s="1" t="s">
        <v>35</v>
      </c>
      <c r="C6" s="1">
        <v>-49</v>
      </c>
      <c r="D6" s="1">
        <v>51</v>
      </c>
      <c r="E6" s="13">
        <v>5</v>
      </c>
      <c r="F6" s="13">
        <v>-4</v>
      </c>
      <c r="G6" s="6">
        <v>0</v>
      </c>
      <c r="H6" s="1" t="e">
        <v>#N/A</v>
      </c>
      <c r="I6" s="1"/>
      <c r="J6" s="1">
        <v>5</v>
      </c>
      <c r="K6" s="1">
        <f t="shared" ref="K6:K34" si="1">E6-J6</f>
        <v>0</v>
      </c>
      <c r="L6" s="1"/>
      <c r="M6" s="1"/>
      <c r="N6" s="1"/>
      <c r="O6" s="1">
        <v>0</v>
      </c>
      <c r="P6" s="1">
        <f>E6/5</f>
        <v>1</v>
      </c>
      <c r="Q6" s="5"/>
      <c r="R6" s="5"/>
      <c r="S6" s="5"/>
      <c r="T6" s="1"/>
      <c r="U6" s="1">
        <f>(F6+Q6)/P6</f>
        <v>-4</v>
      </c>
      <c r="V6" s="1">
        <f>F6/P6</f>
        <v>-4</v>
      </c>
      <c r="W6" s="1">
        <v>4</v>
      </c>
      <c r="X6" s="1">
        <v>2.4</v>
      </c>
      <c r="Y6" s="1">
        <v>4.2</v>
      </c>
      <c r="Z6" s="1">
        <v>0.25</v>
      </c>
      <c r="AA6" s="1">
        <v>3.6</v>
      </c>
      <c r="AB6" s="1"/>
      <c r="AC6" s="1">
        <f>Q6*G6</f>
        <v>0</v>
      </c>
      <c r="AD6" s="6">
        <v>0</v>
      </c>
      <c r="AE6" s="19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idden="1" x14ac:dyDescent="0.25">
      <c r="A7" s="15" t="s">
        <v>36</v>
      </c>
      <c r="B7" s="1" t="s">
        <v>35</v>
      </c>
      <c r="C7" s="1">
        <v>-97</v>
      </c>
      <c r="D7" s="1">
        <v>103</v>
      </c>
      <c r="E7" s="13">
        <v>14</v>
      </c>
      <c r="F7" s="13">
        <v>-9</v>
      </c>
      <c r="G7" s="6">
        <v>0</v>
      </c>
      <c r="H7" s="1" t="e">
        <v>#N/A</v>
      </c>
      <c r="I7" s="1"/>
      <c r="J7" s="1">
        <v>14</v>
      </c>
      <c r="K7" s="1">
        <f t="shared" si="1"/>
        <v>0</v>
      </c>
      <c r="L7" s="1"/>
      <c r="M7" s="1"/>
      <c r="N7" s="1"/>
      <c r="O7" s="1">
        <v>0</v>
      </c>
      <c r="P7" s="1">
        <f t="shared" ref="P7:P62" si="2">E7/5</f>
        <v>2.8</v>
      </c>
      <c r="Q7" s="5"/>
      <c r="R7" s="5"/>
      <c r="S7" s="5"/>
      <c r="T7" s="1"/>
      <c r="U7" s="1">
        <f t="shared" ref="U7:U50" si="3">(F7+Q7)/P7</f>
        <v>-3.2142857142857144</v>
      </c>
      <c r="V7" s="1">
        <f t="shared" ref="V7:V62" si="4">F7/P7</f>
        <v>-3.2142857142857144</v>
      </c>
      <c r="W7" s="1">
        <v>5</v>
      </c>
      <c r="X7" s="1">
        <v>5</v>
      </c>
      <c r="Y7" s="1">
        <v>2.4</v>
      </c>
      <c r="Z7" s="1">
        <v>0.75</v>
      </c>
      <c r="AA7" s="1">
        <v>11.2</v>
      </c>
      <c r="AB7" s="1"/>
      <c r="AC7" s="1">
        <f t="shared" ref="AC7:AC50" si="5">Q7*G7</f>
        <v>0</v>
      </c>
      <c r="AD7" s="6">
        <v>0</v>
      </c>
      <c r="AE7" s="1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8" t="s">
        <v>37</v>
      </c>
      <c r="B8" s="1" t="s">
        <v>38</v>
      </c>
      <c r="C8" s="1"/>
      <c r="D8" s="1"/>
      <c r="E8" s="1"/>
      <c r="F8" s="1"/>
      <c r="G8" s="6">
        <v>1</v>
      </c>
      <c r="H8" s="1">
        <v>90</v>
      </c>
      <c r="I8" s="1"/>
      <c r="J8" s="1"/>
      <c r="K8" s="1">
        <f t="shared" si="1"/>
        <v>0</v>
      </c>
      <c r="L8" s="1"/>
      <c r="M8" s="1"/>
      <c r="N8" s="1"/>
      <c r="O8" s="1">
        <v>0</v>
      </c>
      <c r="P8" s="1">
        <f t="shared" si="2"/>
        <v>0</v>
      </c>
      <c r="Q8" s="17">
        <v>50</v>
      </c>
      <c r="R8" s="17"/>
      <c r="S8" s="5">
        <v>0</v>
      </c>
      <c r="T8" s="1" t="s">
        <v>96</v>
      </c>
      <c r="U8" s="1" t="e">
        <f>(F8+R8)/P8</f>
        <v>#DIV/0!</v>
      </c>
      <c r="V8" s="1" t="e">
        <f t="shared" si="4"/>
        <v>#DIV/0!</v>
      </c>
      <c r="W8" s="1">
        <v>0</v>
      </c>
      <c r="X8" s="1">
        <v>0</v>
      </c>
      <c r="Y8" s="1">
        <v>1</v>
      </c>
      <c r="Z8" s="1">
        <v>0</v>
      </c>
      <c r="AA8" s="1">
        <v>2</v>
      </c>
      <c r="AB8" s="1"/>
      <c r="AC8" s="1">
        <f>R8*G8</f>
        <v>0</v>
      </c>
      <c r="AD8" s="6">
        <v>5</v>
      </c>
      <c r="AE8" s="19">
        <f>MROUND(R8,AD8)/AD8</f>
        <v>0</v>
      </c>
      <c r="AF8" s="1">
        <f>AE8*AD8*G8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35</v>
      </c>
      <c r="C9" s="1">
        <v>515</v>
      </c>
      <c r="D9" s="1"/>
      <c r="E9" s="1">
        <v>38</v>
      </c>
      <c r="F9" s="1">
        <v>474</v>
      </c>
      <c r="G9" s="6">
        <v>0.3</v>
      </c>
      <c r="H9" s="1">
        <v>180</v>
      </c>
      <c r="I9" s="1"/>
      <c r="J9" s="1">
        <v>38</v>
      </c>
      <c r="K9" s="1">
        <f t="shared" si="1"/>
        <v>0</v>
      </c>
      <c r="L9" s="1"/>
      <c r="M9" s="1"/>
      <c r="N9" s="1"/>
      <c r="O9" s="1">
        <v>540</v>
      </c>
      <c r="P9" s="1">
        <f t="shared" si="2"/>
        <v>7.6</v>
      </c>
      <c r="Q9" s="5"/>
      <c r="R9" s="5"/>
      <c r="S9" s="24">
        <v>180</v>
      </c>
      <c r="T9" s="1"/>
      <c r="U9" s="1">
        <f t="shared" ref="U9:U30" si="6">(F9+R9)/P9</f>
        <v>62.368421052631582</v>
      </c>
      <c r="V9" s="1">
        <f t="shared" si="4"/>
        <v>62.368421052631582</v>
      </c>
      <c r="W9" s="1">
        <v>22.2</v>
      </c>
      <c r="X9" s="1">
        <v>4.5999999999999996</v>
      </c>
      <c r="Y9" s="1">
        <v>14.8</v>
      </c>
      <c r="Z9" s="1">
        <v>17</v>
      </c>
      <c r="AA9" s="1">
        <v>16.600000000000001</v>
      </c>
      <c r="AB9" s="16" t="s">
        <v>95</v>
      </c>
      <c r="AC9" s="1">
        <f t="shared" ref="AC9:AC30" si="7">R9*G9</f>
        <v>0</v>
      </c>
      <c r="AD9" s="6">
        <v>12</v>
      </c>
      <c r="AE9" s="19">
        <f t="shared" ref="AE9:AE30" si="8">MROUND(R9,AD9)/AD9</f>
        <v>0</v>
      </c>
      <c r="AF9" s="1">
        <f t="shared" ref="AF9:AF30" si="9">AE9*AD9*G9</f>
        <v>0</v>
      </c>
      <c r="AG9" s="1">
        <v>271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35</v>
      </c>
      <c r="C10" s="1">
        <v>658</v>
      </c>
      <c r="D10" s="1"/>
      <c r="E10" s="1">
        <v>76</v>
      </c>
      <c r="F10" s="1">
        <v>565</v>
      </c>
      <c r="G10" s="6">
        <v>0.3</v>
      </c>
      <c r="H10" s="1">
        <v>180</v>
      </c>
      <c r="I10" s="1"/>
      <c r="J10" s="1">
        <v>76</v>
      </c>
      <c r="K10" s="1">
        <f t="shared" si="1"/>
        <v>0</v>
      </c>
      <c r="L10" s="1"/>
      <c r="M10" s="1"/>
      <c r="N10" s="1"/>
      <c r="O10" s="1">
        <v>540</v>
      </c>
      <c r="P10" s="1">
        <f t="shared" si="2"/>
        <v>15.2</v>
      </c>
      <c r="Q10" s="5"/>
      <c r="R10" s="5">
        <v>100</v>
      </c>
      <c r="S10" s="5">
        <v>600</v>
      </c>
      <c r="T10" s="1"/>
      <c r="U10" s="1">
        <f t="shared" si="6"/>
        <v>43.75</v>
      </c>
      <c r="V10" s="1">
        <f t="shared" si="4"/>
        <v>37.171052631578952</v>
      </c>
      <c r="W10" s="1">
        <v>36.6</v>
      </c>
      <c r="X10" s="1">
        <v>6.2</v>
      </c>
      <c r="Y10" s="1">
        <v>38</v>
      </c>
      <c r="Z10" s="1">
        <v>12.5</v>
      </c>
      <c r="AA10" s="1">
        <v>29.4</v>
      </c>
      <c r="AB10" s="16" t="s">
        <v>95</v>
      </c>
      <c r="AC10" s="1">
        <f t="shared" si="7"/>
        <v>30</v>
      </c>
      <c r="AD10" s="6">
        <v>12</v>
      </c>
      <c r="AE10" s="19">
        <f t="shared" si="8"/>
        <v>8</v>
      </c>
      <c r="AF10" s="1">
        <f t="shared" si="9"/>
        <v>28.799999999999997</v>
      </c>
      <c r="AG10" s="1">
        <v>586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35</v>
      </c>
      <c r="C11" s="1">
        <v>744</v>
      </c>
      <c r="D11" s="1"/>
      <c r="E11" s="1">
        <v>82</v>
      </c>
      <c r="F11" s="1">
        <v>657</v>
      </c>
      <c r="G11" s="6">
        <v>0.3</v>
      </c>
      <c r="H11" s="1">
        <v>180</v>
      </c>
      <c r="I11" s="1" t="s">
        <v>102</v>
      </c>
      <c r="J11" s="1">
        <v>82</v>
      </c>
      <c r="K11" s="1">
        <f t="shared" si="1"/>
        <v>0</v>
      </c>
      <c r="L11" s="1"/>
      <c r="M11" s="1"/>
      <c r="N11" s="1"/>
      <c r="O11" s="1">
        <v>0</v>
      </c>
      <c r="P11" s="1">
        <f t="shared" si="2"/>
        <v>16.399999999999999</v>
      </c>
      <c r="Q11" s="5"/>
      <c r="R11" s="5">
        <v>100</v>
      </c>
      <c r="S11" s="5">
        <v>600</v>
      </c>
      <c r="T11" s="1"/>
      <c r="U11" s="1">
        <f t="shared" si="6"/>
        <v>46.158536585365859</v>
      </c>
      <c r="V11" s="1">
        <f t="shared" si="4"/>
        <v>40.060975609756099</v>
      </c>
      <c r="W11" s="1">
        <v>25.6</v>
      </c>
      <c r="X11" s="1">
        <v>6.8</v>
      </c>
      <c r="Y11" s="1">
        <v>42.6</v>
      </c>
      <c r="Z11" s="1">
        <v>24.5</v>
      </c>
      <c r="AA11" s="1">
        <v>43.6</v>
      </c>
      <c r="AB11" s="14" t="s">
        <v>94</v>
      </c>
      <c r="AC11" s="1">
        <f t="shared" si="7"/>
        <v>30</v>
      </c>
      <c r="AD11" s="6">
        <v>12</v>
      </c>
      <c r="AE11" s="19">
        <f t="shared" si="8"/>
        <v>8</v>
      </c>
      <c r="AF11" s="1">
        <f t="shared" si="9"/>
        <v>28.799999999999997</v>
      </c>
      <c r="AG11" s="1">
        <v>506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35</v>
      </c>
      <c r="C12" s="1">
        <v>165</v>
      </c>
      <c r="D12" s="1"/>
      <c r="E12" s="1">
        <v>14</v>
      </c>
      <c r="F12" s="1">
        <v>146</v>
      </c>
      <c r="G12" s="6">
        <v>0.3</v>
      </c>
      <c r="H12" s="1">
        <v>180</v>
      </c>
      <c r="I12" s="1"/>
      <c r="J12" s="1">
        <v>14</v>
      </c>
      <c r="K12" s="1">
        <f t="shared" si="1"/>
        <v>0</v>
      </c>
      <c r="L12" s="1"/>
      <c r="M12" s="1"/>
      <c r="N12" s="1"/>
      <c r="O12" s="1">
        <v>192</v>
      </c>
      <c r="P12" s="1">
        <f t="shared" si="2"/>
        <v>2.8</v>
      </c>
      <c r="Q12" s="5"/>
      <c r="R12" s="5">
        <v>50</v>
      </c>
      <c r="S12" s="5">
        <v>180</v>
      </c>
      <c r="T12" s="1"/>
      <c r="U12" s="1">
        <f t="shared" si="6"/>
        <v>70</v>
      </c>
      <c r="V12" s="1">
        <f t="shared" si="4"/>
        <v>52.142857142857146</v>
      </c>
      <c r="W12" s="1">
        <v>5</v>
      </c>
      <c r="X12" s="1">
        <v>4.2</v>
      </c>
      <c r="Y12" s="1">
        <v>5.6</v>
      </c>
      <c r="Z12" s="1">
        <v>2</v>
      </c>
      <c r="AA12" s="1">
        <v>9.1999999999999993</v>
      </c>
      <c r="AB12" s="16" t="s">
        <v>95</v>
      </c>
      <c r="AC12" s="1">
        <f t="shared" si="7"/>
        <v>15</v>
      </c>
      <c r="AD12" s="6">
        <v>12</v>
      </c>
      <c r="AE12" s="19">
        <f t="shared" si="8"/>
        <v>4</v>
      </c>
      <c r="AF12" s="1">
        <f t="shared" si="9"/>
        <v>14.399999999999999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35</v>
      </c>
      <c r="C13" s="1">
        <v>556</v>
      </c>
      <c r="D13" s="1"/>
      <c r="E13" s="1">
        <v>128</v>
      </c>
      <c r="F13" s="1">
        <v>414</v>
      </c>
      <c r="G13" s="6">
        <v>0.3</v>
      </c>
      <c r="H13" s="1">
        <v>180</v>
      </c>
      <c r="I13" s="1"/>
      <c r="J13" s="1">
        <v>128</v>
      </c>
      <c r="K13" s="1">
        <f t="shared" si="1"/>
        <v>0</v>
      </c>
      <c r="L13" s="1"/>
      <c r="M13" s="1"/>
      <c r="N13" s="1"/>
      <c r="O13" s="1">
        <v>300</v>
      </c>
      <c r="P13" s="1">
        <f t="shared" si="2"/>
        <v>25.6</v>
      </c>
      <c r="Q13" s="5">
        <f t="shared" ref="Q13:Q26" si="10">25*P13-F13</f>
        <v>226</v>
      </c>
      <c r="R13" s="5">
        <v>900</v>
      </c>
      <c r="S13" s="5">
        <v>800</v>
      </c>
      <c r="T13" s="1" t="s">
        <v>99</v>
      </c>
      <c r="U13" s="1">
        <f t="shared" si="6"/>
        <v>51.328125</v>
      </c>
      <c r="V13" s="1">
        <f t="shared" si="4"/>
        <v>16.171875</v>
      </c>
      <c r="W13" s="1">
        <v>36.4</v>
      </c>
      <c r="X13" s="1">
        <v>20.2</v>
      </c>
      <c r="Y13" s="1">
        <v>37.6</v>
      </c>
      <c r="Z13" s="1">
        <v>16.75</v>
      </c>
      <c r="AA13" s="1">
        <v>58.6</v>
      </c>
      <c r="AB13" s="1"/>
      <c r="AC13" s="1">
        <f t="shared" si="7"/>
        <v>270</v>
      </c>
      <c r="AD13" s="6">
        <v>12</v>
      </c>
      <c r="AE13" s="19">
        <f t="shared" si="8"/>
        <v>75</v>
      </c>
      <c r="AF13" s="1">
        <f t="shared" si="9"/>
        <v>270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38</v>
      </c>
      <c r="C14" s="1">
        <v>82.42</v>
      </c>
      <c r="D14" s="1"/>
      <c r="E14" s="1">
        <v>4.4800000000000004</v>
      </c>
      <c r="F14" s="1">
        <v>73.459999999999994</v>
      </c>
      <c r="G14" s="6">
        <v>1</v>
      </c>
      <c r="H14" s="1">
        <v>180</v>
      </c>
      <c r="I14" s="1"/>
      <c r="J14" s="1">
        <v>5.4</v>
      </c>
      <c r="K14" s="1">
        <f t="shared" si="1"/>
        <v>-0.91999999999999993</v>
      </c>
      <c r="L14" s="1"/>
      <c r="M14" s="1"/>
      <c r="N14" s="1"/>
      <c r="O14" s="1">
        <v>0</v>
      </c>
      <c r="P14" s="1">
        <f t="shared" si="2"/>
        <v>0.89600000000000013</v>
      </c>
      <c r="Q14" s="5"/>
      <c r="R14" s="5"/>
      <c r="S14" s="5"/>
      <c r="T14" s="1"/>
      <c r="U14" s="1">
        <f t="shared" si="6"/>
        <v>81.986607142857125</v>
      </c>
      <c r="V14" s="1">
        <f t="shared" si="4"/>
        <v>81.986607142857125</v>
      </c>
      <c r="W14" s="1">
        <v>1.4359999999999999</v>
      </c>
      <c r="X14" s="1">
        <v>0</v>
      </c>
      <c r="Y14" s="1">
        <v>0</v>
      </c>
      <c r="Z14" s="1">
        <v>0</v>
      </c>
      <c r="AA14" s="1">
        <v>0</v>
      </c>
      <c r="AB14" s="14" t="s">
        <v>94</v>
      </c>
      <c r="AC14" s="1">
        <f t="shared" si="7"/>
        <v>0</v>
      </c>
      <c r="AD14" s="6">
        <v>2.2400000000000002</v>
      </c>
      <c r="AE14" s="19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35</v>
      </c>
      <c r="C15" s="1">
        <v>219</v>
      </c>
      <c r="D15" s="1"/>
      <c r="E15" s="1">
        <v>154</v>
      </c>
      <c r="F15" s="1">
        <v>65</v>
      </c>
      <c r="G15" s="6">
        <v>0.09</v>
      </c>
      <c r="H15" s="1">
        <v>180</v>
      </c>
      <c r="I15" s="1"/>
      <c r="J15" s="1">
        <v>154</v>
      </c>
      <c r="K15" s="1">
        <f t="shared" si="1"/>
        <v>0</v>
      </c>
      <c r="L15" s="1"/>
      <c r="M15" s="1"/>
      <c r="N15" s="1"/>
      <c r="O15" s="1">
        <v>384</v>
      </c>
      <c r="P15" s="1">
        <f t="shared" si="2"/>
        <v>30.8</v>
      </c>
      <c r="Q15" s="5">
        <f>22*P15-F15</f>
        <v>612.6</v>
      </c>
      <c r="R15" s="5">
        <v>600</v>
      </c>
      <c r="S15" s="17">
        <v>400</v>
      </c>
      <c r="T15" s="1"/>
      <c r="U15" s="1">
        <f t="shared" si="6"/>
        <v>21.59090909090909</v>
      </c>
      <c r="V15" s="1">
        <f t="shared" si="4"/>
        <v>2.1103896103896105</v>
      </c>
      <c r="W15" s="1">
        <v>0</v>
      </c>
      <c r="X15" s="1">
        <v>4</v>
      </c>
      <c r="Y15" s="1">
        <v>8.1999999999999993</v>
      </c>
      <c r="Z15" s="1">
        <v>0.75</v>
      </c>
      <c r="AA15" s="1">
        <v>6.2</v>
      </c>
      <c r="AB15" s="1"/>
      <c r="AC15" s="1">
        <f t="shared" si="7"/>
        <v>54</v>
      </c>
      <c r="AD15" s="6">
        <v>24</v>
      </c>
      <c r="AE15" s="19">
        <f t="shared" si="8"/>
        <v>25</v>
      </c>
      <c r="AF15" s="1">
        <f t="shared" si="9"/>
        <v>54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46</v>
      </c>
      <c r="B16" s="1" t="s">
        <v>35</v>
      </c>
      <c r="C16" s="1">
        <v>164</v>
      </c>
      <c r="D16" s="1"/>
      <c r="E16" s="1">
        <v>15</v>
      </c>
      <c r="F16" s="1">
        <v>149</v>
      </c>
      <c r="G16" s="6">
        <v>0.36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/>
      <c r="O16" s="1">
        <v>0</v>
      </c>
      <c r="P16" s="1">
        <f t="shared" si="2"/>
        <v>3</v>
      </c>
      <c r="Q16" s="5"/>
      <c r="R16" s="5"/>
      <c r="S16" s="5"/>
      <c r="T16" s="1"/>
      <c r="U16" s="1">
        <f t="shared" si="6"/>
        <v>49.666666666666664</v>
      </c>
      <c r="V16" s="1">
        <f t="shared" si="4"/>
        <v>49.666666666666664</v>
      </c>
      <c r="W16" s="1">
        <v>2.6</v>
      </c>
      <c r="X16" s="1">
        <v>4</v>
      </c>
      <c r="Y16" s="1">
        <v>6.8</v>
      </c>
      <c r="Z16" s="1">
        <v>1.25</v>
      </c>
      <c r="AA16" s="1">
        <v>3.6</v>
      </c>
      <c r="AB16" s="14" t="s">
        <v>94</v>
      </c>
      <c r="AC16" s="1">
        <f t="shared" si="7"/>
        <v>0</v>
      </c>
      <c r="AD16" s="6">
        <v>10</v>
      </c>
      <c r="AE16" s="19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38</v>
      </c>
      <c r="C17" s="1">
        <v>121.5</v>
      </c>
      <c r="D17" s="1"/>
      <c r="E17" s="13">
        <f>5.5+E48</f>
        <v>11</v>
      </c>
      <c r="F17" s="13">
        <f>116+F48</f>
        <v>149.5</v>
      </c>
      <c r="G17" s="6">
        <v>1</v>
      </c>
      <c r="H17" s="1">
        <v>180</v>
      </c>
      <c r="I17" s="1"/>
      <c r="J17" s="1">
        <v>5.5</v>
      </c>
      <c r="K17" s="1">
        <f t="shared" si="1"/>
        <v>5.5</v>
      </c>
      <c r="L17" s="1"/>
      <c r="M17" s="1"/>
      <c r="N17" s="1"/>
      <c r="O17" s="1">
        <v>110</v>
      </c>
      <c r="P17" s="1">
        <f t="shared" si="2"/>
        <v>2.2000000000000002</v>
      </c>
      <c r="Q17" s="5"/>
      <c r="R17" s="5"/>
      <c r="S17" s="5"/>
      <c r="T17" s="1"/>
      <c r="U17" s="1">
        <f t="shared" si="6"/>
        <v>67.954545454545453</v>
      </c>
      <c r="V17" s="1">
        <f t="shared" si="4"/>
        <v>67.954545454545453</v>
      </c>
      <c r="W17" s="1">
        <v>4.4000000000000004</v>
      </c>
      <c r="X17" s="1">
        <v>4.4000000000000004</v>
      </c>
      <c r="Y17" s="1">
        <v>4.3</v>
      </c>
      <c r="Z17" s="1">
        <v>1.375</v>
      </c>
      <c r="AA17" s="1">
        <v>0</v>
      </c>
      <c r="AB17" s="16" t="s">
        <v>95</v>
      </c>
      <c r="AC17" s="1">
        <f t="shared" si="7"/>
        <v>0</v>
      </c>
      <c r="AD17" s="6">
        <v>5.5</v>
      </c>
      <c r="AE17" s="19">
        <f t="shared" si="8"/>
        <v>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38</v>
      </c>
      <c r="C18" s="1">
        <v>123</v>
      </c>
      <c r="D18" s="1"/>
      <c r="E18" s="1">
        <v>6</v>
      </c>
      <c r="F18" s="1">
        <v>114</v>
      </c>
      <c r="G18" s="6">
        <v>1</v>
      </c>
      <c r="H18" s="1">
        <v>180</v>
      </c>
      <c r="I18" s="1"/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/>
      <c r="S18" s="5"/>
      <c r="T18" s="1"/>
      <c r="U18" s="1">
        <f t="shared" si="6"/>
        <v>95</v>
      </c>
      <c r="V18" s="1">
        <f t="shared" si="4"/>
        <v>95</v>
      </c>
      <c r="W18" s="1">
        <v>0.6</v>
      </c>
      <c r="X18" s="1">
        <v>0.6</v>
      </c>
      <c r="Y18" s="1">
        <v>0.6</v>
      </c>
      <c r="Z18" s="1">
        <v>0.75</v>
      </c>
      <c r="AA18" s="1">
        <v>0.6</v>
      </c>
      <c r="AB18" s="14" t="s">
        <v>94</v>
      </c>
      <c r="AC18" s="1">
        <f t="shared" si="7"/>
        <v>0</v>
      </c>
      <c r="AD18" s="6">
        <v>3</v>
      </c>
      <c r="AE18" s="19">
        <f t="shared" si="8"/>
        <v>0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49</v>
      </c>
      <c r="B19" s="1" t="s">
        <v>38</v>
      </c>
      <c r="C19" s="1">
        <v>44.4</v>
      </c>
      <c r="D19" s="1"/>
      <c r="E19" s="1">
        <v>3.7</v>
      </c>
      <c r="F19" s="1">
        <v>40.700000000000003</v>
      </c>
      <c r="G19" s="6">
        <v>1</v>
      </c>
      <c r="H19" s="1">
        <v>180</v>
      </c>
      <c r="I19" s="1"/>
      <c r="J19" s="1">
        <v>3.7</v>
      </c>
      <c r="K19" s="1">
        <f t="shared" si="1"/>
        <v>0</v>
      </c>
      <c r="L19" s="1"/>
      <c r="M19" s="1"/>
      <c r="N19" s="1"/>
      <c r="O19" s="1">
        <v>18.5</v>
      </c>
      <c r="P19" s="1">
        <f t="shared" si="2"/>
        <v>0.74</v>
      </c>
      <c r="Q19" s="5"/>
      <c r="R19" s="5"/>
      <c r="S19" s="5"/>
      <c r="T19" s="1"/>
      <c r="U19" s="1">
        <f t="shared" si="6"/>
        <v>55.000000000000007</v>
      </c>
      <c r="V19" s="1">
        <f t="shared" si="4"/>
        <v>55.000000000000007</v>
      </c>
      <c r="W19" s="1">
        <v>2.2200000000000002</v>
      </c>
      <c r="X19" s="1">
        <v>2.2200000000000002</v>
      </c>
      <c r="Y19" s="1">
        <v>0.74</v>
      </c>
      <c r="Z19" s="1">
        <v>0.92500000000000004</v>
      </c>
      <c r="AA19" s="1">
        <v>2.2200000000000002</v>
      </c>
      <c r="AB19" s="16" t="s">
        <v>95</v>
      </c>
      <c r="AC19" s="1">
        <f t="shared" si="7"/>
        <v>0</v>
      </c>
      <c r="AD19" s="6">
        <v>3.7</v>
      </c>
      <c r="AE19" s="19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50</v>
      </c>
      <c r="B20" s="1" t="s">
        <v>38</v>
      </c>
      <c r="C20" s="1">
        <v>7.4</v>
      </c>
      <c r="D20" s="1"/>
      <c r="E20" s="1"/>
      <c r="F20" s="1">
        <v>7.4</v>
      </c>
      <c r="G20" s="6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/>
      <c r="O20" s="1">
        <v>0</v>
      </c>
      <c r="P20" s="1">
        <f t="shared" si="2"/>
        <v>0</v>
      </c>
      <c r="Q20" s="5"/>
      <c r="R20" s="5"/>
      <c r="S20" s="5"/>
      <c r="T20" s="1"/>
      <c r="U20" s="1" t="e">
        <f t="shared" si="6"/>
        <v>#DIV/0!</v>
      </c>
      <c r="V20" s="1" t="e">
        <f t="shared" si="4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4" t="s">
        <v>94</v>
      </c>
      <c r="AC20" s="1">
        <f t="shared" si="7"/>
        <v>0</v>
      </c>
      <c r="AD20" s="6">
        <v>3.7</v>
      </c>
      <c r="AE20" s="19">
        <f t="shared" si="8"/>
        <v>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35</v>
      </c>
      <c r="C21" s="1">
        <v>925</v>
      </c>
      <c r="D21" s="1"/>
      <c r="E21" s="1">
        <v>89</v>
      </c>
      <c r="F21" s="1">
        <v>834</v>
      </c>
      <c r="G21" s="6">
        <v>0.25</v>
      </c>
      <c r="H21" s="1">
        <v>180</v>
      </c>
      <c r="I21" s="1"/>
      <c r="J21" s="1">
        <v>89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17.8</v>
      </c>
      <c r="Q21" s="5"/>
      <c r="R21" s="5"/>
      <c r="S21" s="5"/>
      <c r="T21" s="1"/>
      <c r="U21" s="1">
        <f t="shared" si="6"/>
        <v>46.853932584269664</v>
      </c>
      <c r="V21" s="1">
        <f t="shared" si="4"/>
        <v>46.853932584269664</v>
      </c>
      <c r="W21" s="1">
        <v>27.6</v>
      </c>
      <c r="X21" s="1">
        <v>7.6</v>
      </c>
      <c r="Y21" s="1">
        <v>38.6</v>
      </c>
      <c r="Z21" s="1">
        <v>12.75</v>
      </c>
      <c r="AA21" s="1">
        <v>32.200000000000003</v>
      </c>
      <c r="AB21" s="14" t="s">
        <v>94</v>
      </c>
      <c r="AC21" s="1">
        <f t="shared" si="7"/>
        <v>0</v>
      </c>
      <c r="AD21" s="6">
        <v>12</v>
      </c>
      <c r="AE21" s="19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35</v>
      </c>
      <c r="C22" s="1">
        <v>1326</v>
      </c>
      <c r="D22" s="1"/>
      <c r="E22" s="1">
        <v>57</v>
      </c>
      <c r="F22" s="1">
        <v>1255</v>
      </c>
      <c r="G22" s="6">
        <v>0.25</v>
      </c>
      <c r="H22" s="1">
        <v>180</v>
      </c>
      <c r="I22" s="1"/>
      <c r="J22" s="1">
        <v>57</v>
      </c>
      <c r="K22" s="1">
        <f t="shared" si="1"/>
        <v>0</v>
      </c>
      <c r="L22" s="1"/>
      <c r="M22" s="1"/>
      <c r="N22" s="1"/>
      <c r="O22" s="1">
        <v>0</v>
      </c>
      <c r="P22" s="1">
        <f t="shared" si="2"/>
        <v>11.4</v>
      </c>
      <c r="Q22" s="5"/>
      <c r="R22" s="5"/>
      <c r="S22" s="5"/>
      <c r="T22" s="1"/>
      <c r="U22" s="1">
        <f t="shared" si="6"/>
        <v>110.08771929824562</v>
      </c>
      <c r="V22" s="1">
        <f t="shared" si="4"/>
        <v>110.08771929824562</v>
      </c>
      <c r="W22" s="1">
        <v>9.8000000000000007</v>
      </c>
      <c r="X22" s="1">
        <v>6.8</v>
      </c>
      <c r="Y22" s="1">
        <v>38</v>
      </c>
      <c r="Z22" s="1">
        <v>12.75</v>
      </c>
      <c r="AA22" s="1">
        <v>25.8</v>
      </c>
      <c r="AB22" s="14" t="s">
        <v>94</v>
      </c>
      <c r="AC22" s="1">
        <f t="shared" si="7"/>
        <v>0</v>
      </c>
      <c r="AD22" s="6">
        <v>12</v>
      </c>
      <c r="AE22" s="19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38</v>
      </c>
      <c r="C23" s="1">
        <v>66.599999999999994</v>
      </c>
      <c r="D23" s="1"/>
      <c r="E23" s="1">
        <v>7.4</v>
      </c>
      <c r="F23" s="1">
        <v>51.8</v>
      </c>
      <c r="G23" s="6">
        <v>1</v>
      </c>
      <c r="H23" s="1">
        <v>180</v>
      </c>
      <c r="I23" s="1"/>
      <c r="J23" s="1">
        <v>7.4</v>
      </c>
      <c r="K23" s="1">
        <f t="shared" si="1"/>
        <v>0</v>
      </c>
      <c r="L23" s="1"/>
      <c r="M23" s="1"/>
      <c r="N23" s="1"/>
      <c r="O23" s="1">
        <v>29.6</v>
      </c>
      <c r="P23" s="1">
        <f t="shared" si="2"/>
        <v>1.48</v>
      </c>
      <c r="Q23" s="5"/>
      <c r="R23" s="5"/>
      <c r="S23" s="5"/>
      <c r="T23" s="1"/>
      <c r="U23" s="1">
        <f t="shared" si="6"/>
        <v>35</v>
      </c>
      <c r="V23" s="1">
        <f t="shared" si="4"/>
        <v>35</v>
      </c>
      <c r="W23" s="1">
        <v>0.74</v>
      </c>
      <c r="X23" s="1">
        <v>0.74</v>
      </c>
      <c r="Y23" s="1">
        <v>1.48</v>
      </c>
      <c r="Z23" s="1">
        <v>0</v>
      </c>
      <c r="AA23" s="1">
        <v>0.74</v>
      </c>
      <c r="AB23" s="14" t="s">
        <v>94</v>
      </c>
      <c r="AC23" s="1">
        <f t="shared" si="7"/>
        <v>0</v>
      </c>
      <c r="AD23" s="6">
        <v>3.7</v>
      </c>
      <c r="AE23" s="19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8" t="s">
        <v>54</v>
      </c>
      <c r="B24" s="1" t="s">
        <v>35</v>
      </c>
      <c r="C24" s="1">
        <v>-5</v>
      </c>
      <c r="D24" s="1">
        <v>5</v>
      </c>
      <c r="E24" s="1"/>
      <c r="F24" s="1"/>
      <c r="G24" s="6">
        <v>0.25</v>
      </c>
      <c r="H24" s="1">
        <v>180</v>
      </c>
      <c r="I24" s="1"/>
      <c r="J24" s="1">
        <v>7</v>
      </c>
      <c r="K24" s="1">
        <f t="shared" si="1"/>
        <v>-7</v>
      </c>
      <c r="L24" s="1"/>
      <c r="M24" s="1"/>
      <c r="N24" s="1"/>
      <c r="O24" s="1">
        <v>300</v>
      </c>
      <c r="P24" s="1">
        <f t="shared" si="2"/>
        <v>0</v>
      </c>
      <c r="Q24" s="17">
        <v>200</v>
      </c>
      <c r="R24" s="17">
        <v>500</v>
      </c>
      <c r="S24" s="5">
        <v>600</v>
      </c>
      <c r="T24" s="1"/>
      <c r="U24" s="1" t="e">
        <f t="shared" si="6"/>
        <v>#DIV/0!</v>
      </c>
      <c r="V24" s="1" t="e">
        <f t="shared" si="4"/>
        <v>#DIV/0!</v>
      </c>
      <c r="W24" s="1">
        <v>9.6</v>
      </c>
      <c r="X24" s="1">
        <v>10.8</v>
      </c>
      <c r="Y24" s="1">
        <v>10.8</v>
      </c>
      <c r="Z24" s="1">
        <v>18.25</v>
      </c>
      <c r="AA24" s="1">
        <v>25.8</v>
      </c>
      <c r="AB24" s="1"/>
      <c r="AC24" s="1">
        <f t="shared" si="7"/>
        <v>125</v>
      </c>
      <c r="AD24" s="6">
        <v>6</v>
      </c>
      <c r="AE24" s="19">
        <f t="shared" si="8"/>
        <v>83</v>
      </c>
      <c r="AF24" s="1">
        <f t="shared" si="9"/>
        <v>124.5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35</v>
      </c>
      <c r="C25" s="1">
        <v>126</v>
      </c>
      <c r="D25" s="1">
        <v>38</v>
      </c>
      <c r="E25" s="1">
        <v>107</v>
      </c>
      <c r="F25" s="1"/>
      <c r="G25" s="6">
        <v>0.25</v>
      </c>
      <c r="H25" s="1">
        <v>180</v>
      </c>
      <c r="I25" s="1"/>
      <c r="J25" s="1">
        <v>158</v>
      </c>
      <c r="K25" s="1">
        <f t="shared" si="1"/>
        <v>-51</v>
      </c>
      <c r="L25" s="1"/>
      <c r="M25" s="1"/>
      <c r="N25" s="1"/>
      <c r="O25" s="1">
        <v>108</v>
      </c>
      <c r="P25" s="1">
        <f t="shared" si="2"/>
        <v>21.4</v>
      </c>
      <c r="Q25" s="5">
        <v>550</v>
      </c>
      <c r="R25" s="5">
        <v>900</v>
      </c>
      <c r="S25" s="5">
        <v>800</v>
      </c>
      <c r="T25" s="1"/>
      <c r="U25" s="1">
        <f t="shared" si="6"/>
        <v>42.056074766355145</v>
      </c>
      <c r="V25" s="1">
        <f t="shared" si="4"/>
        <v>0</v>
      </c>
      <c r="W25" s="1">
        <v>31.6</v>
      </c>
      <c r="X25" s="1">
        <v>20.2</v>
      </c>
      <c r="Y25" s="1">
        <v>29.2</v>
      </c>
      <c r="Z25" s="1">
        <v>3.5</v>
      </c>
      <c r="AA25" s="1">
        <v>10.4</v>
      </c>
      <c r="AB25" s="1"/>
      <c r="AC25" s="1">
        <f t="shared" si="7"/>
        <v>225</v>
      </c>
      <c r="AD25" s="6">
        <v>6</v>
      </c>
      <c r="AE25" s="19">
        <f t="shared" si="8"/>
        <v>150</v>
      </c>
      <c r="AF25" s="1">
        <f t="shared" si="9"/>
        <v>225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35</v>
      </c>
      <c r="C26" s="1">
        <v>394</v>
      </c>
      <c r="D26" s="1"/>
      <c r="E26" s="1">
        <v>77</v>
      </c>
      <c r="F26" s="1">
        <v>297</v>
      </c>
      <c r="G26" s="6">
        <v>0.25</v>
      </c>
      <c r="H26" s="1">
        <v>180</v>
      </c>
      <c r="I26" s="1"/>
      <c r="J26" s="1">
        <v>77</v>
      </c>
      <c r="K26" s="1">
        <f t="shared" si="1"/>
        <v>0</v>
      </c>
      <c r="L26" s="1"/>
      <c r="M26" s="1"/>
      <c r="N26" s="1"/>
      <c r="O26" s="1">
        <v>300</v>
      </c>
      <c r="P26" s="1">
        <f t="shared" si="2"/>
        <v>15.4</v>
      </c>
      <c r="Q26" s="5">
        <f t="shared" si="10"/>
        <v>88</v>
      </c>
      <c r="R26" s="5">
        <v>280</v>
      </c>
      <c r="S26" s="5">
        <v>360</v>
      </c>
      <c r="T26" s="1"/>
      <c r="U26" s="1">
        <f t="shared" si="6"/>
        <v>37.467532467532465</v>
      </c>
      <c r="V26" s="1">
        <f t="shared" si="4"/>
        <v>19.285714285714285</v>
      </c>
      <c r="W26" s="1">
        <v>9</v>
      </c>
      <c r="X26" s="1">
        <v>13</v>
      </c>
      <c r="Y26" s="1">
        <v>19</v>
      </c>
      <c r="Z26" s="1">
        <v>3.5</v>
      </c>
      <c r="AA26" s="1">
        <v>12</v>
      </c>
      <c r="AB26" s="1"/>
      <c r="AC26" s="1">
        <f t="shared" si="7"/>
        <v>70</v>
      </c>
      <c r="AD26" s="6">
        <v>12</v>
      </c>
      <c r="AE26" s="19">
        <f t="shared" si="8"/>
        <v>23</v>
      </c>
      <c r="AF26" s="1">
        <f t="shared" si="9"/>
        <v>69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57</v>
      </c>
      <c r="B27" s="1" t="s">
        <v>35</v>
      </c>
      <c r="C27" s="1">
        <v>243</v>
      </c>
      <c r="D27" s="1"/>
      <c r="E27" s="1">
        <v>37</v>
      </c>
      <c r="F27" s="1">
        <v>204</v>
      </c>
      <c r="G27" s="6">
        <v>0.25</v>
      </c>
      <c r="H27" s="1">
        <v>180</v>
      </c>
      <c r="I27" s="1"/>
      <c r="J27" s="1">
        <v>37</v>
      </c>
      <c r="K27" s="1">
        <f t="shared" si="1"/>
        <v>0</v>
      </c>
      <c r="L27" s="1"/>
      <c r="M27" s="1"/>
      <c r="N27" s="1"/>
      <c r="O27" s="1">
        <v>192</v>
      </c>
      <c r="P27" s="1">
        <f t="shared" si="2"/>
        <v>7.4</v>
      </c>
      <c r="Q27" s="5"/>
      <c r="R27" s="5">
        <v>100</v>
      </c>
      <c r="S27" s="5">
        <v>120</v>
      </c>
      <c r="T27" s="1"/>
      <c r="U27" s="1">
        <f t="shared" si="6"/>
        <v>41.081081081081081</v>
      </c>
      <c r="V27" s="1">
        <f t="shared" si="4"/>
        <v>27.567567567567565</v>
      </c>
      <c r="W27" s="1">
        <v>7.6</v>
      </c>
      <c r="X27" s="1">
        <v>6.2</v>
      </c>
      <c r="Y27" s="1">
        <v>9.1999999999999993</v>
      </c>
      <c r="Z27" s="1">
        <v>2.25</v>
      </c>
      <c r="AA27" s="1">
        <v>8.8000000000000007</v>
      </c>
      <c r="AB27" s="16" t="s">
        <v>95</v>
      </c>
      <c r="AC27" s="1">
        <f t="shared" si="7"/>
        <v>25</v>
      </c>
      <c r="AD27" s="6">
        <v>12</v>
      </c>
      <c r="AE27" s="19">
        <f t="shared" si="8"/>
        <v>8</v>
      </c>
      <c r="AF27" s="1">
        <f t="shared" si="9"/>
        <v>24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35</v>
      </c>
      <c r="C28" s="1">
        <v>272</v>
      </c>
      <c r="D28" s="1"/>
      <c r="E28" s="1">
        <v>29</v>
      </c>
      <c r="F28" s="1">
        <v>235</v>
      </c>
      <c r="G28" s="6">
        <v>0.25</v>
      </c>
      <c r="H28" s="1">
        <v>180</v>
      </c>
      <c r="I28" s="1"/>
      <c r="J28" s="1">
        <v>29</v>
      </c>
      <c r="K28" s="1">
        <f t="shared" si="1"/>
        <v>0</v>
      </c>
      <c r="L28" s="1"/>
      <c r="M28" s="1"/>
      <c r="N28" s="1"/>
      <c r="O28" s="1">
        <v>300</v>
      </c>
      <c r="P28" s="1">
        <f t="shared" si="2"/>
        <v>5.8</v>
      </c>
      <c r="Q28" s="5"/>
      <c r="R28" s="5">
        <v>50</v>
      </c>
      <c r="S28" s="24">
        <v>100</v>
      </c>
      <c r="T28" s="1"/>
      <c r="U28" s="1">
        <f t="shared" si="6"/>
        <v>49.137931034482762</v>
      </c>
      <c r="V28" s="1">
        <f t="shared" si="4"/>
        <v>40.517241379310349</v>
      </c>
      <c r="W28" s="1">
        <v>7.8</v>
      </c>
      <c r="X28" s="1">
        <v>8.6</v>
      </c>
      <c r="Y28" s="1">
        <v>6</v>
      </c>
      <c r="Z28" s="1">
        <v>2</v>
      </c>
      <c r="AA28" s="1">
        <v>6.8</v>
      </c>
      <c r="AB28" s="16" t="s">
        <v>95</v>
      </c>
      <c r="AC28" s="1">
        <f t="shared" si="7"/>
        <v>12.5</v>
      </c>
      <c r="AD28" s="6">
        <v>12</v>
      </c>
      <c r="AE28" s="19">
        <f t="shared" si="8"/>
        <v>4</v>
      </c>
      <c r="AF28" s="1">
        <f t="shared" si="9"/>
        <v>12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59</v>
      </c>
      <c r="B29" s="1" t="s">
        <v>38</v>
      </c>
      <c r="C29" s="1">
        <v>174</v>
      </c>
      <c r="D29" s="1"/>
      <c r="E29" s="1">
        <v>6</v>
      </c>
      <c r="F29" s="1">
        <v>168</v>
      </c>
      <c r="G29" s="6">
        <v>1</v>
      </c>
      <c r="H29" s="1">
        <v>180</v>
      </c>
      <c r="I29" s="1"/>
      <c r="J29" s="1">
        <v>6</v>
      </c>
      <c r="K29" s="1">
        <f t="shared" si="1"/>
        <v>0</v>
      </c>
      <c r="L29" s="1"/>
      <c r="M29" s="1"/>
      <c r="N29" s="1"/>
      <c r="O29" s="1">
        <v>162</v>
      </c>
      <c r="P29" s="1">
        <f t="shared" si="2"/>
        <v>1.2</v>
      </c>
      <c r="Q29" s="5"/>
      <c r="R29" s="5"/>
      <c r="S29" s="5"/>
      <c r="T29" s="1"/>
      <c r="U29" s="1">
        <f t="shared" si="6"/>
        <v>140</v>
      </c>
      <c r="V29" s="1">
        <f t="shared" si="4"/>
        <v>140</v>
      </c>
      <c r="W29" s="1">
        <v>7.2</v>
      </c>
      <c r="X29" s="1">
        <v>1.2</v>
      </c>
      <c r="Y29" s="1">
        <v>4.8</v>
      </c>
      <c r="Z29" s="1">
        <v>1.5</v>
      </c>
      <c r="AA29" s="1">
        <v>6</v>
      </c>
      <c r="AB29" s="16" t="s">
        <v>95</v>
      </c>
      <c r="AC29" s="1">
        <f t="shared" si="7"/>
        <v>0</v>
      </c>
      <c r="AD29" s="6">
        <v>6</v>
      </c>
      <c r="AE29" s="19">
        <f t="shared" si="8"/>
        <v>0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35</v>
      </c>
      <c r="C30" s="1">
        <v>134</v>
      </c>
      <c r="D30" s="1"/>
      <c r="E30" s="1">
        <v>6</v>
      </c>
      <c r="F30" s="1">
        <v>128</v>
      </c>
      <c r="G30" s="6">
        <v>0.25</v>
      </c>
      <c r="H30" s="1">
        <v>180</v>
      </c>
      <c r="I30" s="1"/>
      <c r="J30" s="1">
        <v>6</v>
      </c>
      <c r="K30" s="1">
        <f t="shared" si="1"/>
        <v>0</v>
      </c>
      <c r="L30" s="1"/>
      <c r="M30" s="1"/>
      <c r="N30" s="1"/>
      <c r="O30" s="1">
        <v>132</v>
      </c>
      <c r="P30" s="1">
        <f t="shared" si="2"/>
        <v>1.2</v>
      </c>
      <c r="Q30" s="5"/>
      <c r="R30" s="5"/>
      <c r="S30" s="5"/>
      <c r="T30" s="1"/>
      <c r="U30" s="1">
        <f t="shared" si="6"/>
        <v>106.66666666666667</v>
      </c>
      <c r="V30" s="1">
        <f t="shared" si="4"/>
        <v>106.66666666666667</v>
      </c>
      <c r="W30" s="1">
        <v>5.6</v>
      </c>
      <c r="X30" s="1">
        <v>4</v>
      </c>
      <c r="Y30" s="1">
        <v>1.8</v>
      </c>
      <c r="Z30" s="1">
        <v>0.5</v>
      </c>
      <c r="AA30" s="1">
        <v>0.2</v>
      </c>
      <c r="AB30" s="16" t="s">
        <v>95</v>
      </c>
      <c r="AC30" s="1">
        <f t="shared" si="7"/>
        <v>0</v>
      </c>
      <c r="AD30" s="6">
        <v>12</v>
      </c>
      <c r="AE30" s="19">
        <f t="shared" si="8"/>
        <v>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idden="1" x14ac:dyDescent="0.25">
      <c r="A31" s="10" t="s">
        <v>61</v>
      </c>
      <c r="B31" s="10" t="s">
        <v>35</v>
      </c>
      <c r="C31" s="10">
        <v>26</v>
      </c>
      <c r="D31" s="10"/>
      <c r="E31" s="10">
        <v>5</v>
      </c>
      <c r="F31" s="10">
        <v>21</v>
      </c>
      <c r="G31" s="11">
        <v>0</v>
      </c>
      <c r="H31" s="10">
        <v>180</v>
      </c>
      <c r="I31" s="10"/>
      <c r="J31" s="10">
        <v>5</v>
      </c>
      <c r="K31" s="10">
        <f t="shared" si="1"/>
        <v>0</v>
      </c>
      <c r="L31" s="1"/>
      <c r="M31" s="1"/>
      <c r="N31" s="1"/>
      <c r="O31" s="10">
        <v>0</v>
      </c>
      <c r="P31" s="10">
        <f t="shared" si="2"/>
        <v>1</v>
      </c>
      <c r="Q31" s="12">
        <v>8</v>
      </c>
      <c r="R31" s="12"/>
      <c r="S31" s="12">
        <v>0</v>
      </c>
      <c r="T31" s="10" t="s">
        <v>97</v>
      </c>
      <c r="U31" s="10">
        <f t="shared" si="3"/>
        <v>29</v>
      </c>
      <c r="V31" s="10">
        <f t="shared" si="4"/>
        <v>21</v>
      </c>
      <c r="W31" s="10">
        <v>1.8</v>
      </c>
      <c r="X31" s="10">
        <v>0.6</v>
      </c>
      <c r="Y31" s="10">
        <v>0.2</v>
      </c>
      <c r="Z31" s="10">
        <v>0</v>
      </c>
      <c r="AA31" s="10">
        <v>0</v>
      </c>
      <c r="AB31" s="10" t="s">
        <v>104</v>
      </c>
      <c r="AC31" s="10">
        <f t="shared" si="5"/>
        <v>0</v>
      </c>
      <c r="AD31" s="11">
        <v>0</v>
      </c>
      <c r="AE31" s="22"/>
      <c r="AF31" s="1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idden="1" x14ac:dyDescent="0.25">
      <c r="A32" s="10" t="s">
        <v>62</v>
      </c>
      <c r="B32" s="10" t="s">
        <v>35</v>
      </c>
      <c r="C32" s="10">
        <v>-2</v>
      </c>
      <c r="D32" s="10">
        <v>2</v>
      </c>
      <c r="E32" s="10"/>
      <c r="F32" s="10"/>
      <c r="G32" s="11">
        <v>0</v>
      </c>
      <c r="H32" s="10" t="e">
        <v>#N/A</v>
      </c>
      <c r="I32" s="10"/>
      <c r="J32" s="10"/>
      <c r="K32" s="10">
        <f t="shared" si="1"/>
        <v>0</v>
      </c>
      <c r="L32" s="10"/>
      <c r="M32" s="10"/>
      <c r="N32" s="10"/>
      <c r="O32" s="10"/>
      <c r="P32" s="10">
        <f t="shared" si="2"/>
        <v>0</v>
      </c>
      <c r="Q32" s="12"/>
      <c r="R32" s="12"/>
      <c r="S32" s="12"/>
      <c r="T32" s="10"/>
      <c r="U32" s="10" t="e">
        <f t="shared" si="3"/>
        <v>#DIV/0!</v>
      </c>
      <c r="V32" s="10" t="e">
        <f t="shared" si="4"/>
        <v>#DIV/0!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/>
      <c r="AC32" s="10">
        <f t="shared" si="5"/>
        <v>0</v>
      </c>
      <c r="AD32" s="11">
        <v>0</v>
      </c>
      <c r="AE32" s="22"/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35</v>
      </c>
      <c r="C33" s="1">
        <v>425</v>
      </c>
      <c r="D33" s="1"/>
      <c r="E33" s="1">
        <v>76</v>
      </c>
      <c r="F33" s="1">
        <v>343</v>
      </c>
      <c r="G33" s="6">
        <v>0.43</v>
      </c>
      <c r="H33" s="1">
        <v>180</v>
      </c>
      <c r="I33" s="1"/>
      <c r="J33" s="1">
        <v>76</v>
      </c>
      <c r="K33" s="1">
        <f t="shared" si="1"/>
        <v>0</v>
      </c>
      <c r="L33" s="1"/>
      <c r="M33" s="1"/>
      <c r="N33" s="1"/>
      <c r="O33" s="1">
        <v>480</v>
      </c>
      <c r="P33" s="1">
        <f t="shared" si="2"/>
        <v>15.2</v>
      </c>
      <c r="Q33" s="5">
        <f t="shared" ref="Q33:Q47" si="11">25*P33-F33</f>
        <v>37</v>
      </c>
      <c r="R33" s="5">
        <v>300</v>
      </c>
      <c r="S33" s="5">
        <v>300</v>
      </c>
      <c r="T33" s="1"/>
      <c r="U33" s="1">
        <f t="shared" ref="U33:U35" si="12">(F33+R33)/P33</f>
        <v>42.30263157894737</v>
      </c>
      <c r="V33" s="1">
        <f t="shared" si="4"/>
        <v>22.565789473684212</v>
      </c>
      <c r="W33" s="1">
        <v>22</v>
      </c>
      <c r="X33" s="1">
        <v>4.5999999999999996</v>
      </c>
      <c r="Y33" s="1">
        <v>13.4</v>
      </c>
      <c r="Z33" s="1">
        <v>7.5</v>
      </c>
      <c r="AA33" s="1">
        <v>24.2</v>
      </c>
      <c r="AB33" s="1"/>
      <c r="AC33" s="1">
        <f t="shared" ref="AC33:AC35" si="13">R33*G33</f>
        <v>129</v>
      </c>
      <c r="AD33" s="6">
        <v>16</v>
      </c>
      <c r="AE33" s="19">
        <f t="shared" ref="AE33:AE35" si="14">MROUND(R33,AD33)/AD33</f>
        <v>19</v>
      </c>
      <c r="AF33" s="1">
        <f t="shared" ref="AF33:AF35" si="15">AE33*AD33*G33</f>
        <v>130.72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64</v>
      </c>
      <c r="B34" s="1" t="s">
        <v>35</v>
      </c>
      <c r="C34" s="1">
        <v>32</v>
      </c>
      <c r="D34" s="1">
        <v>2</v>
      </c>
      <c r="E34" s="1">
        <v>30</v>
      </c>
      <c r="F34" s="1"/>
      <c r="G34" s="6">
        <v>0.9</v>
      </c>
      <c r="H34" s="1">
        <v>180</v>
      </c>
      <c r="I34" s="1"/>
      <c r="J34" s="1">
        <v>31</v>
      </c>
      <c r="K34" s="1">
        <f t="shared" si="1"/>
        <v>-1</v>
      </c>
      <c r="L34" s="1"/>
      <c r="M34" s="1"/>
      <c r="N34" s="1"/>
      <c r="O34" s="1">
        <v>200</v>
      </c>
      <c r="P34" s="1">
        <f t="shared" si="2"/>
        <v>6</v>
      </c>
      <c r="Q34" s="5">
        <v>150</v>
      </c>
      <c r="R34" s="5">
        <v>400</v>
      </c>
      <c r="S34" s="5">
        <v>360</v>
      </c>
      <c r="T34" s="1"/>
      <c r="U34" s="1">
        <f t="shared" si="12"/>
        <v>66.666666666666671</v>
      </c>
      <c r="V34" s="1">
        <f t="shared" si="4"/>
        <v>0</v>
      </c>
      <c r="W34" s="1">
        <v>0.2</v>
      </c>
      <c r="X34" s="1">
        <v>0</v>
      </c>
      <c r="Y34" s="1">
        <v>3.6</v>
      </c>
      <c r="Z34" s="1">
        <v>9.75</v>
      </c>
      <c r="AA34" s="1">
        <v>29.4</v>
      </c>
      <c r="AB34" s="1"/>
      <c r="AC34" s="1">
        <f t="shared" si="13"/>
        <v>360</v>
      </c>
      <c r="AD34" s="6">
        <v>8</v>
      </c>
      <c r="AE34" s="19">
        <f t="shared" si="14"/>
        <v>50</v>
      </c>
      <c r="AF34" s="1">
        <f t="shared" si="15"/>
        <v>360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65</v>
      </c>
      <c r="B35" s="1" t="s">
        <v>38</v>
      </c>
      <c r="C35" s="1">
        <v>13.5</v>
      </c>
      <c r="D35" s="1"/>
      <c r="E35" s="1">
        <v>2.7</v>
      </c>
      <c r="F35" s="1">
        <v>10.8</v>
      </c>
      <c r="G35" s="6">
        <v>1</v>
      </c>
      <c r="H35" s="1">
        <v>180</v>
      </c>
      <c r="I35" s="1"/>
      <c r="J35" s="1">
        <v>2.7</v>
      </c>
      <c r="K35" s="1">
        <f t="shared" ref="K35:K62" si="16">E35-J35</f>
        <v>0</v>
      </c>
      <c r="L35" s="1"/>
      <c r="M35" s="1"/>
      <c r="N35" s="1"/>
      <c r="O35" s="1">
        <v>29.7</v>
      </c>
      <c r="P35" s="1">
        <f t="shared" si="2"/>
        <v>0.54</v>
      </c>
      <c r="Q35" s="5">
        <v>2.7</v>
      </c>
      <c r="R35" s="5">
        <v>70</v>
      </c>
      <c r="S35" s="17">
        <v>100</v>
      </c>
      <c r="T35" s="1"/>
      <c r="U35" s="1">
        <f t="shared" si="12"/>
        <v>149.62962962962962</v>
      </c>
      <c r="V35" s="1">
        <f t="shared" si="4"/>
        <v>20</v>
      </c>
      <c r="W35" s="1">
        <v>0.54</v>
      </c>
      <c r="X35" s="1">
        <v>3.24</v>
      </c>
      <c r="Y35" s="1">
        <v>0.54</v>
      </c>
      <c r="Z35" s="1">
        <v>0</v>
      </c>
      <c r="AA35" s="1">
        <v>1.08</v>
      </c>
      <c r="AB35" s="1"/>
      <c r="AC35" s="1">
        <f t="shared" si="13"/>
        <v>70</v>
      </c>
      <c r="AD35" s="6">
        <v>2.7</v>
      </c>
      <c r="AE35" s="19">
        <f t="shared" si="14"/>
        <v>26</v>
      </c>
      <c r="AF35" s="1">
        <f t="shared" si="15"/>
        <v>70.2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idden="1" x14ac:dyDescent="0.25">
      <c r="A36" s="10" t="s">
        <v>66</v>
      </c>
      <c r="B36" s="10" t="s">
        <v>38</v>
      </c>
      <c r="C36" s="10"/>
      <c r="D36" s="10"/>
      <c r="E36" s="10"/>
      <c r="F36" s="10"/>
      <c r="G36" s="11">
        <v>0</v>
      </c>
      <c r="H36" s="10">
        <v>180</v>
      </c>
      <c r="I36" s="10"/>
      <c r="J36" s="10"/>
      <c r="K36" s="10">
        <f t="shared" si="16"/>
        <v>0</v>
      </c>
      <c r="L36" s="1"/>
      <c r="M36" s="1"/>
      <c r="N36" s="1"/>
      <c r="O36" s="10">
        <v>0</v>
      </c>
      <c r="P36" s="10">
        <f t="shared" si="2"/>
        <v>0</v>
      </c>
      <c r="Q36" s="12">
        <v>50</v>
      </c>
      <c r="R36" s="12"/>
      <c r="S36" s="12">
        <v>0</v>
      </c>
      <c r="T36" s="10" t="s">
        <v>97</v>
      </c>
      <c r="U36" s="10" t="e">
        <f t="shared" si="3"/>
        <v>#DIV/0!</v>
      </c>
      <c r="V36" s="10" t="e">
        <f t="shared" si="4"/>
        <v>#DIV/0!</v>
      </c>
      <c r="W36" s="10">
        <v>0</v>
      </c>
      <c r="X36" s="10">
        <v>0</v>
      </c>
      <c r="Y36" s="10">
        <v>1</v>
      </c>
      <c r="Z36" s="10">
        <v>1.25</v>
      </c>
      <c r="AA36" s="10">
        <v>2</v>
      </c>
      <c r="AB36" s="10" t="s">
        <v>104</v>
      </c>
      <c r="AC36" s="10">
        <f t="shared" si="5"/>
        <v>0</v>
      </c>
      <c r="AD36" s="11">
        <v>0</v>
      </c>
      <c r="AE36" s="22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67</v>
      </c>
      <c r="B37" s="1" t="s">
        <v>35</v>
      </c>
      <c r="C37" s="1">
        <v>591</v>
      </c>
      <c r="D37" s="1"/>
      <c r="E37" s="1">
        <v>176</v>
      </c>
      <c r="F37" s="1">
        <v>408</v>
      </c>
      <c r="G37" s="6">
        <v>0.9</v>
      </c>
      <c r="H37" s="1">
        <v>180</v>
      </c>
      <c r="I37" s="1"/>
      <c r="J37" s="1">
        <v>176</v>
      </c>
      <c r="K37" s="1">
        <f t="shared" si="16"/>
        <v>0</v>
      </c>
      <c r="L37" s="1"/>
      <c r="M37" s="1"/>
      <c r="N37" s="1"/>
      <c r="O37" s="1">
        <v>544</v>
      </c>
      <c r="P37" s="1">
        <f t="shared" si="2"/>
        <v>35.200000000000003</v>
      </c>
      <c r="Q37" s="5">
        <f t="shared" si="11"/>
        <v>472.00000000000011</v>
      </c>
      <c r="R37" s="5">
        <v>1000</v>
      </c>
      <c r="S37" s="5">
        <v>600</v>
      </c>
      <c r="T37" s="1"/>
      <c r="U37" s="1">
        <f t="shared" ref="U37:U47" si="17">(F37+R37)/P37</f>
        <v>40</v>
      </c>
      <c r="V37" s="1">
        <f t="shared" si="4"/>
        <v>11.59090909090909</v>
      </c>
      <c r="W37" s="1">
        <v>32.6</v>
      </c>
      <c r="X37" s="1">
        <v>11.8</v>
      </c>
      <c r="Y37" s="1">
        <v>21.8</v>
      </c>
      <c r="Z37" s="1">
        <v>17.75</v>
      </c>
      <c r="AA37" s="1">
        <v>52</v>
      </c>
      <c r="AB37" s="1"/>
      <c r="AC37" s="1">
        <f t="shared" ref="AC37:AC47" si="18">R37*G37</f>
        <v>900</v>
      </c>
      <c r="AD37" s="6">
        <v>8</v>
      </c>
      <c r="AE37" s="19">
        <f t="shared" ref="AE37:AE47" si="19">MROUND(R37,AD37)/AD37</f>
        <v>125</v>
      </c>
      <c r="AF37" s="1">
        <f t="shared" ref="AF37:AF47" si="20">AE37*AD37*G37</f>
        <v>900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68</v>
      </c>
      <c r="B38" s="1" t="s">
        <v>35</v>
      </c>
      <c r="C38" s="1">
        <v>991</v>
      </c>
      <c r="D38" s="1">
        <v>29</v>
      </c>
      <c r="E38" s="13">
        <f>123+E6</f>
        <v>128</v>
      </c>
      <c r="F38" s="13">
        <f>811+F6</f>
        <v>807</v>
      </c>
      <c r="G38" s="6">
        <v>0.43</v>
      </c>
      <c r="H38" s="1">
        <v>180</v>
      </c>
      <c r="I38" s="1"/>
      <c r="J38" s="1">
        <v>123</v>
      </c>
      <c r="K38" s="1">
        <f t="shared" si="16"/>
        <v>5</v>
      </c>
      <c r="L38" s="1"/>
      <c r="M38" s="1"/>
      <c r="N38" s="1"/>
      <c r="O38" s="1">
        <v>896</v>
      </c>
      <c r="P38" s="1">
        <f t="shared" si="2"/>
        <v>25.6</v>
      </c>
      <c r="Q38" s="5"/>
      <c r="R38" s="5"/>
      <c r="S38" s="5"/>
      <c r="T38" s="1"/>
      <c r="U38" s="1">
        <f t="shared" si="17"/>
        <v>31.5234375</v>
      </c>
      <c r="V38" s="1">
        <f t="shared" si="4"/>
        <v>31.5234375</v>
      </c>
      <c r="W38" s="1">
        <v>40.4</v>
      </c>
      <c r="X38" s="1">
        <v>10.4</v>
      </c>
      <c r="Y38" s="1">
        <v>24.2</v>
      </c>
      <c r="Z38" s="1">
        <v>11.5</v>
      </c>
      <c r="AA38" s="1">
        <v>32.200000000000003</v>
      </c>
      <c r="AB38" s="1"/>
      <c r="AC38" s="1">
        <f t="shared" si="18"/>
        <v>0</v>
      </c>
      <c r="AD38" s="6">
        <v>16</v>
      </c>
      <c r="AE38" s="19">
        <f t="shared" si="19"/>
        <v>0</v>
      </c>
      <c r="AF38" s="1">
        <f t="shared" si="2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8" t="s">
        <v>69</v>
      </c>
      <c r="B39" s="1" t="s">
        <v>35</v>
      </c>
      <c r="C39" s="1">
        <v>-1</v>
      </c>
      <c r="D39" s="1"/>
      <c r="E39" s="1"/>
      <c r="F39" s="1">
        <v>-1</v>
      </c>
      <c r="G39" s="6">
        <v>0.9</v>
      </c>
      <c r="H39" s="1">
        <v>180</v>
      </c>
      <c r="I39" s="1"/>
      <c r="J39" s="1"/>
      <c r="K39" s="1">
        <f t="shared" si="16"/>
        <v>0</v>
      </c>
      <c r="L39" s="1"/>
      <c r="M39" s="1"/>
      <c r="N39" s="1"/>
      <c r="O39" s="1">
        <v>96</v>
      </c>
      <c r="P39" s="1">
        <f t="shared" si="2"/>
        <v>0</v>
      </c>
      <c r="Q39" s="17">
        <v>600</v>
      </c>
      <c r="R39" s="17">
        <v>800</v>
      </c>
      <c r="S39" s="5">
        <v>800</v>
      </c>
      <c r="T39" s="1"/>
      <c r="U39" s="1" t="e">
        <f t="shared" si="17"/>
        <v>#DIV/0!</v>
      </c>
      <c r="V39" s="1" t="e">
        <f t="shared" si="4"/>
        <v>#DIV/0!</v>
      </c>
      <c r="W39" s="1">
        <v>38.6</v>
      </c>
      <c r="X39" s="1">
        <v>12.4</v>
      </c>
      <c r="Y39" s="1">
        <v>2.8</v>
      </c>
      <c r="Z39" s="1">
        <v>7</v>
      </c>
      <c r="AA39" s="1">
        <v>43.8</v>
      </c>
      <c r="AB39" s="1"/>
      <c r="AC39" s="1">
        <f t="shared" si="18"/>
        <v>720</v>
      </c>
      <c r="AD39" s="6">
        <v>8</v>
      </c>
      <c r="AE39" s="19">
        <f t="shared" si="19"/>
        <v>100</v>
      </c>
      <c r="AF39" s="1">
        <f t="shared" si="20"/>
        <v>720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70</v>
      </c>
      <c r="B40" s="1" t="s">
        <v>35</v>
      </c>
      <c r="C40" s="1">
        <v>642</v>
      </c>
      <c r="D40" s="1"/>
      <c r="E40" s="1">
        <v>116</v>
      </c>
      <c r="F40" s="1">
        <v>513</v>
      </c>
      <c r="G40" s="6">
        <v>0.43</v>
      </c>
      <c r="H40" s="1">
        <v>180</v>
      </c>
      <c r="I40" s="1"/>
      <c r="J40" s="1">
        <v>116</v>
      </c>
      <c r="K40" s="1">
        <f t="shared" si="16"/>
        <v>0</v>
      </c>
      <c r="L40" s="1"/>
      <c r="M40" s="1"/>
      <c r="N40" s="1"/>
      <c r="O40" s="1">
        <v>496</v>
      </c>
      <c r="P40" s="1">
        <f t="shared" si="2"/>
        <v>23.2</v>
      </c>
      <c r="Q40" s="5">
        <f t="shared" si="11"/>
        <v>67</v>
      </c>
      <c r="R40" s="5">
        <v>70</v>
      </c>
      <c r="S40" s="5"/>
      <c r="T40" s="1"/>
      <c r="U40" s="1">
        <f t="shared" si="17"/>
        <v>25.129310344827587</v>
      </c>
      <c r="V40" s="1">
        <f t="shared" si="4"/>
        <v>22.112068965517242</v>
      </c>
      <c r="W40" s="1">
        <v>30</v>
      </c>
      <c r="X40" s="1">
        <v>8.6</v>
      </c>
      <c r="Y40" s="1">
        <v>25.8</v>
      </c>
      <c r="Z40" s="1">
        <v>11</v>
      </c>
      <c r="AA40" s="1">
        <v>29.6</v>
      </c>
      <c r="AB40" s="1"/>
      <c r="AC40" s="1">
        <f t="shared" si="18"/>
        <v>30.099999999999998</v>
      </c>
      <c r="AD40" s="6">
        <v>16</v>
      </c>
      <c r="AE40" s="19">
        <f t="shared" si="19"/>
        <v>4</v>
      </c>
      <c r="AF40" s="1">
        <f t="shared" si="20"/>
        <v>27.52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71</v>
      </c>
      <c r="B41" s="1" t="s">
        <v>38</v>
      </c>
      <c r="C41" s="1">
        <v>35</v>
      </c>
      <c r="D41" s="1"/>
      <c r="E41" s="1"/>
      <c r="F41" s="1">
        <v>35</v>
      </c>
      <c r="G41" s="6">
        <v>1</v>
      </c>
      <c r="H41" s="1">
        <v>180</v>
      </c>
      <c r="I41" s="1"/>
      <c r="J41" s="1"/>
      <c r="K41" s="1">
        <f t="shared" si="16"/>
        <v>0</v>
      </c>
      <c r="L41" s="1"/>
      <c r="M41" s="1"/>
      <c r="N41" s="1"/>
      <c r="O41" s="1">
        <v>0</v>
      </c>
      <c r="P41" s="1">
        <f t="shared" si="2"/>
        <v>0</v>
      </c>
      <c r="Q41" s="5"/>
      <c r="R41" s="5"/>
      <c r="S41" s="5"/>
      <c r="T41" s="1"/>
      <c r="U41" s="1" t="e">
        <f t="shared" si="17"/>
        <v>#DIV/0!</v>
      </c>
      <c r="V41" s="1" t="e">
        <f t="shared" si="4"/>
        <v>#DIV/0!</v>
      </c>
      <c r="W41" s="1">
        <v>1</v>
      </c>
      <c r="X41" s="1">
        <v>0</v>
      </c>
      <c r="Y41" s="1">
        <v>2</v>
      </c>
      <c r="Z41" s="1">
        <v>0</v>
      </c>
      <c r="AA41" s="1">
        <v>0</v>
      </c>
      <c r="AB41" s="14" t="s">
        <v>94</v>
      </c>
      <c r="AC41" s="1">
        <f t="shared" si="18"/>
        <v>0</v>
      </c>
      <c r="AD41" s="6">
        <v>5</v>
      </c>
      <c r="AE41" s="19">
        <f t="shared" si="19"/>
        <v>0</v>
      </c>
      <c r="AF41" s="1">
        <f t="shared" si="2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72</v>
      </c>
      <c r="B42" s="1" t="s">
        <v>35</v>
      </c>
      <c r="C42" s="1">
        <v>128</v>
      </c>
      <c r="D42" s="1"/>
      <c r="E42" s="1">
        <v>129</v>
      </c>
      <c r="F42" s="1">
        <v>-1</v>
      </c>
      <c r="G42" s="6">
        <v>0.7</v>
      </c>
      <c r="H42" s="1">
        <v>180</v>
      </c>
      <c r="I42" s="1"/>
      <c r="J42" s="1">
        <v>143</v>
      </c>
      <c r="K42" s="1">
        <f t="shared" si="16"/>
        <v>-14</v>
      </c>
      <c r="L42" s="1"/>
      <c r="M42" s="1"/>
      <c r="N42" s="1"/>
      <c r="O42" s="1">
        <v>448</v>
      </c>
      <c r="P42" s="1">
        <f t="shared" si="2"/>
        <v>25.8</v>
      </c>
      <c r="Q42" s="5">
        <v>650</v>
      </c>
      <c r="R42" s="5">
        <v>1050</v>
      </c>
      <c r="S42" s="5">
        <v>800</v>
      </c>
      <c r="T42" s="1"/>
      <c r="U42" s="1">
        <f t="shared" si="17"/>
        <v>40.65891472868217</v>
      </c>
      <c r="V42" s="1">
        <f t="shared" si="4"/>
        <v>-3.875968992248062E-2</v>
      </c>
      <c r="W42" s="1">
        <v>0</v>
      </c>
      <c r="X42" s="1">
        <v>3.6</v>
      </c>
      <c r="Y42" s="1">
        <v>17</v>
      </c>
      <c r="Z42" s="1">
        <v>12</v>
      </c>
      <c r="AA42" s="1">
        <v>35.200000000000003</v>
      </c>
      <c r="AB42" s="1"/>
      <c r="AC42" s="1">
        <f t="shared" si="18"/>
        <v>735</v>
      </c>
      <c r="AD42" s="6">
        <v>8</v>
      </c>
      <c r="AE42" s="19">
        <f t="shared" si="19"/>
        <v>131</v>
      </c>
      <c r="AF42" s="1">
        <f t="shared" si="20"/>
        <v>733.59999999999991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73</v>
      </c>
      <c r="B43" s="1" t="s">
        <v>35</v>
      </c>
      <c r="C43" s="1">
        <v>239</v>
      </c>
      <c r="D43" s="1"/>
      <c r="E43" s="13">
        <f>21+E7</f>
        <v>35</v>
      </c>
      <c r="F43" s="13">
        <f>108+F7</f>
        <v>99</v>
      </c>
      <c r="G43" s="6">
        <v>0.9</v>
      </c>
      <c r="H43" s="1">
        <v>180</v>
      </c>
      <c r="I43" s="1"/>
      <c r="J43" s="1">
        <v>21</v>
      </c>
      <c r="K43" s="1">
        <f t="shared" si="16"/>
        <v>14</v>
      </c>
      <c r="L43" s="1"/>
      <c r="M43" s="1"/>
      <c r="N43" s="1"/>
      <c r="O43" s="1">
        <v>248</v>
      </c>
      <c r="P43" s="1">
        <f t="shared" si="2"/>
        <v>7</v>
      </c>
      <c r="Q43" s="5">
        <f t="shared" si="11"/>
        <v>76</v>
      </c>
      <c r="R43" s="5">
        <v>200</v>
      </c>
      <c r="S43" s="5">
        <v>300</v>
      </c>
      <c r="T43" s="1"/>
      <c r="U43" s="1">
        <f t="shared" si="17"/>
        <v>42.714285714285715</v>
      </c>
      <c r="V43" s="1">
        <f t="shared" si="4"/>
        <v>14.142857142857142</v>
      </c>
      <c r="W43" s="1">
        <v>6.4</v>
      </c>
      <c r="X43" s="1">
        <v>10</v>
      </c>
      <c r="Y43" s="1">
        <v>6.6</v>
      </c>
      <c r="Z43" s="1">
        <v>1.5</v>
      </c>
      <c r="AA43" s="1">
        <v>6.8</v>
      </c>
      <c r="AB43" s="1"/>
      <c r="AC43" s="1">
        <f t="shared" si="18"/>
        <v>180</v>
      </c>
      <c r="AD43" s="6">
        <v>8</v>
      </c>
      <c r="AE43" s="19">
        <f t="shared" si="19"/>
        <v>25</v>
      </c>
      <c r="AF43" s="1">
        <f t="shared" si="20"/>
        <v>180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74</v>
      </c>
      <c r="B44" s="1" t="s">
        <v>35</v>
      </c>
      <c r="C44" s="1">
        <v>108</v>
      </c>
      <c r="D44" s="1"/>
      <c r="E44" s="1">
        <v>5</v>
      </c>
      <c r="F44" s="1">
        <v>102</v>
      </c>
      <c r="G44" s="6">
        <v>0.43</v>
      </c>
      <c r="H44" s="1">
        <v>180</v>
      </c>
      <c r="I44" s="1"/>
      <c r="J44" s="1">
        <v>5</v>
      </c>
      <c r="K44" s="1">
        <f t="shared" si="16"/>
        <v>0</v>
      </c>
      <c r="L44" s="1"/>
      <c r="M44" s="1"/>
      <c r="N44" s="1"/>
      <c r="O44" s="1">
        <v>96</v>
      </c>
      <c r="P44" s="1">
        <f t="shared" si="2"/>
        <v>1</v>
      </c>
      <c r="Q44" s="5"/>
      <c r="R44" s="5"/>
      <c r="S44" s="17">
        <v>48</v>
      </c>
      <c r="T44" s="1"/>
      <c r="U44" s="1">
        <f t="shared" si="17"/>
        <v>102</v>
      </c>
      <c r="V44" s="1">
        <f t="shared" si="4"/>
        <v>102</v>
      </c>
      <c r="W44" s="1">
        <v>1.2</v>
      </c>
      <c r="X44" s="1">
        <v>1</v>
      </c>
      <c r="Y44" s="1">
        <v>1</v>
      </c>
      <c r="Z44" s="1">
        <v>0.5</v>
      </c>
      <c r="AA44" s="1">
        <v>1.2</v>
      </c>
      <c r="AB44" s="14" t="s">
        <v>94</v>
      </c>
      <c r="AC44" s="1">
        <f t="shared" si="18"/>
        <v>0</v>
      </c>
      <c r="AD44" s="6">
        <v>16</v>
      </c>
      <c r="AE44" s="19">
        <f t="shared" si="19"/>
        <v>0</v>
      </c>
      <c r="AF44" s="1">
        <f t="shared" si="2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75</v>
      </c>
      <c r="B45" s="1" t="s">
        <v>35</v>
      </c>
      <c r="C45" s="1">
        <v>108</v>
      </c>
      <c r="D45" s="1"/>
      <c r="E45" s="1">
        <v>2</v>
      </c>
      <c r="F45" s="1">
        <v>104</v>
      </c>
      <c r="G45" s="6">
        <v>0.9</v>
      </c>
      <c r="H45" s="1">
        <v>180</v>
      </c>
      <c r="I45" s="1"/>
      <c r="J45" s="1">
        <v>2</v>
      </c>
      <c r="K45" s="1">
        <f t="shared" si="16"/>
        <v>0</v>
      </c>
      <c r="L45" s="1"/>
      <c r="M45" s="1"/>
      <c r="N45" s="1"/>
      <c r="O45" s="1">
        <v>96</v>
      </c>
      <c r="P45" s="1">
        <f t="shared" si="2"/>
        <v>0.4</v>
      </c>
      <c r="Q45" s="5"/>
      <c r="R45" s="5"/>
      <c r="S45" s="5">
        <v>48</v>
      </c>
      <c r="T45" s="1"/>
      <c r="U45" s="1">
        <f t="shared" si="17"/>
        <v>260</v>
      </c>
      <c r="V45" s="1">
        <f t="shared" si="4"/>
        <v>260</v>
      </c>
      <c r="W45" s="1">
        <v>2.2000000000000002</v>
      </c>
      <c r="X45" s="1">
        <v>4.8</v>
      </c>
      <c r="Y45" s="1">
        <v>1.6</v>
      </c>
      <c r="Z45" s="1">
        <v>1.25</v>
      </c>
      <c r="AA45" s="1">
        <v>3</v>
      </c>
      <c r="AB45" s="16" t="s">
        <v>95</v>
      </c>
      <c r="AC45" s="1">
        <f t="shared" si="18"/>
        <v>0</v>
      </c>
      <c r="AD45" s="6">
        <v>8</v>
      </c>
      <c r="AE45" s="19">
        <f t="shared" si="19"/>
        <v>0</v>
      </c>
      <c r="AF45" s="1">
        <f t="shared" si="2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76</v>
      </c>
      <c r="B46" s="1" t="s">
        <v>35</v>
      </c>
      <c r="C46" s="1">
        <v>59</v>
      </c>
      <c r="D46" s="1"/>
      <c r="E46" s="1">
        <v>12</v>
      </c>
      <c r="F46" s="1">
        <v>44</v>
      </c>
      <c r="G46" s="6">
        <v>0.43</v>
      </c>
      <c r="H46" s="1">
        <v>180</v>
      </c>
      <c r="I46" s="1"/>
      <c r="J46" s="1">
        <v>12</v>
      </c>
      <c r="K46" s="1">
        <f t="shared" si="16"/>
        <v>0</v>
      </c>
      <c r="L46" s="1"/>
      <c r="M46" s="1"/>
      <c r="N46" s="1"/>
      <c r="O46" s="1">
        <v>96</v>
      </c>
      <c r="P46" s="1">
        <f t="shared" si="2"/>
        <v>2.4</v>
      </c>
      <c r="Q46" s="5">
        <f t="shared" si="11"/>
        <v>16</v>
      </c>
      <c r="R46" s="5">
        <v>48</v>
      </c>
      <c r="S46" s="5">
        <v>48</v>
      </c>
      <c r="T46" s="1"/>
      <c r="U46" s="1">
        <f t="shared" si="17"/>
        <v>38.333333333333336</v>
      </c>
      <c r="V46" s="1">
        <f t="shared" si="4"/>
        <v>18.333333333333336</v>
      </c>
      <c r="W46" s="1">
        <v>0</v>
      </c>
      <c r="X46" s="1">
        <v>0.2</v>
      </c>
      <c r="Y46" s="1">
        <v>2.6</v>
      </c>
      <c r="Z46" s="1">
        <v>1</v>
      </c>
      <c r="AA46" s="1">
        <v>1.4</v>
      </c>
      <c r="AB46" s="1"/>
      <c r="AC46" s="1">
        <f t="shared" si="18"/>
        <v>20.64</v>
      </c>
      <c r="AD46" s="6">
        <v>16</v>
      </c>
      <c r="AE46" s="19">
        <f t="shared" si="19"/>
        <v>3</v>
      </c>
      <c r="AF46" s="1">
        <f t="shared" si="20"/>
        <v>20.64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77</v>
      </c>
      <c r="B47" s="1" t="s">
        <v>35</v>
      </c>
      <c r="C47" s="1">
        <v>114</v>
      </c>
      <c r="D47" s="1"/>
      <c r="E47" s="1">
        <v>44</v>
      </c>
      <c r="F47" s="1">
        <v>59</v>
      </c>
      <c r="G47" s="6">
        <v>1</v>
      </c>
      <c r="H47" s="1">
        <v>180</v>
      </c>
      <c r="I47" s="1"/>
      <c r="J47" s="1">
        <v>44</v>
      </c>
      <c r="K47" s="1">
        <f t="shared" si="16"/>
        <v>0</v>
      </c>
      <c r="L47" s="1"/>
      <c r="M47" s="1"/>
      <c r="N47" s="1"/>
      <c r="O47" s="1">
        <v>100</v>
      </c>
      <c r="P47" s="1">
        <f t="shared" si="2"/>
        <v>8.8000000000000007</v>
      </c>
      <c r="Q47" s="5">
        <f t="shared" si="11"/>
        <v>161.00000000000003</v>
      </c>
      <c r="R47" s="5">
        <v>400</v>
      </c>
      <c r="S47" s="5">
        <v>300</v>
      </c>
      <c r="T47" s="1"/>
      <c r="U47" s="1">
        <f t="shared" si="17"/>
        <v>52.159090909090907</v>
      </c>
      <c r="V47" s="1">
        <f t="shared" si="4"/>
        <v>6.7045454545454541</v>
      </c>
      <c r="W47" s="1">
        <v>3</v>
      </c>
      <c r="X47" s="1">
        <v>2.4</v>
      </c>
      <c r="Y47" s="1">
        <v>8.8000000000000007</v>
      </c>
      <c r="Z47" s="1">
        <v>3.5</v>
      </c>
      <c r="AA47" s="1">
        <v>7</v>
      </c>
      <c r="AB47" s="1"/>
      <c r="AC47" s="1">
        <f t="shared" si="18"/>
        <v>400</v>
      </c>
      <c r="AD47" s="6">
        <v>5</v>
      </c>
      <c r="AE47" s="19">
        <f t="shared" si="19"/>
        <v>80</v>
      </c>
      <c r="AF47" s="1">
        <f t="shared" si="20"/>
        <v>400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idden="1" x14ac:dyDescent="0.25">
      <c r="A48" s="10" t="s">
        <v>78</v>
      </c>
      <c r="B48" s="10" t="s">
        <v>38</v>
      </c>
      <c r="C48" s="10">
        <v>39</v>
      </c>
      <c r="D48" s="10"/>
      <c r="E48" s="13">
        <v>5.5</v>
      </c>
      <c r="F48" s="13">
        <v>33.5</v>
      </c>
      <c r="G48" s="11">
        <v>0</v>
      </c>
      <c r="H48" s="10">
        <v>180</v>
      </c>
      <c r="I48" s="10"/>
      <c r="J48" s="10">
        <v>3</v>
      </c>
      <c r="K48" s="10">
        <f t="shared" si="16"/>
        <v>2.5</v>
      </c>
      <c r="L48" s="10"/>
      <c r="M48" s="10"/>
      <c r="N48" s="10"/>
      <c r="O48" s="10">
        <v>0</v>
      </c>
      <c r="P48" s="10">
        <f t="shared" si="2"/>
        <v>1.1000000000000001</v>
      </c>
      <c r="Q48" s="12"/>
      <c r="R48" s="12"/>
      <c r="S48" s="12"/>
      <c r="T48" s="10"/>
      <c r="U48" s="10">
        <f t="shared" si="3"/>
        <v>30.454545454545453</v>
      </c>
      <c r="V48" s="10">
        <f t="shared" si="4"/>
        <v>30.454545454545453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 t="s">
        <v>79</v>
      </c>
      <c r="AC48" s="10">
        <f t="shared" si="5"/>
        <v>0</v>
      </c>
      <c r="AD48" s="11">
        <v>0</v>
      </c>
      <c r="AE48" s="22"/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80</v>
      </c>
      <c r="B49" s="1" t="s">
        <v>35</v>
      </c>
      <c r="C49" s="1">
        <v>57</v>
      </c>
      <c r="D49" s="1"/>
      <c r="E49" s="1"/>
      <c r="F49" s="1">
        <v>56</v>
      </c>
      <c r="G49" s="6">
        <v>0.33</v>
      </c>
      <c r="H49" s="1">
        <v>365</v>
      </c>
      <c r="I49" s="1"/>
      <c r="J49" s="1"/>
      <c r="K49" s="1">
        <f t="shared" si="16"/>
        <v>0</v>
      </c>
      <c r="L49" s="1"/>
      <c r="M49" s="1"/>
      <c r="N49" s="1"/>
      <c r="O49" s="1">
        <v>0</v>
      </c>
      <c r="P49" s="1">
        <f t="shared" si="2"/>
        <v>0</v>
      </c>
      <c r="Q49" s="5"/>
      <c r="R49" s="5"/>
      <c r="S49" s="5"/>
      <c r="T49" s="1"/>
      <c r="U49" s="1" t="e">
        <f>(F49+R49)/P49</f>
        <v>#DIV/0!</v>
      </c>
      <c r="V49" s="1" t="e">
        <f t="shared" si="4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4" t="s">
        <v>94</v>
      </c>
      <c r="AC49" s="1">
        <f>R49*G49</f>
        <v>0</v>
      </c>
      <c r="AD49" s="6">
        <v>6</v>
      </c>
      <c r="AE49" s="19">
        <f>MROUND(R49,AD49)/AD49</f>
        <v>0</v>
      </c>
      <c r="AF49" s="1">
        <f>AE49*AD49*G49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idden="1" x14ac:dyDescent="0.25">
      <c r="A50" s="10" t="s">
        <v>81</v>
      </c>
      <c r="B50" s="10" t="s">
        <v>38</v>
      </c>
      <c r="C50" s="10">
        <v>20.3</v>
      </c>
      <c r="D50" s="10"/>
      <c r="E50" s="10">
        <v>9</v>
      </c>
      <c r="F50" s="10">
        <v>11.3</v>
      </c>
      <c r="G50" s="11">
        <v>0</v>
      </c>
      <c r="H50" s="10">
        <v>180</v>
      </c>
      <c r="I50" s="10"/>
      <c r="J50" s="10">
        <v>9</v>
      </c>
      <c r="K50" s="10">
        <f t="shared" si="16"/>
        <v>0</v>
      </c>
      <c r="L50" s="1"/>
      <c r="M50" s="1"/>
      <c r="N50" s="1"/>
      <c r="O50" s="10">
        <v>0</v>
      </c>
      <c r="P50" s="10">
        <f t="shared" si="2"/>
        <v>1.8</v>
      </c>
      <c r="Q50" s="12">
        <f t="shared" ref="Q50:Q61" si="21">25*P50-F50</f>
        <v>33.700000000000003</v>
      </c>
      <c r="R50" s="12">
        <v>0</v>
      </c>
      <c r="S50" s="12">
        <v>0</v>
      </c>
      <c r="T50" s="10" t="s">
        <v>97</v>
      </c>
      <c r="U50" s="10">
        <f t="shared" si="3"/>
        <v>25</v>
      </c>
      <c r="V50" s="10">
        <f t="shared" si="4"/>
        <v>6.2777777777777777</v>
      </c>
      <c r="W50" s="10">
        <v>0</v>
      </c>
      <c r="X50" s="10">
        <v>0.6</v>
      </c>
      <c r="Y50" s="10">
        <v>0</v>
      </c>
      <c r="Z50" s="10">
        <v>0</v>
      </c>
      <c r="AA50" s="10">
        <v>0</v>
      </c>
      <c r="AB50" s="10" t="s">
        <v>104</v>
      </c>
      <c r="AC50" s="10">
        <f t="shared" si="5"/>
        <v>0</v>
      </c>
      <c r="AD50" s="11">
        <v>0</v>
      </c>
      <c r="AE50" s="22"/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82</v>
      </c>
      <c r="B51" s="1" t="s">
        <v>35</v>
      </c>
      <c r="C51" s="1">
        <v>1014</v>
      </c>
      <c r="D51" s="1"/>
      <c r="E51" s="1">
        <v>120</v>
      </c>
      <c r="F51" s="1">
        <v>872</v>
      </c>
      <c r="G51" s="6">
        <v>0.25</v>
      </c>
      <c r="H51" s="1">
        <v>180</v>
      </c>
      <c r="I51" s="1"/>
      <c r="J51" s="1">
        <v>120</v>
      </c>
      <c r="K51" s="1">
        <f t="shared" si="16"/>
        <v>0</v>
      </c>
      <c r="L51" s="1"/>
      <c r="M51" s="1"/>
      <c r="N51" s="1"/>
      <c r="O51" s="1">
        <v>996</v>
      </c>
      <c r="P51" s="1">
        <f t="shared" si="2"/>
        <v>24</v>
      </c>
      <c r="Q51" s="5"/>
      <c r="R51" s="5"/>
      <c r="S51" s="5"/>
      <c r="T51" s="1"/>
      <c r="U51" s="1">
        <f t="shared" ref="U51:U62" si="22">(F51+R51)/P51</f>
        <v>36.333333333333336</v>
      </c>
      <c r="V51" s="1">
        <f t="shared" si="4"/>
        <v>36.333333333333336</v>
      </c>
      <c r="W51" s="1">
        <v>52.2</v>
      </c>
      <c r="X51" s="1">
        <v>16.600000000000001</v>
      </c>
      <c r="Y51" s="1">
        <v>0.6</v>
      </c>
      <c r="Z51" s="1">
        <v>18</v>
      </c>
      <c r="AA51" s="1">
        <v>44.6</v>
      </c>
      <c r="AB51" s="1"/>
      <c r="AC51" s="1">
        <f t="shared" ref="AC51:AC62" si="23">R51*G51</f>
        <v>0</v>
      </c>
      <c r="AD51" s="6">
        <v>12</v>
      </c>
      <c r="AE51" s="19">
        <f t="shared" ref="AE51:AE62" si="24">MROUND(R51,AD51)/AD51</f>
        <v>0</v>
      </c>
      <c r="AF51" s="1">
        <f t="shared" ref="AF51:AF62" si="25">AE51*AD51*G51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83</v>
      </c>
      <c r="B52" s="1" t="s">
        <v>35</v>
      </c>
      <c r="C52" s="1">
        <v>570</v>
      </c>
      <c r="D52" s="1"/>
      <c r="E52" s="1">
        <v>85</v>
      </c>
      <c r="F52" s="1">
        <v>465</v>
      </c>
      <c r="G52" s="6">
        <v>0.3</v>
      </c>
      <c r="H52" s="1">
        <v>180</v>
      </c>
      <c r="I52" s="1"/>
      <c r="J52" s="1">
        <v>85</v>
      </c>
      <c r="K52" s="1">
        <f t="shared" si="16"/>
        <v>0</v>
      </c>
      <c r="L52" s="1"/>
      <c r="M52" s="1"/>
      <c r="N52" s="1"/>
      <c r="O52" s="1">
        <v>792</v>
      </c>
      <c r="P52" s="1">
        <f t="shared" si="2"/>
        <v>17</v>
      </c>
      <c r="Q52" s="5"/>
      <c r="R52" s="5">
        <v>250</v>
      </c>
      <c r="S52" s="5">
        <v>300</v>
      </c>
      <c r="T52" s="1"/>
      <c r="U52" s="1">
        <f t="shared" si="22"/>
        <v>42.058823529411768</v>
      </c>
      <c r="V52" s="1">
        <f t="shared" si="4"/>
        <v>27.352941176470587</v>
      </c>
      <c r="W52" s="1">
        <v>32.200000000000003</v>
      </c>
      <c r="X52" s="1">
        <v>10</v>
      </c>
      <c r="Y52" s="1">
        <v>0</v>
      </c>
      <c r="Z52" s="1">
        <v>0.75</v>
      </c>
      <c r="AA52" s="1">
        <v>17.600000000000001</v>
      </c>
      <c r="AB52" s="1"/>
      <c r="AC52" s="1">
        <f t="shared" si="23"/>
        <v>75</v>
      </c>
      <c r="AD52" s="6">
        <v>12</v>
      </c>
      <c r="AE52" s="19">
        <f t="shared" si="24"/>
        <v>21</v>
      </c>
      <c r="AF52" s="1">
        <f t="shared" si="25"/>
        <v>75.599999999999994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84</v>
      </c>
      <c r="B53" s="1" t="s">
        <v>38</v>
      </c>
      <c r="C53" s="1">
        <v>52.2</v>
      </c>
      <c r="D53" s="1"/>
      <c r="E53" s="1"/>
      <c r="F53" s="1">
        <v>48.6</v>
      </c>
      <c r="G53" s="6">
        <v>1</v>
      </c>
      <c r="H53" s="1">
        <v>180</v>
      </c>
      <c r="I53" s="1"/>
      <c r="J53" s="1"/>
      <c r="K53" s="1">
        <f t="shared" si="16"/>
        <v>0</v>
      </c>
      <c r="L53" s="1"/>
      <c r="M53" s="1"/>
      <c r="N53" s="1"/>
      <c r="O53" s="1">
        <v>0</v>
      </c>
      <c r="P53" s="1">
        <f t="shared" si="2"/>
        <v>0</v>
      </c>
      <c r="Q53" s="5"/>
      <c r="R53" s="5"/>
      <c r="S53" s="5"/>
      <c r="T53" s="1"/>
      <c r="U53" s="1" t="e">
        <f t="shared" si="22"/>
        <v>#DIV/0!</v>
      </c>
      <c r="V53" s="1" t="e">
        <f t="shared" si="4"/>
        <v>#DIV/0!</v>
      </c>
      <c r="W53" s="1">
        <v>1.08</v>
      </c>
      <c r="X53" s="1">
        <v>1.8</v>
      </c>
      <c r="Y53" s="1">
        <v>0</v>
      </c>
      <c r="Z53" s="1">
        <v>0</v>
      </c>
      <c r="AA53" s="1">
        <v>0.36</v>
      </c>
      <c r="AB53" s="14" t="s">
        <v>94</v>
      </c>
      <c r="AC53" s="1">
        <f t="shared" si="23"/>
        <v>0</v>
      </c>
      <c r="AD53" s="6">
        <v>1.8</v>
      </c>
      <c r="AE53" s="19">
        <f t="shared" si="24"/>
        <v>0</v>
      </c>
      <c r="AF53" s="1">
        <f t="shared" si="2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85</v>
      </c>
      <c r="B54" s="1" t="s">
        <v>35</v>
      </c>
      <c r="C54" s="1">
        <v>500</v>
      </c>
      <c r="D54" s="1"/>
      <c r="E54" s="1">
        <v>19</v>
      </c>
      <c r="F54" s="1">
        <v>473</v>
      </c>
      <c r="G54" s="6">
        <v>0.3</v>
      </c>
      <c r="H54" s="1">
        <v>180</v>
      </c>
      <c r="I54" s="1"/>
      <c r="J54" s="1">
        <v>19</v>
      </c>
      <c r="K54" s="1">
        <f t="shared" si="16"/>
        <v>0</v>
      </c>
      <c r="L54" s="1"/>
      <c r="M54" s="1"/>
      <c r="N54" s="1"/>
      <c r="O54" s="1">
        <v>0</v>
      </c>
      <c r="P54" s="1">
        <f t="shared" si="2"/>
        <v>3.8</v>
      </c>
      <c r="Q54" s="5"/>
      <c r="R54" s="5"/>
      <c r="S54" s="24"/>
      <c r="T54" s="1"/>
      <c r="U54" s="1">
        <f t="shared" si="22"/>
        <v>124.47368421052632</v>
      </c>
      <c r="V54" s="1">
        <f t="shared" si="4"/>
        <v>124.47368421052632</v>
      </c>
      <c r="W54" s="1">
        <v>5.2</v>
      </c>
      <c r="X54" s="1">
        <v>7.6</v>
      </c>
      <c r="Y54" s="1">
        <v>0</v>
      </c>
      <c r="Z54" s="1">
        <v>5.75</v>
      </c>
      <c r="AA54" s="1">
        <v>23</v>
      </c>
      <c r="AB54" s="14" t="s">
        <v>94</v>
      </c>
      <c r="AC54" s="1">
        <f t="shared" si="23"/>
        <v>0</v>
      </c>
      <c r="AD54" s="6">
        <v>12</v>
      </c>
      <c r="AE54" s="19">
        <f t="shared" si="24"/>
        <v>0</v>
      </c>
      <c r="AF54" s="1">
        <f t="shared" si="2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86</v>
      </c>
      <c r="B55" s="1" t="s">
        <v>35</v>
      </c>
      <c r="C55" s="1">
        <v>-15</v>
      </c>
      <c r="D55" s="1">
        <v>28</v>
      </c>
      <c r="E55" s="1">
        <v>13</v>
      </c>
      <c r="F55" s="1"/>
      <c r="G55" s="6">
        <v>0.2</v>
      </c>
      <c r="H55" s="1">
        <v>365</v>
      </c>
      <c r="I55" s="1"/>
      <c r="J55" s="1">
        <v>32</v>
      </c>
      <c r="K55" s="1">
        <f t="shared" si="16"/>
        <v>-19</v>
      </c>
      <c r="L55" s="1"/>
      <c r="M55" s="1"/>
      <c r="N55" s="1"/>
      <c r="O55" s="1">
        <v>150</v>
      </c>
      <c r="P55" s="1">
        <f t="shared" si="2"/>
        <v>2.6</v>
      </c>
      <c r="Q55" s="5">
        <f t="shared" si="21"/>
        <v>65</v>
      </c>
      <c r="R55" s="5">
        <v>300</v>
      </c>
      <c r="S55" s="5">
        <v>300</v>
      </c>
      <c r="T55" s="1"/>
      <c r="U55" s="1">
        <f t="shared" si="22"/>
        <v>115.38461538461539</v>
      </c>
      <c r="V55" s="1">
        <f t="shared" si="4"/>
        <v>0</v>
      </c>
      <c r="W55" s="1">
        <v>0.8</v>
      </c>
      <c r="X55" s="1">
        <v>0.6</v>
      </c>
      <c r="Y55" s="1">
        <v>0.4</v>
      </c>
      <c r="Z55" s="1">
        <v>0</v>
      </c>
      <c r="AA55" s="1">
        <v>0.6</v>
      </c>
      <c r="AB55" s="1"/>
      <c r="AC55" s="1">
        <f t="shared" si="23"/>
        <v>60</v>
      </c>
      <c r="AD55" s="6">
        <v>6</v>
      </c>
      <c r="AE55" s="19">
        <f t="shared" si="24"/>
        <v>50</v>
      </c>
      <c r="AF55" s="1">
        <f t="shared" si="25"/>
        <v>60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87</v>
      </c>
      <c r="B56" s="1" t="s">
        <v>35</v>
      </c>
      <c r="C56" s="1">
        <v>-13</v>
      </c>
      <c r="D56" s="1">
        <v>29</v>
      </c>
      <c r="E56" s="1">
        <v>30</v>
      </c>
      <c r="F56" s="1">
        <v>-15</v>
      </c>
      <c r="G56" s="6">
        <v>0.2</v>
      </c>
      <c r="H56" s="1">
        <v>365</v>
      </c>
      <c r="I56" s="1"/>
      <c r="J56" s="1">
        <v>33</v>
      </c>
      <c r="K56" s="1">
        <f t="shared" si="16"/>
        <v>-3</v>
      </c>
      <c r="L56" s="1"/>
      <c r="M56" s="1"/>
      <c r="N56" s="1"/>
      <c r="O56" s="1">
        <v>150</v>
      </c>
      <c r="P56" s="1">
        <f t="shared" si="2"/>
        <v>6</v>
      </c>
      <c r="Q56" s="5">
        <v>165</v>
      </c>
      <c r="R56" s="5">
        <v>300</v>
      </c>
      <c r="S56" s="5">
        <v>300</v>
      </c>
      <c r="T56" s="1"/>
      <c r="U56" s="1">
        <f t="shared" si="22"/>
        <v>47.5</v>
      </c>
      <c r="V56" s="1">
        <f t="shared" si="4"/>
        <v>-2.5</v>
      </c>
      <c r="W56" s="1">
        <v>0</v>
      </c>
      <c r="X56" s="1">
        <v>0</v>
      </c>
      <c r="Y56" s="1">
        <v>0.6</v>
      </c>
      <c r="Z56" s="1">
        <v>0.5</v>
      </c>
      <c r="AA56" s="1">
        <v>0</v>
      </c>
      <c r="AB56" s="1"/>
      <c r="AC56" s="1">
        <f t="shared" si="23"/>
        <v>60</v>
      </c>
      <c r="AD56" s="6">
        <v>6</v>
      </c>
      <c r="AE56" s="19">
        <f t="shared" si="24"/>
        <v>50</v>
      </c>
      <c r="AF56" s="1">
        <f t="shared" si="25"/>
        <v>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88</v>
      </c>
      <c r="B57" s="1" t="s">
        <v>35</v>
      </c>
      <c r="C57" s="1">
        <v>3718</v>
      </c>
      <c r="D57" s="1"/>
      <c r="E57" s="1">
        <v>842</v>
      </c>
      <c r="F57" s="1">
        <v>2876</v>
      </c>
      <c r="G57" s="6">
        <v>0.3</v>
      </c>
      <c r="H57" s="1">
        <v>180</v>
      </c>
      <c r="I57" s="1"/>
      <c r="J57" s="1">
        <v>842</v>
      </c>
      <c r="K57" s="1">
        <f t="shared" si="16"/>
        <v>0</v>
      </c>
      <c r="L57" s="1"/>
      <c r="M57" s="1"/>
      <c r="N57" s="1"/>
      <c r="O57" s="1">
        <v>4088</v>
      </c>
      <c r="P57" s="1">
        <f t="shared" si="2"/>
        <v>168.4</v>
      </c>
      <c r="Q57" s="5">
        <f t="shared" si="21"/>
        <v>1334</v>
      </c>
      <c r="R57" s="5">
        <v>3000</v>
      </c>
      <c r="S57" s="5">
        <v>2000</v>
      </c>
      <c r="T57" s="1" t="s">
        <v>98</v>
      </c>
      <c r="U57" s="1">
        <f t="shared" si="22"/>
        <v>34.893111638954871</v>
      </c>
      <c r="V57" s="1">
        <f t="shared" si="4"/>
        <v>17.078384798099762</v>
      </c>
      <c r="W57" s="1">
        <v>171.2</v>
      </c>
      <c r="X57" s="1">
        <v>142</v>
      </c>
      <c r="Y57" s="1">
        <v>170.8</v>
      </c>
      <c r="Z57" s="1">
        <v>176</v>
      </c>
      <c r="AA57" s="1">
        <v>142.19999999999999</v>
      </c>
      <c r="AB57" s="1"/>
      <c r="AC57" s="1">
        <f t="shared" si="23"/>
        <v>900</v>
      </c>
      <c r="AD57" s="6">
        <v>14</v>
      </c>
      <c r="AE57" s="19">
        <f t="shared" si="24"/>
        <v>214</v>
      </c>
      <c r="AF57" s="1">
        <f t="shared" si="25"/>
        <v>898.8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89</v>
      </c>
      <c r="B58" s="1" t="s">
        <v>35</v>
      </c>
      <c r="C58" s="1">
        <v>1225</v>
      </c>
      <c r="D58" s="1"/>
      <c r="E58" s="1">
        <v>281</v>
      </c>
      <c r="F58" s="1">
        <v>940</v>
      </c>
      <c r="G58" s="6">
        <v>0.25</v>
      </c>
      <c r="H58" s="1">
        <v>180</v>
      </c>
      <c r="I58" s="1"/>
      <c r="J58" s="1">
        <v>281</v>
      </c>
      <c r="K58" s="1">
        <f t="shared" si="16"/>
        <v>0</v>
      </c>
      <c r="L58" s="1"/>
      <c r="M58" s="1"/>
      <c r="N58" s="1"/>
      <c r="O58" s="1">
        <v>396</v>
      </c>
      <c r="P58" s="1">
        <f t="shared" si="2"/>
        <v>56.2</v>
      </c>
      <c r="Q58" s="5">
        <f t="shared" si="21"/>
        <v>465</v>
      </c>
      <c r="R58" s="5">
        <v>1000</v>
      </c>
      <c r="S58" s="5">
        <v>500</v>
      </c>
      <c r="T58" s="1"/>
      <c r="U58" s="1">
        <f t="shared" si="22"/>
        <v>34.519572953736656</v>
      </c>
      <c r="V58" s="1">
        <f t="shared" si="4"/>
        <v>16.725978647686834</v>
      </c>
      <c r="W58" s="1">
        <v>68.400000000000006</v>
      </c>
      <c r="X58" s="1">
        <v>35.200000000000003</v>
      </c>
      <c r="Y58" s="1">
        <v>76.2</v>
      </c>
      <c r="Z58" s="1">
        <v>53</v>
      </c>
      <c r="AA58" s="1">
        <v>75.599999999999994</v>
      </c>
      <c r="AB58" s="1"/>
      <c r="AC58" s="1">
        <f t="shared" si="23"/>
        <v>250</v>
      </c>
      <c r="AD58" s="6">
        <v>12</v>
      </c>
      <c r="AE58" s="19">
        <f t="shared" si="24"/>
        <v>83</v>
      </c>
      <c r="AF58" s="1">
        <f t="shared" si="25"/>
        <v>249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90</v>
      </c>
      <c r="B59" s="1" t="s">
        <v>35</v>
      </c>
      <c r="C59" s="1">
        <v>1211</v>
      </c>
      <c r="D59" s="1"/>
      <c r="E59" s="1">
        <v>227</v>
      </c>
      <c r="F59" s="1">
        <v>962</v>
      </c>
      <c r="G59" s="6">
        <v>0.25</v>
      </c>
      <c r="H59" s="1">
        <v>180</v>
      </c>
      <c r="I59" s="1"/>
      <c r="J59" s="1">
        <v>227</v>
      </c>
      <c r="K59" s="1">
        <f t="shared" si="16"/>
        <v>0</v>
      </c>
      <c r="L59" s="1"/>
      <c r="M59" s="1"/>
      <c r="N59" s="1"/>
      <c r="O59" s="1">
        <v>996</v>
      </c>
      <c r="P59" s="1">
        <f t="shared" si="2"/>
        <v>45.4</v>
      </c>
      <c r="Q59" s="5">
        <f t="shared" si="21"/>
        <v>173</v>
      </c>
      <c r="R59" s="5">
        <v>800</v>
      </c>
      <c r="S59" s="5">
        <v>500</v>
      </c>
      <c r="T59" s="1"/>
      <c r="U59" s="1">
        <f t="shared" si="22"/>
        <v>38.810572687224671</v>
      </c>
      <c r="V59" s="1">
        <f t="shared" si="4"/>
        <v>21.189427312775329</v>
      </c>
      <c r="W59" s="1">
        <v>59.6</v>
      </c>
      <c r="X59" s="1">
        <v>40</v>
      </c>
      <c r="Y59" s="1">
        <v>50</v>
      </c>
      <c r="Z59" s="1">
        <v>33</v>
      </c>
      <c r="AA59" s="1">
        <v>46.8</v>
      </c>
      <c r="AB59" s="1"/>
      <c r="AC59" s="1">
        <f t="shared" si="23"/>
        <v>200</v>
      </c>
      <c r="AD59" s="6">
        <v>12</v>
      </c>
      <c r="AE59" s="19">
        <f t="shared" si="24"/>
        <v>67</v>
      </c>
      <c r="AF59" s="1">
        <f t="shared" si="25"/>
        <v>201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91</v>
      </c>
      <c r="B60" s="1" t="s">
        <v>38</v>
      </c>
      <c r="C60" s="1">
        <v>135</v>
      </c>
      <c r="D60" s="1"/>
      <c r="E60" s="1"/>
      <c r="F60" s="1">
        <v>135</v>
      </c>
      <c r="G60" s="6">
        <v>1</v>
      </c>
      <c r="H60" s="1">
        <v>180</v>
      </c>
      <c r="I60" s="1"/>
      <c r="J60" s="1"/>
      <c r="K60" s="1">
        <f t="shared" si="16"/>
        <v>0</v>
      </c>
      <c r="L60" s="1"/>
      <c r="M60" s="1"/>
      <c r="N60" s="1"/>
      <c r="O60" s="1">
        <v>148.5</v>
      </c>
      <c r="P60" s="1">
        <f t="shared" si="2"/>
        <v>0</v>
      </c>
      <c r="Q60" s="5"/>
      <c r="R60" s="5"/>
      <c r="S60" s="5"/>
      <c r="T60" s="1"/>
      <c r="U60" s="1" t="e">
        <f t="shared" si="22"/>
        <v>#DIV/0!</v>
      </c>
      <c r="V60" s="1" t="e">
        <f t="shared" si="4"/>
        <v>#DIV/0!</v>
      </c>
      <c r="W60" s="1">
        <v>3.24</v>
      </c>
      <c r="X60" s="1">
        <v>4.32</v>
      </c>
      <c r="Y60" s="1">
        <v>1.62</v>
      </c>
      <c r="Z60" s="1">
        <v>0</v>
      </c>
      <c r="AA60" s="1">
        <v>3.78</v>
      </c>
      <c r="AB60" s="16" t="s">
        <v>95</v>
      </c>
      <c r="AC60" s="1">
        <f t="shared" si="23"/>
        <v>0</v>
      </c>
      <c r="AD60" s="6">
        <v>2.7</v>
      </c>
      <c r="AE60" s="19">
        <f t="shared" si="24"/>
        <v>0</v>
      </c>
      <c r="AF60" s="1">
        <f t="shared" si="2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92</v>
      </c>
      <c r="B61" s="1" t="s">
        <v>38</v>
      </c>
      <c r="C61" s="1">
        <v>40</v>
      </c>
      <c r="D61" s="1"/>
      <c r="E61" s="1">
        <v>10</v>
      </c>
      <c r="F61" s="1">
        <v>30</v>
      </c>
      <c r="G61" s="6">
        <v>1</v>
      </c>
      <c r="H61" s="1">
        <v>180</v>
      </c>
      <c r="I61" s="1"/>
      <c r="J61" s="1">
        <v>10</v>
      </c>
      <c r="K61" s="1">
        <f t="shared" si="16"/>
        <v>0</v>
      </c>
      <c r="L61" s="1"/>
      <c r="M61" s="1"/>
      <c r="N61" s="1"/>
      <c r="O61" s="1">
        <v>50</v>
      </c>
      <c r="P61" s="1">
        <f t="shared" si="2"/>
        <v>2</v>
      </c>
      <c r="Q61" s="5">
        <f t="shared" si="21"/>
        <v>20</v>
      </c>
      <c r="R61" s="5"/>
      <c r="S61" s="5"/>
      <c r="T61" s="1"/>
      <c r="U61" s="1">
        <f t="shared" si="22"/>
        <v>15</v>
      </c>
      <c r="V61" s="1">
        <f t="shared" si="4"/>
        <v>15</v>
      </c>
      <c r="W61" s="1">
        <v>1</v>
      </c>
      <c r="X61" s="1">
        <v>0</v>
      </c>
      <c r="Y61" s="1">
        <v>2</v>
      </c>
      <c r="Z61" s="1">
        <v>1.25</v>
      </c>
      <c r="AA61" s="1">
        <v>1</v>
      </c>
      <c r="AB61" s="1"/>
      <c r="AC61" s="1">
        <f t="shared" si="23"/>
        <v>0</v>
      </c>
      <c r="AD61" s="6">
        <v>5</v>
      </c>
      <c r="AE61" s="19">
        <f t="shared" si="24"/>
        <v>0</v>
      </c>
      <c r="AF61" s="1">
        <f t="shared" si="2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93</v>
      </c>
      <c r="B62" s="1" t="s">
        <v>35</v>
      </c>
      <c r="C62" s="1">
        <v>395</v>
      </c>
      <c r="D62" s="1"/>
      <c r="E62" s="1">
        <v>5</v>
      </c>
      <c r="F62" s="1">
        <v>368</v>
      </c>
      <c r="G62" s="6">
        <v>0.14000000000000001</v>
      </c>
      <c r="H62" s="1">
        <v>180</v>
      </c>
      <c r="I62" s="1"/>
      <c r="J62" s="1">
        <v>5</v>
      </c>
      <c r="K62" s="1">
        <f t="shared" si="16"/>
        <v>0</v>
      </c>
      <c r="L62" s="1"/>
      <c r="M62" s="1"/>
      <c r="N62" s="1"/>
      <c r="O62" s="1">
        <v>462</v>
      </c>
      <c r="P62" s="1">
        <f t="shared" si="2"/>
        <v>1</v>
      </c>
      <c r="Q62" s="5"/>
      <c r="R62" s="5"/>
      <c r="S62" s="5"/>
      <c r="T62" s="1"/>
      <c r="U62" s="1">
        <f t="shared" si="22"/>
        <v>368</v>
      </c>
      <c r="V62" s="1">
        <f t="shared" si="4"/>
        <v>368</v>
      </c>
      <c r="W62" s="1">
        <v>18.600000000000001</v>
      </c>
      <c r="X62" s="1">
        <v>12.2</v>
      </c>
      <c r="Y62" s="1">
        <v>0</v>
      </c>
      <c r="Z62" s="1">
        <v>0</v>
      </c>
      <c r="AA62" s="1">
        <v>1.4</v>
      </c>
      <c r="AB62" s="16" t="s">
        <v>95</v>
      </c>
      <c r="AC62" s="1">
        <f t="shared" si="23"/>
        <v>0</v>
      </c>
      <c r="AD62" s="6">
        <v>22</v>
      </c>
      <c r="AE62" s="19">
        <f t="shared" si="24"/>
        <v>0</v>
      </c>
      <c r="AF62" s="1">
        <f t="shared" si="2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9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9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9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9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9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9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9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9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</sheetData>
  <autoFilter ref="A3:AF62" xr:uid="{00000000-0009-0000-0000-000000000000}">
    <filterColumn colId="6">
      <filters blank="1">
        <filter val="0,09"/>
        <filter val="0,14"/>
        <filter val="0,20"/>
        <filter val="0,25"/>
        <filter val="0,30"/>
        <filter val="0,33"/>
        <filter val="0,36"/>
        <filter val="0,43"/>
        <filter val="0,70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2024-03-29T11:23:42Z</dcterms:created>
  <dcterms:modified xsi:type="dcterms:W3CDTF">2024-04-03T10:09:30Z</dcterms:modified>
</cp:coreProperties>
</file>