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4F63931-19DD-49F8-AFA8-CAB1F763FC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X252" i="1"/>
  <c r="V252" i="1"/>
  <c r="X251" i="1"/>
  <c r="W251" i="1"/>
  <c r="W252" i="1" s="1"/>
  <c r="V249" i="1"/>
  <c r="W248" i="1"/>
  <c r="V248" i="1"/>
  <c r="X247" i="1"/>
  <c r="X248" i="1" s="1"/>
  <c r="W247" i="1"/>
  <c r="W249" i="1" s="1"/>
  <c r="V243" i="1"/>
  <c r="X242" i="1"/>
  <c r="V242" i="1"/>
  <c r="X241" i="1"/>
  <c r="W241" i="1"/>
  <c r="W242" i="1" s="1"/>
  <c r="N241" i="1"/>
  <c r="V238" i="1"/>
  <c r="X237" i="1"/>
  <c r="V237" i="1"/>
  <c r="X236" i="1"/>
  <c r="W236" i="1"/>
  <c r="W237" i="1" s="1"/>
  <c r="N236" i="1"/>
  <c r="V232" i="1"/>
  <c r="X231" i="1"/>
  <c r="V231" i="1"/>
  <c r="X230" i="1"/>
  <c r="W230" i="1"/>
  <c r="W231" i="1" s="1"/>
  <c r="N230" i="1"/>
  <c r="V226" i="1"/>
  <c r="V225" i="1"/>
  <c r="X224" i="1"/>
  <c r="W224" i="1"/>
  <c r="W226" i="1" s="1"/>
  <c r="N224" i="1"/>
  <c r="X223" i="1"/>
  <c r="W223" i="1"/>
  <c r="X222" i="1"/>
  <c r="X225" i="1" s="1"/>
  <c r="W222" i="1"/>
  <c r="W225" i="1" s="1"/>
  <c r="N222" i="1"/>
  <c r="V219" i="1"/>
  <c r="W218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X213" i="1" s="1"/>
  <c r="W209" i="1"/>
  <c r="W214" i="1" s="1"/>
  <c r="N209" i="1"/>
  <c r="V206" i="1"/>
  <c r="X205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W205" i="1" s="1"/>
  <c r="V196" i="1"/>
  <c r="V195" i="1"/>
  <c r="X194" i="1"/>
  <c r="W194" i="1"/>
  <c r="N194" i="1"/>
  <c r="X193" i="1"/>
  <c r="W193" i="1"/>
  <c r="W195" i="1" s="1"/>
  <c r="N193" i="1"/>
  <c r="X192" i="1"/>
  <c r="X195" i="1" s="1"/>
  <c r="W192" i="1"/>
  <c r="W196" i="1" s="1"/>
  <c r="N192" i="1"/>
  <c r="V189" i="1"/>
  <c r="V188" i="1"/>
  <c r="X187" i="1"/>
  <c r="W187" i="1"/>
  <c r="N187" i="1"/>
  <c r="X186" i="1"/>
  <c r="X188" i="1" s="1"/>
  <c r="W186" i="1"/>
  <c r="W189" i="1" s="1"/>
  <c r="N186" i="1"/>
  <c r="V182" i="1"/>
  <c r="V181" i="1"/>
  <c r="X180" i="1"/>
  <c r="W180" i="1"/>
  <c r="W182" i="1" s="1"/>
  <c r="N180" i="1"/>
  <c r="X179" i="1"/>
  <c r="X181" i="1" s="1"/>
  <c r="W179" i="1"/>
  <c r="N179" i="1"/>
  <c r="V176" i="1"/>
  <c r="W175" i="1"/>
  <c r="V175" i="1"/>
  <c r="X174" i="1"/>
  <c r="X175" i="1" s="1"/>
  <c r="W174" i="1"/>
  <c r="W176" i="1" s="1"/>
  <c r="N174" i="1"/>
  <c r="V171" i="1"/>
  <c r="W170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W159" i="1"/>
  <c r="V159" i="1"/>
  <c r="X158" i="1"/>
  <c r="V158" i="1"/>
  <c r="X157" i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X153" i="1" s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X134" i="1"/>
  <c r="V134" i="1"/>
  <c r="X133" i="1"/>
  <c r="W133" i="1"/>
  <c r="W134" i="1" s="1"/>
  <c r="N133" i="1"/>
  <c r="W130" i="1"/>
  <c r="V130" i="1"/>
  <c r="X129" i="1"/>
  <c r="V129" i="1"/>
  <c r="X128" i="1"/>
  <c r="W128" i="1"/>
  <c r="N128" i="1"/>
  <c r="X127" i="1"/>
  <c r="W127" i="1"/>
  <c r="W129" i="1" s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W119" i="1" s="1"/>
  <c r="N114" i="1"/>
  <c r="V111" i="1"/>
  <c r="X110" i="1"/>
  <c r="V110" i="1"/>
  <c r="X109" i="1"/>
  <c r="W109" i="1"/>
  <c r="W110" i="1" s="1"/>
  <c r="N109" i="1"/>
  <c r="W106" i="1"/>
  <c r="V106" i="1"/>
  <c r="X105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W100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77" i="1" s="1"/>
  <c r="W23" i="1"/>
  <c r="V23" i="1"/>
  <c r="V281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62" i="1" l="1"/>
  <c r="W165" i="1"/>
  <c r="W279" i="1"/>
  <c r="W278" i="1"/>
  <c r="W41" i="1"/>
  <c r="W277" i="1" s="1"/>
  <c r="W46" i="1"/>
  <c r="W281" i="1" s="1"/>
  <c r="X62" i="1"/>
  <c r="X282" i="1" s="1"/>
  <c r="W73" i="1"/>
  <c r="W83" i="1"/>
  <c r="W111" i="1"/>
  <c r="W118" i="1"/>
  <c r="W135" i="1"/>
  <c r="W153" i="1"/>
  <c r="X165" i="1"/>
  <c r="W181" i="1"/>
  <c r="W188" i="1"/>
  <c r="W206" i="1"/>
  <c r="W213" i="1"/>
  <c r="W232" i="1"/>
  <c r="W238" i="1"/>
  <c r="W243" i="1"/>
  <c r="W253" i="1"/>
  <c r="W276" i="1"/>
  <c r="H9" i="1"/>
  <c r="A290" i="1" l="1"/>
  <c r="W280" i="1"/>
  <c r="C290" i="1" s="1"/>
  <c r="B290" i="1" l="1"/>
</calcChain>
</file>

<file path=xl/sharedStrings.xml><?xml version="1.0" encoding="utf-8"?>
<sst xmlns="http://schemas.openxmlformats.org/spreadsheetml/2006/main" count="1034" uniqueCount="397">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</sst>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3" zoomScaleNormal="100" zoomScaleSheetLayoutView="100" workbookViewId="0">
      <selection activeCell="Z282" sqref="Z28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7" t="s">
        <v>0</v>
      </c>
      <c r="E1" s="248"/>
      <c r="F1" s="248"/>
      <c r="G1" s="13" t="s">
        <v>1</v>
      </c>
      <c r="H1" s="247" t="s">
        <v>2</v>
      </c>
      <c r="I1" s="248"/>
      <c r="J1" s="248"/>
      <c r="K1" s="248"/>
      <c r="L1" s="248"/>
      <c r="M1" s="248"/>
      <c r="N1" s="248"/>
      <c r="O1" s="248"/>
      <c r="P1" s="364" t="s">
        <v>3</v>
      </c>
      <c r="Q1" s="248"/>
      <c r="R1" s="24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64" t="s">
        <v>8</v>
      </c>
      <c r="B5" s="231"/>
      <c r="C5" s="232"/>
      <c r="D5" s="201"/>
      <c r="E5" s="203"/>
      <c r="F5" s="344" t="s">
        <v>9</v>
      </c>
      <c r="G5" s="232"/>
      <c r="H5" s="201"/>
      <c r="I5" s="202"/>
      <c r="J5" s="202"/>
      <c r="K5" s="202"/>
      <c r="L5" s="203"/>
      <c r="N5" s="25" t="s">
        <v>10</v>
      </c>
      <c r="O5" s="316">
        <v>45383</v>
      </c>
      <c r="P5" s="238"/>
      <c r="R5" s="354" t="s">
        <v>11</v>
      </c>
      <c r="S5" s="213"/>
      <c r="T5" s="280" t="s">
        <v>12</v>
      </c>
      <c r="U5" s="238"/>
      <c r="Z5" s="52"/>
      <c r="AA5" s="52"/>
      <c r="AB5" s="52"/>
    </row>
    <row r="6" spans="1:29" s="169" customFormat="1" ht="24" customHeight="1" x14ac:dyDescent="0.2">
      <c r="A6" s="264" t="s">
        <v>13</v>
      </c>
      <c r="B6" s="231"/>
      <c r="C6" s="232"/>
      <c r="D6" s="329" t="s">
        <v>14</v>
      </c>
      <c r="E6" s="330"/>
      <c r="F6" s="330"/>
      <c r="G6" s="330"/>
      <c r="H6" s="330"/>
      <c r="I6" s="330"/>
      <c r="J6" s="330"/>
      <c r="K6" s="330"/>
      <c r="L6" s="238"/>
      <c r="N6" s="25" t="s">
        <v>15</v>
      </c>
      <c r="O6" s="256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218" t="s">
        <v>16</v>
      </c>
      <c r="S6" s="213"/>
      <c r="T6" s="282" t="s">
        <v>17</v>
      </c>
      <c r="U6" s="211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8" t="str">
        <f>IFERROR(VLOOKUP(DeliveryAddress,Table,3,0),1)</f>
        <v>3</v>
      </c>
      <c r="E7" s="299"/>
      <c r="F7" s="299"/>
      <c r="G7" s="299"/>
      <c r="H7" s="299"/>
      <c r="I7" s="299"/>
      <c r="J7" s="299"/>
      <c r="K7" s="299"/>
      <c r="L7" s="300"/>
      <c r="N7" s="25"/>
      <c r="O7" s="43"/>
      <c r="P7" s="43"/>
      <c r="R7" s="180"/>
      <c r="S7" s="213"/>
      <c r="T7" s="283"/>
      <c r="U7" s="284"/>
      <c r="Z7" s="52"/>
      <c r="AA7" s="52"/>
      <c r="AB7" s="52"/>
    </row>
    <row r="8" spans="1:29" s="169" customFormat="1" ht="25.5" customHeight="1" x14ac:dyDescent="0.2">
      <c r="A8" s="357" t="s">
        <v>18</v>
      </c>
      <c r="B8" s="188"/>
      <c r="C8" s="189"/>
      <c r="D8" s="241"/>
      <c r="E8" s="242"/>
      <c r="F8" s="242"/>
      <c r="G8" s="242"/>
      <c r="H8" s="242"/>
      <c r="I8" s="242"/>
      <c r="J8" s="242"/>
      <c r="K8" s="242"/>
      <c r="L8" s="243"/>
      <c r="N8" s="25" t="s">
        <v>19</v>
      </c>
      <c r="O8" s="237">
        <v>0.375</v>
      </c>
      <c r="P8" s="238"/>
      <c r="R8" s="180"/>
      <c r="S8" s="213"/>
      <c r="T8" s="283"/>
      <c r="U8" s="284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71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20</v>
      </c>
      <c r="O9" s="316"/>
      <c r="P9" s="238"/>
      <c r="R9" s="180"/>
      <c r="S9" s="213"/>
      <c r="T9" s="285"/>
      <c r="U9" s="286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71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3" t="str">
        <f>IFERROR(VLOOKUP($D$10,Proxy,2,FALSE),"")</f>
        <v/>
      </c>
      <c r="I10" s="180"/>
      <c r="J10" s="180"/>
      <c r="K10" s="180"/>
      <c r="L10" s="180"/>
      <c r="N10" s="27" t="s">
        <v>21</v>
      </c>
      <c r="O10" s="237"/>
      <c r="P10" s="238"/>
      <c r="S10" s="25" t="s">
        <v>22</v>
      </c>
      <c r="T10" s="210" t="s">
        <v>23</v>
      </c>
      <c r="U10" s="211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7"/>
      <c r="P11" s="238"/>
      <c r="S11" s="25" t="s">
        <v>26</v>
      </c>
      <c r="T11" s="331" t="s">
        <v>27</v>
      </c>
      <c r="U11" s="332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42" t="s">
        <v>28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N12" s="25" t="s">
        <v>29</v>
      </c>
      <c r="O12" s="328"/>
      <c r="P12" s="300"/>
      <c r="Q12" s="24"/>
      <c r="S12" s="25"/>
      <c r="T12" s="248"/>
      <c r="U12" s="180"/>
      <c r="Z12" s="52"/>
      <c r="AA12" s="52"/>
      <c r="AB12" s="52"/>
    </row>
    <row r="13" spans="1:29" s="169" customFormat="1" ht="23.25" customHeight="1" x14ac:dyDescent="0.2">
      <c r="A13" s="342" t="s">
        <v>30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27"/>
      <c r="N13" s="27" t="s">
        <v>31</v>
      </c>
      <c r="O13" s="331"/>
      <c r="P13" s="332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42" t="s">
        <v>32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52" t="s">
        <v>33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N15" s="276" t="s">
        <v>34</v>
      </c>
      <c r="O15" s="248"/>
      <c r="P15" s="248"/>
      <c r="Q15" s="248"/>
      <c r="R15" s="24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7"/>
      <c r="O16" s="277"/>
      <c r="P16" s="277"/>
      <c r="Q16" s="277"/>
      <c r="R16" s="27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6" t="s">
        <v>35</v>
      </c>
      <c r="B17" s="206" t="s">
        <v>36</v>
      </c>
      <c r="C17" s="270" t="s">
        <v>37</v>
      </c>
      <c r="D17" s="206" t="s">
        <v>38</v>
      </c>
      <c r="E17" s="252"/>
      <c r="F17" s="206" t="s">
        <v>39</v>
      </c>
      <c r="G17" s="206" t="s">
        <v>40</v>
      </c>
      <c r="H17" s="206" t="s">
        <v>41</v>
      </c>
      <c r="I17" s="206" t="s">
        <v>42</v>
      </c>
      <c r="J17" s="206" t="s">
        <v>43</v>
      </c>
      <c r="K17" s="206" t="s">
        <v>44</v>
      </c>
      <c r="L17" s="206" t="s">
        <v>45</v>
      </c>
      <c r="M17" s="206" t="s">
        <v>46</v>
      </c>
      <c r="N17" s="206" t="s">
        <v>47</v>
      </c>
      <c r="O17" s="251"/>
      <c r="P17" s="251"/>
      <c r="Q17" s="251"/>
      <c r="R17" s="252"/>
      <c r="S17" s="356" t="s">
        <v>48</v>
      </c>
      <c r="T17" s="232"/>
      <c r="U17" s="206" t="s">
        <v>49</v>
      </c>
      <c r="V17" s="206" t="s">
        <v>50</v>
      </c>
      <c r="W17" s="214" t="s">
        <v>51</v>
      </c>
      <c r="X17" s="206" t="s">
        <v>52</v>
      </c>
      <c r="Y17" s="224" t="s">
        <v>53</v>
      </c>
      <c r="Z17" s="224" t="s">
        <v>54</v>
      </c>
      <c r="AA17" s="224" t="s">
        <v>55</v>
      </c>
      <c r="AB17" s="225"/>
      <c r="AC17" s="226"/>
      <c r="AD17" s="265"/>
      <c r="BA17" s="221" t="s">
        <v>56</v>
      </c>
    </row>
    <row r="18" spans="1:53" ht="14.25" customHeight="1" x14ac:dyDescent="0.2">
      <c r="A18" s="207"/>
      <c r="B18" s="207"/>
      <c r="C18" s="207"/>
      <c r="D18" s="253"/>
      <c r="E18" s="255"/>
      <c r="F18" s="207"/>
      <c r="G18" s="207"/>
      <c r="H18" s="207"/>
      <c r="I18" s="207"/>
      <c r="J18" s="207"/>
      <c r="K18" s="207"/>
      <c r="L18" s="207"/>
      <c r="M18" s="207"/>
      <c r="N18" s="253"/>
      <c r="O18" s="254"/>
      <c r="P18" s="254"/>
      <c r="Q18" s="254"/>
      <c r="R18" s="255"/>
      <c r="S18" s="168" t="s">
        <v>57</v>
      </c>
      <c r="T18" s="168" t="s">
        <v>58</v>
      </c>
      <c r="U18" s="207"/>
      <c r="V18" s="207"/>
      <c r="W18" s="215"/>
      <c r="X18" s="207"/>
      <c r="Y18" s="319"/>
      <c r="Z18" s="319"/>
      <c r="AA18" s="227"/>
      <c r="AB18" s="228"/>
      <c r="AC18" s="229"/>
      <c r="AD18" s="266"/>
      <c r="BA18" s="180"/>
    </row>
    <row r="19" spans="1:53" ht="27.75" customHeight="1" x14ac:dyDescent="0.2">
      <c r="A19" s="183" t="s">
        <v>59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49"/>
      <c r="Z19" s="49"/>
    </row>
    <row r="20" spans="1:53" ht="16.5" customHeight="1" x14ac:dyDescent="0.25">
      <c r="A20" s="179" t="s">
        <v>59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7"/>
      <c r="Z20" s="167"/>
    </row>
    <row r="21" spans="1:53" ht="14.25" customHeight="1" x14ac:dyDescent="0.25">
      <c r="A21" s="190" t="s">
        <v>60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6"/>
      <c r="Z21" s="166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8">
        <v>4607111035752</v>
      </c>
      <c r="E22" s="177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7"/>
      <c r="S22" s="35"/>
      <c r="T22" s="35"/>
      <c r="U22" s="36" t="s">
        <v>65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6"/>
      <c r="N23" s="187" t="s">
        <v>66</v>
      </c>
      <c r="O23" s="188"/>
      <c r="P23" s="188"/>
      <c r="Q23" s="188"/>
      <c r="R23" s="188"/>
      <c r="S23" s="188"/>
      <c r="T23" s="189"/>
      <c r="U23" s="38" t="s">
        <v>65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6"/>
      <c r="N24" s="187" t="s">
        <v>66</v>
      </c>
      <c r="O24" s="188"/>
      <c r="P24" s="188"/>
      <c r="Q24" s="188"/>
      <c r="R24" s="188"/>
      <c r="S24" s="188"/>
      <c r="T24" s="189"/>
      <c r="U24" s="38" t="s">
        <v>67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183" t="s">
        <v>68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49"/>
      <c r="Z25" s="49"/>
    </row>
    <row r="26" spans="1:53" ht="16.5" customHeight="1" x14ac:dyDescent="0.25">
      <c r="A26" s="179" t="s">
        <v>69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7"/>
      <c r="Z26" s="167"/>
    </row>
    <row r="27" spans="1:53" ht="14.25" customHeight="1" x14ac:dyDescent="0.25">
      <c r="A27" s="190" t="s">
        <v>70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6"/>
      <c r="Z27" s="166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8">
        <v>4607111036520</v>
      </c>
      <c r="E28" s="177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7"/>
      <c r="S28" s="35"/>
      <c r="T28" s="35"/>
      <c r="U28" s="36" t="s">
        <v>65</v>
      </c>
      <c r="V28" s="171">
        <v>150</v>
      </c>
      <c r="W28" s="172">
        <f>IFERROR(IF(V28="","",V28),"")</f>
        <v>150</v>
      </c>
      <c r="X28" s="37">
        <f>IFERROR(IF(V28="","",V28*0.00936),"")</f>
        <v>1.4040000000000001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8">
        <v>4607111036605</v>
      </c>
      <c r="E29" s="177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7"/>
      <c r="S29" s="35"/>
      <c r="T29" s="35"/>
      <c r="U29" s="36" t="s">
        <v>65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8">
        <v>4607111036537</v>
      </c>
      <c r="E30" s="177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0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7"/>
      <c r="S30" s="35"/>
      <c r="T30" s="35"/>
      <c r="U30" s="36" t="s">
        <v>65</v>
      </c>
      <c r="V30" s="171">
        <v>83</v>
      </c>
      <c r="W30" s="172">
        <f>IFERROR(IF(V30="","",V30),"")</f>
        <v>83</v>
      </c>
      <c r="X30" s="37">
        <f>IFERROR(IF(V30="","",V30*0.00936),"")</f>
        <v>0.77688000000000001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8">
        <v>4607111036599</v>
      </c>
      <c r="E31" s="177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7"/>
      <c r="S31" s="35"/>
      <c r="T31" s="35"/>
      <c r="U31" s="36" t="s">
        <v>65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6"/>
      <c r="N32" s="187" t="s">
        <v>66</v>
      </c>
      <c r="O32" s="188"/>
      <c r="P32" s="188"/>
      <c r="Q32" s="188"/>
      <c r="R32" s="188"/>
      <c r="S32" s="188"/>
      <c r="T32" s="189"/>
      <c r="U32" s="38" t="s">
        <v>65</v>
      </c>
      <c r="V32" s="173">
        <f>IFERROR(SUM(V28:V31),"0")</f>
        <v>233</v>
      </c>
      <c r="W32" s="173">
        <f>IFERROR(SUM(W28:W31),"0")</f>
        <v>233</v>
      </c>
      <c r="X32" s="173">
        <f>IFERROR(IF(X28="",0,X28),"0")+IFERROR(IF(X29="",0,X29),"0")+IFERROR(IF(X30="",0,X30),"0")+IFERROR(IF(X31="",0,X31),"0")</f>
        <v>2.1808800000000002</v>
      </c>
      <c r="Y32" s="174"/>
      <c r="Z32" s="174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6"/>
      <c r="N33" s="187" t="s">
        <v>66</v>
      </c>
      <c r="O33" s="188"/>
      <c r="P33" s="188"/>
      <c r="Q33" s="188"/>
      <c r="R33" s="188"/>
      <c r="S33" s="188"/>
      <c r="T33" s="189"/>
      <c r="U33" s="38" t="s">
        <v>67</v>
      </c>
      <c r="V33" s="173">
        <f>IFERROR(SUMPRODUCT(V28:V31*H28:H31),"0")</f>
        <v>349.5</v>
      </c>
      <c r="W33" s="173">
        <f>IFERROR(SUMPRODUCT(W28:W31*H28:H31),"0")</f>
        <v>349.5</v>
      </c>
      <c r="X33" s="38"/>
      <c r="Y33" s="174"/>
      <c r="Z33" s="174"/>
    </row>
    <row r="34" spans="1:53" ht="16.5" customHeight="1" x14ac:dyDescent="0.25">
      <c r="A34" s="179" t="s">
        <v>81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7"/>
      <c r="Z34" s="167"/>
    </row>
    <row r="35" spans="1:53" ht="14.25" customHeight="1" x14ac:dyDescent="0.25">
      <c r="A35" s="190" t="s">
        <v>60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6"/>
      <c r="Z35" s="166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8">
        <v>4607111036285</v>
      </c>
      <c r="E36" s="177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7"/>
      <c r="S36" s="35"/>
      <c r="T36" s="35"/>
      <c r="U36" s="36" t="s">
        <v>65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8">
        <v>4607111036308</v>
      </c>
      <c r="E37" s="177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49" t="s">
        <v>86</v>
      </c>
      <c r="O37" s="176"/>
      <c r="P37" s="176"/>
      <c r="Q37" s="176"/>
      <c r="R37" s="177"/>
      <c r="S37" s="35"/>
      <c r="T37" s="35"/>
      <c r="U37" s="36" t="s">
        <v>65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8">
        <v>4607111036315</v>
      </c>
      <c r="E38" s="177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7"/>
      <c r="S38" s="35"/>
      <c r="T38" s="35"/>
      <c r="U38" s="36" t="s">
        <v>65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8">
        <v>4607111036292</v>
      </c>
      <c r="E39" s="177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7"/>
      <c r="S39" s="35"/>
      <c r="T39" s="35"/>
      <c r="U39" s="36" t="s">
        <v>65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5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6"/>
      <c r="N40" s="187" t="s">
        <v>66</v>
      </c>
      <c r="O40" s="188"/>
      <c r="P40" s="188"/>
      <c r="Q40" s="188"/>
      <c r="R40" s="188"/>
      <c r="S40" s="188"/>
      <c r="T40" s="189"/>
      <c r="U40" s="38" t="s">
        <v>65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6"/>
      <c r="N41" s="187" t="s">
        <v>66</v>
      </c>
      <c r="O41" s="188"/>
      <c r="P41" s="188"/>
      <c r="Q41" s="188"/>
      <c r="R41" s="188"/>
      <c r="S41" s="188"/>
      <c r="T41" s="189"/>
      <c r="U41" s="38" t="s">
        <v>67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customHeight="1" x14ac:dyDescent="0.25">
      <c r="A42" s="179" t="s">
        <v>91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7"/>
      <c r="Z42" s="167"/>
    </row>
    <row r="43" spans="1:53" ht="14.25" customHeight="1" x14ac:dyDescent="0.25">
      <c r="A43" s="190" t="s">
        <v>92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6"/>
      <c r="Z43" s="166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8">
        <v>4607111037053</v>
      </c>
      <c r="E44" s="177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7"/>
      <c r="S44" s="35"/>
      <c r="T44" s="35"/>
      <c r="U44" s="36" t="s">
        <v>65</v>
      </c>
      <c r="V44" s="171">
        <v>50</v>
      </c>
      <c r="W44" s="172">
        <f>IFERROR(IF(V44="","",V44),"")</f>
        <v>50</v>
      </c>
      <c r="X44" s="37">
        <f>IFERROR(IF(V44="","",V44*0.0095),"")</f>
        <v>0.47499999999999998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8">
        <v>4607111037060</v>
      </c>
      <c r="E45" s="177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7"/>
      <c r="S45" s="35"/>
      <c r="T45" s="35"/>
      <c r="U45" s="36" t="s">
        <v>65</v>
      </c>
      <c r="V45" s="171">
        <v>50</v>
      </c>
      <c r="W45" s="172">
        <f>IFERROR(IF(V45="","",V45),"")</f>
        <v>50</v>
      </c>
      <c r="X45" s="37">
        <f>IFERROR(IF(V45="","",V45*0.0095),"")</f>
        <v>0.47499999999999998</v>
      </c>
      <c r="Y45" s="57"/>
      <c r="Z45" s="58"/>
      <c r="AD45" s="62"/>
      <c r="BA45" s="73" t="s">
        <v>74</v>
      </c>
    </row>
    <row r="46" spans="1:53" x14ac:dyDescent="0.2">
      <c r="A46" s="185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6"/>
      <c r="N46" s="187" t="s">
        <v>66</v>
      </c>
      <c r="O46" s="188"/>
      <c r="P46" s="188"/>
      <c r="Q46" s="188"/>
      <c r="R46" s="188"/>
      <c r="S46" s="188"/>
      <c r="T46" s="189"/>
      <c r="U46" s="38" t="s">
        <v>65</v>
      </c>
      <c r="V46" s="173">
        <f>IFERROR(SUM(V44:V45),"0")</f>
        <v>100</v>
      </c>
      <c r="W46" s="173">
        <f>IFERROR(SUM(W44:W45),"0")</f>
        <v>100</v>
      </c>
      <c r="X46" s="173">
        <f>IFERROR(IF(X44="",0,X44),"0")+IFERROR(IF(X45="",0,X45),"0")</f>
        <v>0.95</v>
      </c>
      <c r="Y46" s="174"/>
      <c r="Z46" s="174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6"/>
      <c r="N47" s="187" t="s">
        <v>66</v>
      </c>
      <c r="O47" s="188"/>
      <c r="P47" s="188"/>
      <c r="Q47" s="188"/>
      <c r="R47" s="188"/>
      <c r="S47" s="188"/>
      <c r="T47" s="189"/>
      <c r="U47" s="38" t="s">
        <v>67</v>
      </c>
      <c r="V47" s="173">
        <f>IFERROR(SUMPRODUCT(V44:V45*H44:H45),"0")</f>
        <v>120</v>
      </c>
      <c r="W47" s="173">
        <f>IFERROR(SUMPRODUCT(W44:W45*H44:H45),"0")</f>
        <v>120</v>
      </c>
      <c r="X47" s="38"/>
      <c r="Y47" s="174"/>
      <c r="Z47" s="174"/>
    </row>
    <row r="48" spans="1:53" ht="16.5" customHeight="1" x14ac:dyDescent="0.25">
      <c r="A48" s="179" t="s">
        <v>98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7"/>
      <c r="Z48" s="167"/>
    </row>
    <row r="49" spans="1:53" ht="14.25" customHeight="1" x14ac:dyDescent="0.25">
      <c r="A49" s="190" t="s">
        <v>60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6"/>
      <c r="Z49" s="166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8">
        <v>4607111037190</v>
      </c>
      <c r="E50" s="177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7"/>
      <c r="S50" s="35"/>
      <c r="T50" s="35"/>
      <c r="U50" s="36" t="s">
        <v>65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8">
        <v>4607111037183</v>
      </c>
      <c r="E51" s="177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7"/>
      <c r="S51" s="35"/>
      <c r="T51" s="35"/>
      <c r="U51" s="36" t="s">
        <v>65</v>
      </c>
      <c r="V51" s="171">
        <v>0</v>
      </c>
      <c r="W51" s="17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8">
        <v>4607111037091</v>
      </c>
      <c r="E52" s="177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7"/>
      <c r="S52" s="35"/>
      <c r="T52" s="35"/>
      <c r="U52" s="36" t="s">
        <v>65</v>
      </c>
      <c r="V52" s="171">
        <v>0</v>
      </c>
      <c r="W52" s="17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8">
        <v>4607111036902</v>
      </c>
      <c r="E53" s="177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7"/>
      <c r="S53" s="35"/>
      <c r="T53" s="35"/>
      <c r="U53" s="36" t="s">
        <v>65</v>
      </c>
      <c r="V53" s="171">
        <v>0</v>
      </c>
      <c r="W53" s="17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8">
        <v>4607111036858</v>
      </c>
      <c r="E54" s="177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7"/>
      <c r="S54" s="35"/>
      <c r="T54" s="35"/>
      <c r="U54" s="36" t="s">
        <v>65</v>
      </c>
      <c r="V54" s="171">
        <v>19</v>
      </c>
      <c r="W54" s="172">
        <f t="shared" si="0"/>
        <v>19</v>
      </c>
      <c r="X54" s="37">
        <f t="shared" si="1"/>
        <v>0.29449999999999998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8">
        <v>4607111036889</v>
      </c>
      <c r="E55" s="177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7"/>
      <c r="S55" s="35"/>
      <c r="T55" s="35"/>
      <c r="U55" s="36" t="s">
        <v>65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5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6"/>
      <c r="N56" s="187" t="s">
        <v>66</v>
      </c>
      <c r="O56" s="188"/>
      <c r="P56" s="188"/>
      <c r="Q56" s="188"/>
      <c r="R56" s="188"/>
      <c r="S56" s="188"/>
      <c r="T56" s="189"/>
      <c r="U56" s="38" t="s">
        <v>65</v>
      </c>
      <c r="V56" s="173">
        <f>IFERROR(SUM(V50:V55),"0")</f>
        <v>69</v>
      </c>
      <c r="W56" s="173">
        <f>IFERROR(SUM(W50:W55),"0")</f>
        <v>69</v>
      </c>
      <c r="X56" s="173">
        <f>IFERROR(IF(X50="",0,X50),"0")+IFERROR(IF(X51="",0,X51),"0")+IFERROR(IF(X52="",0,X52),"0")+IFERROR(IF(X53="",0,X53),"0")+IFERROR(IF(X54="",0,X54),"0")+IFERROR(IF(X55="",0,X55),"0")</f>
        <v>1.0695000000000001</v>
      </c>
      <c r="Y56" s="174"/>
      <c r="Z56" s="174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6"/>
      <c r="N57" s="187" t="s">
        <v>66</v>
      </c>
      <c r="O57" s="188"/>
      <c r="P57" s="188"/>
      <c r="Q57" s="188"/>
      <c r="R57" s="188"/>
      <c r="S57" s="188"/>
      <c r="T57" s="189"/>
      <c r="U57" s="38" t="s">
        <v>67</v>
      </c>
      <c r="V57" s="173">
        <f>IFERROR(SUMPRODUCT(V50:V55*H50:H55),"0")</f>
        <v>490.72</v>
      </c>
      <c r="W57" s="173">
        <f>IFERROR(SUMPRODUCT(W50:W55*H50:H55),"0")</f>
        <v>490.72</v>
      </c>
      <c r="X57" s="38"/>
      <c r="Y57" s="174"/>
      <c r="Z57" s="174"/>
    </row>
    <row r="58" spans="1:53" ht="16.5" customHeight="1" x14ac:dyDescent="0.25">
      <c r="A58" s="179" t="s">
        <v>111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7"/>
      <c r="Z58" s="167"/>
    </row>
    <row r="59" spans="1:53" ht="14.25" customHeight="1" x14ac:dyDescent="0.25">
      <c r="A59" s="190" t="s">
        <v>60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6"/>
      <c r="Z59" s="166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8">
        <v>4607111037411</v>
      </c>
      <c r="E60" s="177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7"/>
      <c r="S60" s="35"/>
      <c r="T60" s="35"/>
      <c r="U60" s="36" t="s">
        <v>65</v>
      </c>
      <c r="V60" s="171">
        <v>26</v>
      </c>
      <c r="W60" s="172">
        <f>IFERROR(IF(V60="","",V60),"")</f>
        <v>26</v>
      </c>
      <c r="X60" s="37">
        <f>IFERROR(IF(V60="","",V60*0.00502),"")</f>
        <v>0.13052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8">
        <v>4607111036728</v>
      </c>
      <c r="E61" s="177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7"/>
      <c r="S61" s="35"/>
      <c r="T61" s="35"/>
      <c r="U61" s="36" t="s">
        <v>65</v>
      </c>
      <c r="V61" s="171">
        <v>0</v>
      </c>
      <c r="W61" s="172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85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6"/>
      <c r="N62" s="187" t="s">
        <v>66</v>
      </c>
      <c r="O62" s="188"/>
      <c r="P62" s="188"/>
      <c r="Q62" s="188"/>
      <c r="R62" s="188"/>
      <c r="S62" s="188"/>
      <c r="T62" s="189"/>
      <c r="U62" s="38" t="s">
        <v>65</v>
      </c>
      <c r="V62" s="173">
        <f>IFERROR(SUM(V60:V61),"0")</f>
        <v>26</v>
      </c>
      <c r="W62" s="173">
        <f>IFERROR(SUM(W60:W61),"0")</f>
        <v>26</v>
      </c>
      <c r="X62" s="173">
        <f>IFERROR(IF(X60="",0,X60),"0")+IFERROR(IF(X61="",0,X61),"0")</f>
        <v>0.13052</v>
      </c>
      <c r="Y62" s="174"/>
      <c r="Z62" s="174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6"/>
      <c r="N63" s="187" t="s">
        <v>66</v>
      </c>
      <c r="O63" s="188"/>
      <c r="P63" s="188"/>
      <c r="Q63" s="188"/>
      <c r="R63" s="188"/>
      <c r="S63" s="188"/>
      <c r="T63" s="189"/>
      <c r="U63" s="38" t="s">
        <v>67</v>
      </c>
      <c r="V63" s="173">
        <f>IFERROR(SUMPRODUCT(V60:V61*H60:H61),"0")</f>
        <v>70.2</v>
      </c>
      <c r="W63" s="173">
        <f>IFERROR(SUMPRODUCT(W60:W61*H60:H61),"0")</f>
        <v>70.2</v>
      </c>
      <c r="X63" s="38"/>
      <c r="Y63" s="174"/>
      <c r="Z63" s="174"/>
    </row>
    <row r="64" spans="1:53" ht="16.5" customHeight="1" x14ac:dyDescent="0.25">
      <c r="A64" s="179" t="s">
        <v>117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7"/>
      <c r="Z64" s="167"/>
    </row>
    <row r="65" spans="1:53" ht="14.25" customHeight="1" x14ac:dyDescent="0.25">
      <c r="A65" s="190" t="s">
        <v>118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6"/>
      <c r="Z65" s="166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8">
        <v>4607111033659</v>
      </c>
      <c r="E66" s="177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2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7"/>
      <c r="S66" s="35"/>
      <c r="T66" s="35"/>
      <c r="U66" s="36" t="s">
        <v>65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85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6"/>
      <c r="N67" s="187" t="s">
        <v>66</v>
      </c>
      <c r="O67" s="188"/>
      <c r="P67" s="188"/>
      <c r="Q67" s="188"/>
      <c r="R67" s="188"/>
      <c r="S67" s="188"/>
      <c r="T67" s="189"/>
      <c r="U67" s="38" t="s">
        <v>65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6"/>
      <c r="N68" s="187" t="s">
        <v>66</v>
      </c>
      <c r="O68" s="188"/>
      <c r="P68" s="188"/>
      <c r="Q68" s="188"/>
      <c r="R68" s="188"/>
      <c r="S68" s="188"/>
      <c r="T68" s="189"/>
      <c r="U68" s="38" t="s">
        <v>67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79" t="s">
        <v>121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7"/>
      <c r="Z69" s="167"/>
    </row>
    <row r="70" spans="1:53" ht="14.25" customHeight="1" x14ac:dyDescent="0.25">
      <c r="A70" s="190" t="s">
        <v>122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6"/>
      <c r="Z70" s="166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8">
        <v>4607111034137</v>
      </c>
      <c r="E71" s="177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7"/>
      <c r="S71" s="35"/>
      <c r="T71" s="35"/>
      <c r="U71" s="36" t="s">
        <v>65</v>
      </c>
      <c r="V71" s="171">
        <v>0</v>
      </c>
      <c r="W71" s="17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8">
        <v>4607111034120</v>
      </c>
      <c r="E72" s="177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7"/>
      <c r="S72" s="35"/>
      <c r="T72" s="35"/>
      <c r="U72" s="36" t="s">
        <v>65</v>
      </c>
      <c r="V72" s="171">
        <v>21</v>
      </c>
      <c r="W72" s="172">
        <f>IFERROR(IF(V72="","",V72),"")</f>
        <v>21</v>
      </c>
      <c r="X72" s="37">
        <f>IFERROR(IF(V72="","",V72*0.01788),"")</f>
        <v>0.37547999999999998</v>
      </c>
      <c r="Y72" s="57"/>
      <c r="Z72" s="58"/>
      <c r="AD72" s="62"/>
      <c r="BA72" s="84" t="s">
        <v>74</v>
      </c>
    </row>
    <row r="73" spans="1:53" x14ac:dyDescent="0.2">
      <c r="A73" s="185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6"/>
      <c r="N73" s="187" t="s">
        <v>66</v>
      </c>
      <c r="O73" s="188"/>
      <c r="P73" s="188"/>
      <c r="Q73" s="188"/>
      <c r="R73" s="188"/>
      <c r="S73" s="188"/>
      <c r="T73" s="189"/>
      <c r="U73" s="38" t="s">
        <v>65</v>
      </c>
      <c r="V73" s="173">
        <f>IFERROR(SUM(V71:V72),"0")</f>
        <v>21</v>
      </c>
      <c r="W73" s="173">
        <f>IFERROR(SUM(W71:W72),"0")</f>
        <v>21</v>
      </c>
      <c r="X73" s="173">
        <f>IFERROR(IF(X71="",0,X71),"0")+IFERROR(IF(X72="",0,X72),"0")</f>
        <v>0.37547999999999998</v>
      </c>
      <c r="Y73" s="174"/>
      <c r="Z73" s="174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6"/>
      <c r="N74" s="187" t="s">
        <v>66</v>
      </c>
      <c r="O74" s="188"/>
      <c r="P74" s="188"/>
      <c r="Q74" s="188"/>
      <c r="R74" s="188"/>
      <c r="S74" s="188"/>
      <c r="T74" s="189"/>
      <c r="U74" s="38" t="s">
        <v>67</v>
      </c>
      <c r="V74" s="173">
        <f>IFERROR(SUMPRODUCT(V71:V72*H71:H72),"0")</f>
        <v>75.600000000000009</v>
      </c>
      <c r="W74" s="173">
        <f>IFERROR(SUMPRODUCT(W71:W72*H71:H72),"0")</f>
        <v>75.600000000000009</v>
      </c>
      <c r="X74" s="38"/>
      <c r="Y74" s="174"/>
      <c r="Z74" s="174"/>
    </row>
    <row r="75" spans="1:53" ht="16.5" customHeight="1" x14ac:dyDescent="0.25">
      <c r="A75" s="179" t="s">
        <v>127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7"/>
      <c r="Z75" s="167"/>
    </row>
    <row r="76" spans="1:53" ht="14.25" customHeight="1" x14ac:dyDescent="0.25">
      <c r="A76" s="190" t="s">
        <v>118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6"/>
      <c r="Z76" s="166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8">
        <v>4607111036407</v>
      </c>
      <c r="E77" s="177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7"/>
      <c r="S77" s="35"/>
      <c r="T77" s="35"/>
      <c r="U77" s="36" t="s">
        <v>65</v>
      </c>
      <c r="V77" s="171">
        <v>214</v>
      </c>
      <c r="W77" s="172">
        <f t="shared" ref="W77:W82" si="2">IFERROR(IF(V77="","",V77),"")</f>
        <v>214</v>
      </c>
      <c r="X77" s="37">
        <f t="shared" ref="X77:X82" si="3">IFERROR(IF(V77="","",V77*0.01788),"")</f>
        <v>3.8263199999999999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8">
        <v>4607111033628</v>
      </c>
      <c r="E78" s="177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7"/>
      <c r="S78" s="35"/>
      <c r="T78" s="35"/>
      <c r="U78" s="36" t="s">
        <v>65</v>
      </c>
      <c r="V78" s="171">
        <v>8</v>
      </c>
      <c r="W78" s="172">
        <f t="shared" si="2"/>
        <v>8</v>
      </c>
      <c r="X78" s="37">
        <f t="shared" si="3"/>
        <v>0.14304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8">
        <v>4607111033451</v>
      </c>
      <c r="E79" s="177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7"/>
      <c r="S79" s="35"/>
      <c r="T79" s="35"/>
      <c r="U79" s="36" t="s">
        <v>65</v>
      </c>
      <c r="V79" s="171">
        <v>8</v>
      </c>
      <c r="W79" s="172">
        <f t="shared" si="2"/>
        <v>8</v>
      </c>
      <c r="X79" s="37">
        <f t="shared" si="3"/>
        <v>0.14304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8">
        <v>4607111035141</v>
      </c>
      <c r="E80" s="177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7"/>
      <c r="S80" s="35"/>
      <c r="T80" s="35"/>
      <c r="U80" s="36" t="s">
        <v>65</v>
      </c>
      <c r="V80" s="171">
        <v>4</v>
      </c>
      <c r="W80" s="172">
        <f t="shared" si="2"/>
        <v>4</v>
      </c>
      <c r="X80" s="37">
        <f t="shared" si="3"/>
        <v>7.152E-2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8">
        <v>4607111035028</v>
      </c>
      <c r="E81" s="177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7"/>
      <c r="S81" s="35"/>
      <c r="T81" s="35"/>
      <c r="U81" s="36" t="s">
        <v>65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8">
        <v>4607111033444</v>
      </c>
      <c r="E82" s="177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7"/>
      <c r="S82" s="35"/>
      <c r="T82" s="35"/>
      <c r="U82" s="36" t="s">
        <v>65</v>
      </c>
      <c r="V82" s="171">
        <v>75</v>
      </c>
      <c r="W82" s="172">
        <f t="shared" si="2"/>
        <v>75</v>
      </c>
      <c r="X82" s="37">
        <f t="shared" si="3"/>
        <v>1.341</v>
      </c>
      <c r="Y82" s="57"/>
      <c r="Z82" s="58"/>
      <c r="AD82" s="62"/>
      <c r="BA82" s="90" t="s">
        <v>74</v>
      </c>
    </row>
    <row r="83" spans="1:53" x14ac:dyDescent="0.2">
      <c r="A83" s="185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6"/>
      <c r="N83" s="187" t="s">
        <v>66</v>
      </c>
      <c r="O83" s="188"/>
      <c r="P83" s="188"/>
      <c r="Q83" s="188"/>
      <c r="R83" s="188"/>
      <c r="S83" s="188"/>
      <c r="T83" s="189"/>
      <c r="U83" s="38" t="s">
        <v>65</v>
      </c>
      <c r="V83" s="173">
        <f>IFERROR(SUM(V77:V82),"0")</f>
        <v>309</v>
      </c>
      <c r="W83" s="173">
        <f>IFERROR(SUM(W77:W82),"0")</f>
        <v>309</v>
      </c>
      <c r="X83" s="173">
        <f>IFERROR(IF(X77="",0,X77),"0")+IFERROR(IF(X78="",0,X78),"0")+IFERROR(IF(X79="",0,X79),"0")+IFERROR(IF(X80="",0,X80),"0")+IFERROR(IF(X81="",0,X81),"0")+IFERROR(IF(X82="",0,X82),"0")</f>
        <v>5.5249199999999998</v>
      </c>
      <c r="Y83" s="174"/>
      <c r="Z83" s="174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6"/>
      <c r="N84" s="187" t="s">
        <v>66</v>
      </c>
      <c r="O84" s="188"/>
      <c r="P84" s="188"/>
      <c r="Q84" s="188"/>
      <c r="R84" s="188"/>
      <c r="S84" s="188"/>
      <c r="T84" s="189"/>
      <c r="U84" s="38" t="s">
        <v>67</v>
      </c>
      <c r="V84" s="173">
        <f>IFERROR(SUMPRODUCT(V77:V82*H77:H82),"0")</f>
        <v>1240.8</v>
      </c>
      <c r="W84" s="173">
        <f>IFERROR(SUMPRODUCT(W77:W82*H77:H82),"0")</f>
        <v>1240.8</v>
      </c>
      <c r="X84" s="38"/>
      <c r="Y84" s="174"/>
      <c r="Z84" s="174"/>
    </row>
    <row r="85" spans="1:53" ht="16.5" customHeight="1" x14ac:dyDescent="0.25">
      <c r="A85" s="179" t="s">
        <v>140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7"/>
      <c r="Z85" s="167"/>
    </row>
    <row r="86" spans="1:53" ht="14.25" customHeight="1" x14ac:dyDescent="0.25">
      <c r="A86" s="190" t="s">
        <v>140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6"/>
      <c r="Z86" s="166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8">
        <v>4607025784012</v>
      </c>
      <c r="E87" s="177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7"/>
      <c r="S87" s="35"/>
      <c r="T87" s="35"/>
      <c r="U87" s="36" t="s">
        <v>65</v>
      </c>
      <c r="V87" s="171">
        <v>25</v>
      </c>
      <c r="W87" s="172">
        <f>IFERROR(IF(V87="","",V87),"")</f>
        <v>25</v>
      </c>
      <c r="X87" s="37">
        <f>IFERROR(IF(V87="","",V87*0.00936),"")</f>
        <v>0.23400000000000001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8">
        <v>4607025784319</v>
      </c>
      <c r="E88" s="177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7"/>
      <c r="S88" s="35"/>
      <c r="T88" s="35"/>
      <c r="U88" s="36" t="s">
        <v>65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8">
        <v>4607111035370</v>
      </c>
      <c r="E89" s="177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7"/>
      <c r="S89" s="35"/>
      <c r="T89" s="35"/>
      <c r="U89" s="36" t="s">
        <v>65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85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6"/>
      <c r="N90" s="187" t="s">
        <v>66</v>
      </c>
      <c r="O90" s="188"/>
      <c r="P90" s="188"/>
      <c r="Q90" s="188"/>
      <c r="R90" s="188"/>
      <c r="S90" s="188"/>
      <c r="T90" s="189"/>
      <c r="U90" s="38" t="s">
        <v>65</v>
      </c>
      <c r="V90" s="173">
        <f>IFERROR(SUM(V87:V89),"0")</f>
        <v>25</v>
      </c>
      <c r="W90" s="173">
        <f>IFERROR(SUM(W87:W89),"0")</f>
        <v>25</v>
      </c>
      <c r="X90" s="173">
        <f>IFERROR(IF(X87="",0,X87),"0")+IFERROR(IF(X88="",0,X88),"0")+IFERROR(IF(X89="",0,X89),"0")</f>
        <v>0.23400000000000001</v>
      </c>
      <c r="Y90" s="174"/>
      <c r="Z90" s="174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6"/>
      <c r="N91" s="187" t="s">
        <v>66</v>
      </c>
      <c r="O91" s="188"/>
      <c r="P91" s="188"/>
      <c r="Q91" s="188"/>
      <c r="R91" s="188"/>
      <c r="S91" s="188"/>
      <c r="T91" s="189"/>
      <c r="U91" s="38" t="s">
        <v>67</v>
      </c>
      <c r="V91" s="173">
        <f>IFERROR(SUMPRODUCT(V87:V89*H87:H89),"0")</f>
        <v>54</v>
      </c>
      <c r="W91" s="173">
        <f>IFERROR(SUMPRODUCT(W87:W89*H87:H89),"0")</f>
        <v>54</v>
      </c>
      <c r="X91" s="38"/>
      <c r="Y91" s="174"/>
      <c r="Z91" s="174"/>
    </row>
    <row r="92" spans="1:53" ht="16.5" customHeight="1" x14ac:dyDescent="0.25">
      <c r="A92" s="179" t="s">
        <v>147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7"/>
      <c r="Z92" s="167"/>
    </row>
    <row r="93" spans="1:53" ht="14.25" customHeight="1" x14ac:dyDescent="0.25">
      <c r="A93" s="190" t="s">
        <v>60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6"/>
      <c r="Z93" s="166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8">
        <v>4607111033970</v>
      </c>
      <c r="E94" s="177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7"/>
      <c r="S94" s="35"/>
      <c r="T94" s="35"/>
      <c r="U94" s="36" t="s">
        <v>65</v>
      </c>
      <c r="V94" s="171">
        <v>0</v>
      </c>
      <c r="W94" s="17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8">
        <v>4607111034144</v>
      </c>
      <c r="E95" s="177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7"/>
      <c r="S95" s="35"/>
      <c r="T95" s="35"/>
      <c r="U95" s="36" t="s">
        <v>65</v>
      </c>
      <c r="V95" s="171">
        <v>125</v>
      </c>
      <c r="W95" s="172">
        <f>IFERROR(IF(V95="","",V95),"")</f>
        <v>125</v>
      </c>
      <c r="X95" s="37">
        <f>IFERROR(IF(V95="","",V95*0.0155),"")</f>
        <v>1.9375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8">
        <v>4607111033987</v>
      </c>
      <c r="E96" s="177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7"/>
      <c r="S96" s="35"/>
      <c r="T96" s="35"/>
      <c r="U96" s="36" t="s">
        <v>65</v>
      </c>
      <c r="V96" s="171">
        <v>4</v>
      </c>
      <c r="W96" s="172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8">
        <v>4607111034151</v>
      </c>
      <c r="E97" s="177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7"/>
      <c r="S97" s="35"/>
      <c r="T97" s="35"/>
      <c r="U97" s="36" t="s">
        <v>65</v>
      </c>
      <c r="V97" s="171">
        <v>100</v>
      </c>
      <c r="W97" s="172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8">
        <v>4607111038098</v>
      </c>
      <c r="E98" s="177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7"/>
      <c r="S98" s="35"/>
      <c r="T98" s="35"/>
      <c r="U98" s="36" t="s">
        <v>65</v>
      </c>
      <c r="V98" s="171">
        <v>0</v>
      </c>
      <c r="W98" s="172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5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6"/>
      <c r="N99" s="187" t="s">
        <v>66</v>
      </c>
      <c r="O99" s="188"/>
      <c r="P99" s="188"/>
      <c r="Q99" s="188"/>
      <c r="R99" s="188"/>
      <c r="S99" s="188"/>
      <c r="T99" s="189"/>
      <c r="U99" s="38" t="s">
        <v>65</v>
      </c>
      <c r="V99" s="173">
        <f>IFERROR(SUM(V94:V98),"0")</f>
        <v>229</v>
      </c>
      <c r="W99" s="173">
        <f>IFERROR(SUM(W94:W98),"0")</f>
        <v>229</v>
      </c>
      <c r="X99" s="173">
        <f>IFERROR(IF(X94="",0,X94),"0")+IFERROR(IF(X95="",0,X95),"0")+IFERROR(IF(X96="",0,X96),"0")+IFERROR(IF(X97="",0,X97),"0")+IFERROR(IF(X98="",0,X98),"0")</f>
        <v>3.5495000000000001</v>
      </c>
      <c r="Y99" s="174"/>
      <c r="Z99" s="174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6"/>
      <c r="N100" s="187" t="s">
        <v>66</v>
      </c>
      <c r="O100" s="188"/>
      <c r="P100" s="188"/>
      <c r="Q100" s="188"/>
      <c r="R100" s="188"/>
      <c r="S100" s="188"/>
      <c r="T100" s="189"/>
      <c r="U100" s="38" t="s">
        <v>67</v>
      </c>
      <c r="V100" s="173">
        <f>IFERROR(SUMPRODUCT(V94:V98*H94:H98),"0")</f>
        <v>1647.52</v>
      </c>
      <c r="W100" s="173">
        <f>IFERROR(SUMPRODUCT(W94:W98*H94:H98),"0")</f>
        <v>1647.52</v>
      </c>
      <c r="X100" s="38"/>
      <c r="Y100" s="174"/>
      <c r="Z100" s="174"/>
    </row>
    <row r="101" spans="1:53" ht="16.5" customHeight="1" x14ac:dyDescent="0.25">
      <c r="A101" s="179" t="s">
        <v>158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7"/>
      <c r="Z101" s="167"/>
    </row>
    <row r="102" spans="1:53" ht="14.25" customHeight="1" x14ac:dyDescent="0.25">
      <c r="A102" s="190" t="s">
        <v>118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66"/>
      <c r="Z102" s="166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8">
        <v>4607111034014</v>
      </c>
      <c r="E103" s="177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7"/>
      <c r="S103" s="35"/>
      <c r="T103" s="35"/>
      <c r="U103" s="36" t="s">
        <v>65</v>
      </c>
      <c r="V103" s="171">
        <v>67</v>
      </c>
      <c r="W103" s="172">
        <f>IFERROR(IF(V103="","",V103),"")</f>
        <v>67</v>
      </c>
      <c r="X103" s="37">
        <f>IFERROR(IF(V103="","",V103*0.01788),"")</f>
        <v>1.1979599999999999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8">
        <v>4607111033994</v>
      </c>
      <c r="E104" s="177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7"/>
      <c r="S104" s="35"/>
      <c r="T104" s="35"/>
      <c r="U104" s="36" t="s">
        <v>65</v>
      </c>
      <c r="V104" s="171">
        <v>83</v>
      </c>
      <c r="W104" s="172">
        <f>IFERROR(IF(V104="","",V104),"")</f>
        <v>83</v>
      </c>
      <c r="X104" s="37">
        <f>IFERROR(IF(V104="","",V104*0.01788),"")</f>
        <v>1.48404</v>
      </c>
      <c r="Y104" s="57"/>
      <c r="Z104" s="58"/>
      <c r="AD104" s="62"/>
      <c r="BA104" s="100" t="s">
        <v>74</v>
      </c>
    </row>
    <row r="105" spans="1:53" x14ac:dyDescent="0.2">
      <c r="A105" s="185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6"/>
      <c r="N105" s="187" t="s">
        <v>66</v>
      </c>
      <c r="O105" s="188"/>
      <c r="P105" s="188"/>
      <c r="Q105" s="188"/>
      <c r="R105" s="188"/>
      <c r="S105" s="188"/>
      <c r="T105" s="189"/>
      <c r="U105" s="38" t="s">
        <v>65</v>
      </c>
      <c r="V105" s="173">
        <f>IFERROR(SUM(V103:V104),"0")</f>
        <v>150</v>
      </c>
      <c r="W105" s="173">
        <f>IFERROR(SUM(W103:W104),"0")</f>
        <v>150</v>
      </c>
      <c r="X105" s="173">
        <f>IFERROR(IF(X103="",0,X103),"0")+IFERROR(IF(X104="",0,X104),"0")</f>
        <v>2.6819999999999999</v>
      </c>
      <c r="Y105" s="174"/>
      <c r="Z105" s="174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6"/>
      <c r="N106" s="187" t="s">
        <v>66</v>
      </c>
      <c r="O106" s="188"/>
      <c r="P106" s="188"/>
      <c r="Q106" s="188"/>
      <c r="R106" s="188"/>
      <c r="S106" s="188"/>
      <c r="T106" s="189"/>
      <c r="U106" s="38" t="s">
        <v>67</v>
      </c>
      <c r="V106" s="173">
        <f>IFERROR(SUMPRODUCT(V103:V104*H103:H104),"0")</f>
        <v>450</v>
      </c>
      <c r="W106" s="173">
        <f>IFERROR(SUMPRODUCT(W103:W104*H103:H104),"0")</f>
        <v>450</v>
      </c>
      <c r="X106" s="38"/>
      <c r="Y106" s="174"/>
      <c r="Z106" s="174"/>
    </row>
    <row r="107" spans="1:53" ht="16.5" customHeight="1" x14ac:dyDescent="0.25">
      <c r="A107" s="179" t="s">
        <v>163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7"/>
      <c r="Z107" s="167"/>
    </row>
    <row r="108" spans="1:53" ht="14.25" customHeight="1" x14ac:dyDescent="0.25">
      <c r="A108" s="190" t="s">
        <v>118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66"/>
      <c r="Z108" s="166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8">
        <v>4607111034199</v>
      </c>
      <c r="E109" s="177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7"/>
      <c r="S109" s="35"/>
      <c r="T109" s="35"/>
      <c r="U109" s="36" t="s">
        <v>65</v>
      </c>
      <c r="V109" s="171">
        <v>0</v>
      </c>
      <c r="W109" s="172">
        <f>IFERROR(IF(V109="","",V109),"")</f>
        <v>0</v>
      </c>
      <c r="X109" s="37">
        <f>IFERROR(IF(V109="","",V109*0.01788),"")</f>
        <v>0</v>
      </c>
      <c r="Y109" s="57"/>
      <c r="Z109" s="58"/>
      <c r="AD109" s="62"/>
      <c r="BA109" s="101" t="s">
        <v>74</v>
      </c>
    </row>
    <row r="110" spans="1:53" x14ac:dyDescent="0.2">
      <c r="A110" s="185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6"/>
      <c r="N110" s="187" t="s">
        <v>66</v>
      </c>
      <c r="O110" s="188"/>
      <c r="P110" s="188"/>
      <c r="Q110" s="188"/>
      <c r="R110" s="188"/>
      <c r="S110" s="188"/>
      <c r="T110" s="189"/>
      <c r="U110" s="38" t="s">
        <v>65</v>
      </c>
      <c r="V110" s="173">
        <f>IFERROR(SUM(V109:V109),"0")</f>
        <v>0</v>
      </c>
      <c r="W110" s="173">
        <f>IFERROR(SUM(W109:W109),"0")</f>
        <v>0</v>
      </c>
      <c r="X110" s="173">
        <f>IFERROR(IF(X109="",0,X109),"0")</f>
        <v>0</v>
      </c>
      <c r="Y110" s="174"/>
      <c r="Z110" s="174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6"/>
      <c r="N111" s="187" t="s">
        <v>66</v>
      </c>
      <c r="O111" s="188"/>
      <c r="P111" s="188"/>
      <c r="Q111" s="188"/>
      <c r="R111" s="188"/>
      <c r="S111" s="188"/>
      <c r="T111" s="189"/>
      <c r="U111" s="38" t="s">
        <v>67</v>
      </c>
      <c r="V111" s="173">
        <f>IFERROR(SUMPRODUCT(V109:V109*H109:H109),"0")</f>
        <v>0</v>
      </c>
      <c r="W111" s="173">
        <f>IFERROR(SUMPRODUCT(W109:W109*H109:H109),"0")</f>
        <v>0</v>
      </c>
      <c r="X111" s="38"/>
      <c r="Y111" s="174"/>
      <c r="Z111" s="174"/>
    </row>
    <row r="112" spans="1:53" ht="16.5" customHeight="1" x14ac:dyDescent="0.25">
      <c r="A112" s="179" t="s">
        <v>166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7"/>
      <c r="Z112" s="167"/>
    </row>
    <row r="113" spans="1:53" ht="14.25" customHeight="1" x14ac:dyDescent="0.25">
      <c r="A113" s="190" t="s">
        <v>118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66"/>
      <c r="Z113" s="166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8">
        <v>4607111034670</v>
      </c>
      <c r="E114" s="177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7"/>
      <c r="S114" s="35"/>
      <c r="T114" s="35"/>
      <c r="U114" s="36" t="s">
        <v>65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8">
        <v>4607111034687</v>
      </c>
      <c r="E115" s="177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7"/>
      <c r="S115" s="35"/>
      <c r="T115" s="35"/>
      <c r="U115" s="36" t="s">
        <v>65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8">
        <v>4607111034380</v>
      </c>
      <c r="E116" s="177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4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7"/>
      <c r="S116" s="35"/>
      <c r="T116" s="35"/>
      <c r="U116" s="36" t="s">
        <v>65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8">
        <v>4607111034397</v>
      </c>
      <c r="E117" s="177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7"/>
      <c r="S117" s="35"/>
      <c r="T117" s="35"/>
      <c r="U117" s="36" t="s">
        <v>65</v>
      </c>
      <c r="V117" s="171">
        <v>0</v>
      </c>
      <c r="W117" s="172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85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6"/>
      <c r="N118" s="187" t="s">
        <v>66</v>
      </c>
      <c r="O118" s="188"/>
      <c r="P118" s="188"/>
      <c r="Q118" s="188"/>
      <c r="R118" s="188"/>
      <c r="S118" s="188"/>
      <c r="T118" s="189"/>
      <c r="U118" s="38" t="s">
        <v>65</v>
      </c>
      <c r="V118" s="173">
        <f>IFERROR(SUM(V114:V117),"0")</f>
        <v>0</v>
      </c>
      <c r="W118" s="173">
        <f>IFERROR(SUM(W114:W117),"0")</f>
        <v>0</v>
      </c>
      <c r="X118" s="173">
        <f>IFERROR(IF(X114="",0,X114),"0")+IFERROR(IF(X115="",0,X115),"0")+IFERROR(IF(X116="",0,X116),"0")+IFERROR(IF(X117="",0,X117),"0")</f>
        <v>0</v>
      </c>
      <c r="Y118" s="174"/>
      <c r="Z118" s="174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6"/>
      <c r="N119" s="187" t="s">
        <v>66</v>
      </c>
      <c r="O119" s="188"/>
      <c r="P119" s="188"/>
      <c r="Q119" s="188"/>
      <c r="R119" s="188"/>
      <c r="S119" s="188"/>
      <c r="T119" s="189"/>
      <c r="U119" s="38" t="s">
        <v>67</v>
      </c>
      <c r="V119" s="173">
        <f>IFERROR(SUMPRODUCT(V114:V117*H114:H117),"0")</f>
        <v>0</v>
      </c>
      <c r="W119" s="173">
        <f>IFERROR(SUMPRODUCT(W114:W117*H114:H117),"0")</f>
        <v>0</v>
      </c>
      <c r="X119" s="38"/>
      <c r="Y119" s="174"/>
      <c r="Z119" s="174"/>
    </row>
    <row r="120" spans="1:53" ht="16.5" customHeight="1" x14ac:dyDescent="0.25">
      <c r="A120" s="179" t="s">
        <v>176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7"/>
      <c r="Z120" s="167"/>
    </row>
    <row r="121" spans="1:53" ht="14.25" customHeight="1" x14ac:dyDescent="0.25">
      <c r="A121" s="190" t="s">
        <v>118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66"/>
      <c r="Z121" s="166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8">
        <v>4607111035806</v>
      </c>
      <c r="E122" s="177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7"/>
      <c r="S122" s="35"/>
      <c r="T122" s="35"/>
      <c r="U122" s="36" t="s">
        <v>65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85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6"/>
      <c r="N123" s="187" t="s">
        <v>66</v>
      </c>
      <c r="O123" s="188"/>
      <c r="P123" s="188"/>
      <c r="Q123" s="188"/>
      <c r="R123" s="188"/>
      <c r="S123" s="188"/>
      <c r="T123" s="189"/>
      <c r="U123" s="38" t="s">
        <v>65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6"/>
      <c r="N124" s="187" t="s">
        <v>66</v>
      </c>
      <c r="O124" s="188"/>
      <c r="P124" s="188"/>
      <c r="Q124" s="188"/>
      <c r="R124" s="188"/>
      <c r="S124" s="188"/>
      <c r="T124" s="189"/>
      <c r="U124" s="38" t="s">
        <v>67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79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7"/>
      <c r="Z125" s="167"/>
    </row>
    <row r="126" spans="1:53" ht="14.25" customHeight="1" x14ac:dyDescent="0.25">
      <c r="A126" s="190" t="s">
        <v>180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66"/>
      <c r="Z126" s="166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8">
        <v>4607111035639</v>
      </c>
      <c r="E127" s="177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7"/>
      <c r="S127" s="35"/>
      <c r="T127" s="35"/>
      <c r="U127" s="36" t="s">
        <v>65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8">
        <v>4607111035646</v>
      </c>
      <c r="E128" s="177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3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7"/>
      <c r="S128" s="35"/>
      <c r="T128" s="35"/>
      <c r="U128" s="36" t="s">
        <v>65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85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6"/>
      <c r="N129" s="187" t="s">
        <v>66</v>
      </c>
      <c r="O129" s="188"/>
      <c r="P129" s="188"/>
      <c r="Q129" s="188"/>
      <c r="R129" s="188"/>
      <c r="S129" s="188"/>
      <c r="T129" s="189"/>
      <c r="U129" s="38" t="s">
        <v>65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6"/>
      <c r="N130" s="187" t="s">
        <v>66</v>
      </c>
      <c r="O130" s="188"/>
      <c r="P130" s="188"/>
      <c r="Q130" s="188"/>
      <c r="R130" s="188"/>
      <c r="S130" s="188"/>
      <c r="T130" s="189"/>
      <c r="U130" s="38" t="s">
        <v>67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79" t="s">
        <v>187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7"/>
      <c r="Z131" s="167"/>
    </row>
    <row r="132" spans="1:53" ht="14.25" customHeight="1" x14ac:dyDescent="0.25">
      <c r="A132" s="190" t="s">
        <v>118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66"/>
      <c r="Z132" s="166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8">
        <v>4607111036568</v>
      </c>
      <c r="E133" s="177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7"/>
      <c r="S133" s="35"/>
      <c r="T133" s="35"/>
      <c r="U133" s="36" t="s">
        <v>65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85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6"/>
      <c r="N134" s="187" t="s">
        <v>66</v>
      </c>
      <c r="O134" s="188"/>
      <c r="P134" s="188"/>
      <c r="Q134" s="188"/>
      <c r="R134" s="188"/>
      <c r="S134" s="188"/>
      <c r="T134" s="189"/>
      <c r="U134" s="38" t="s">
        <v>65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6"/>
      <c r="N135" s="187" t="s">
        <v>66</v>
      </c>
      <c r="O135" s="188"/>
      <c r="P135" s="188"/>
      <c r="Q135" s="188"/>
      <c r="R135" s="188"/>
      <c r="S135" s="188"/>
      <c r="T135" s="189"/>
      <c r="U135" s="38" t="s">
        <v>67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183" t="s">
        <v>190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49"/>
      <c r="Z136" s="49"/>
    </row>
    <row r="137" spans="1:53" ht="16.5" customHeight="1" x14ac:dyDescent="0.25">
      <c r="A137" s="179" t="s">
        <v>191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7"/>
      <c r="Z137" s="167"/>
    </row>
    <row r="138" spans="1:53" ht="14.25" customHeight="1" x14ac:dyDescent="0.25">
      <c r="A138" s="190" t="s">
        <v>118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66"/>
      <c r="Z138" s="166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8">
        <v>4607111039057</v>
      </c>
      <c r="E139" s="177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34" t="s">
        <v>194</v>
      </c>
      <c r="O139" s="176"/>
      <c r="P139" s="176"/>
      <c r="Q139" s="176"/>
      <c r="R139" s="177"/>
      <c r="S139" s="35"/>
      <c r="T139" s="35"/>
      <c r="U139" s="36" t="s">
        <v>65</v>
      </c>
      <c r="V139" s="171">
        <v>0</v>
      </c>
      <c r="W139" s="172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85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6"/>
      <c r="N140" s="187" t="s">
        <v>66</v>
      </c>
      <c r="O140" s="188"/>
      <c r="P140" s="188"/>
      <c r="Q140" s="188"/>
      <c r="R140" s="188"/>
      <c r="S140" s="188"/>
      <c r="T140" s="189"/>
      <c r="U140" s="38" t="s">
        <v>65</v>
      </c>
      <c r="V140" s="173">
        <f>IFERROR(SUM(V139:V139),"0")</f>
        <v>0</v>
      </c>
      <c r="W140" s="173">
        <f>IFERROR(SUM(W139:W139),"0")</f>
        <v>0</v>
      </c>
      <c r="X140" s="173">
        <f>IFERROR(IF(X139="",0,X139),"0")</f>
        <v>0</v>
      </c>
      <c r="Y140" s="174"/>
      <c r="Z140" s="174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6"/>
      <c r="N141" s="187" t="s">
        <v>66</v>
      </c>
      <c r="O141" s="188"/>
      <c r="P141" s="188"/>
      <c r="Q141" s="188"/>
      <c r="R141" s="188"/>
      <c r="S141" s="188"/>
      <c r="T141" s="189"/>
      <c r="U141" s="38" t="s">
        <v>67</v>
      </c>
      <c r="V141" s="173">
        <f>IFERROR(SUMPRODUCT(V139:V139*H139:H139),"0")</f>
        <v>0</v>
      </c>
      <c r="W141" s="173">
        <f>IFERROR(SUMPRODUCT(W139:W139*H139:H139),"0")</f>
        <v>0</v>
      </c>
      <c r="X141" s="38"/>
      <c r="Y141" s="174"/>
      <c r="Z141" s="174"/>
    </row>
    <row r="142" spans="1:53" ht="16.5" customHeight="1" x14ac:dyDescent="0.25">
      <c r="A142" s="179" t="s">
        <v>195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7"/>
      <c r="Z142" s="167"/>
    </row>
    <row r="143" spans="1:53" ht="14.25" customHeight="1" x14ac:dyDescent="0.25">
      <c r="A143" s="190" t="s">
        <v>180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66"/>
      <c r="Z143" s="166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8">
        <v>4607111037701</v>
      </c>
      <c r="E144" s="177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6"/>
      <c r="P144" s="176"/>
      <c r="Q144" s="176"/>
      <c r="R144" s="177"/>
      <c r="S144" s="35"/>
      <c r="T144" s="35"/>
      <c r="U144" s="36" t="s">
        <v>65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85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6"/>
      <c r="N145" s="187" t="s">
        <v>66</v>
      </c>
      <c r="O145" s="188"/>
      <c r="P145" s="188"/>
      <c r="Q145" s="188"/>
      <c r="R145" s="188"/>
      <c r="S145" s="188"/>
      <c r="T145" s="189"/>
      <c r="U145" s="38" t="s">
        <v>65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6"/>
      <c r="N146" s="187" t="s">
        <v>66</v>
      </c>
      <c r="O146" s="188"/>
      <c r="P146" s="188"/>
      <c r="Q146" s="188"/>
      <c r="R146" s="188"/>
      <c r="S146" s="188"/>
      <c r="T146" s="189"/>
      <c r="U146" s="38" t="s">
        <v>67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79" t="s">
        <v>198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7"/>
      <c r="Z147" s="167"/>
    </row>
    <row r="148" spans="1:53" ht="14.25" customHeight="1" x14ac:dyDescent="0.25">
      <c r="A148" s="190" t="s">
        <v>60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66"/>
      <c r="Z148" s="166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8">
        <v>4607111036384</v>
      </c>
      <c r="E149" s="177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62" t="s">
        <v>201</v>
      </c>
      <c r="O149" s="176"/>
      <c r="P149" s="176"/>
      <c r="Q149" s="176"/>
      <c r="R149" s="177"/>
      <c r="S149" s="35"/>
      <c r="T149" s="35"/>
      <c r="U149" s="36" t="s">
        <v>65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8">
        <v>4640242180250</v>
      </c>
      <c r="E150" s="177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3" t="s">
        <v>204</v>
      </c>
      <c r="O150" s="176"/>
      <c r="P150" s="176"/>
      <c r="Q150" s="176"/>
      <c r="R150" s="177"/>
      <c r="S150" s="35"/>
      <c r="T150" s="35"/>
      <c r="U150" s="36" t="s">
        <v>65</v>
      </c>
      <c r="V150" s="171">
        <v>0</v>
      </c>
      <c r="W150" s="17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8">
        <v>4607111036216</v>
      </c>
      <c r="E151" s="177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6"/>
      <c r="P151" s="176"/>
      <c r="Q151" s="176"/>
      <c r="R151" s="177"/>
      <c r="S151" s="35"/>
      <c r="T151" s="35"/>
      <c r="U151" s="36" t="s">
        <v>65</v>
      </c>
      <c r="V151" s="171">
        <v>0</v>
      </c>
      <c r="W151" s="17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8">
        <v>4607111036278</v>
      </c>
      <c r="E152" s="177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5" t="s">
        <v>209</v>
      </c>
      <c r="O152" s="176"/>
      <c r="P152" s="176"/>
      <c r="Q152" s="176"/>
      <c r="R152" s="177"/>
      <c r="S152" s="35"/>
      <c r="T152" s="35"/>
      <c r="U152" s="36" t="s">
        <v>65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5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6"/>
      <c r="N153" s="187" t="s">
        <v>66</v>
      </c>
      <c r="O153" s="188"/>
      <c r="P153" s="188"/>
      <c r="Q153" s="188"/>
      <c r="R153" s="188"/>
      <c r="S153" s="188"/>
      <c r="T153" s="189"/>
      <c r="U153" s="38" t="s">
        <v>65</v>
      </c>
      <c r="V153" s="173">
        <f>IFERROR(SUM(V149:V152),"0")</f>
        <v>0</v>
      </c>
      <c r="W153" s="173">
        <f>IFERROR(SUM(W149:W152),"0")</f>
        <v>0</v>
      </c>
      <c r="X153" s="173">
        <f>IFERROR(IF(X149="",0,X149),"0")+IFERROR(IF(X150="",0,X150),"0")+IFERROR(IF(X151="",0,X151),"0")+IFERROR(IF(X152="",0,X152),"0")</f>
        <v>0</v>
      </c>
      <c r="Y153" s="174"/>
      <c r="Z153" s="174"/>
    </row>
    <row r="154" spans="1:53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6"/>
      <c r="N154" s="187" t="s">
        <v>66</v>
      </c>
      <c r="O154" s="188"/>
      <c r="P154" s="188"/>
      <c r="Q154" s="188"/>
      <c r="R154" s="188"/>
      <c r="S154" s="188"/>
      <c r="T154" s="189"/>
      <c r="U154" s="38" t="s">
        <v>67</v>
      </c>
      <c r="V154" s="173">
        <f>IFERROR(SUMPRODUCT(V149:V152*H149:H152),"0")</f>
        <v>0</v>
      </c>
      <c r="W154" s="173">
        <f>IFERROR(SUMPRODUCT(W149:W152*H149:H152),"0")</f>
        <v>0</v>
      </c>
      <c r="X154" s="38"/>
      <c r="Y154" s="174"/>
      <c r="Z154" s="174"/>
    </row>
    <row r="155" spans="1:53" ht="14.25" customHeight="1" x14ac:dyDescent="0.25">
      <c r="A155" s="190" t="s">
        <v>210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66"/>
      <c r="Z155" s="166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8">
        <v>4607111036827</v>
      </c>
      <c r="E156" s="177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6"/>
      <c r="P156" s="176"/>
      <c r="Q156" s="176"/>
      <c r="R156" s="177"/>
      <c r="S156" s="35"/>
      <c r="T156" s="35"/>
      <c r="U156" s="36" t="s">
        <v>65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8">
        <v>4607111036834</v>
      </c>
      <c r="E157" s="177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6"/>
      <c r="P157" s="176"/>
      <c r="Q157" s="176"/>
      <c r="R157" s="177"/>
      <c r="S157" s="35"/>
      <c r="T157" s="35"/>
      <c r="U157" s="36" t="s">
        <v>65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85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6"/>
      <c r="N158" s="187" t="s">
        <v>66</v>
      </c>
      <c r="O158" s="188"/>
      <c r="P158" s="188"/>
      <c r="Q158" s="188"/>
      <c r="R158" s="188"/>
      <c r="S158" s="188"/>
      <c r="T158" s="189"/>
      <c r="U158" s="38" t="s">
        <v>65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6"/>
      <c r="N159" s="187" t="s">
        <v>66</v>
      </c>
      <c r="O159" s="188"/>
      <c r="P159" s="188"/>
      <c r="Q159" s="188"/>
      <c r="R159" s="188"/>
      <c r="S159" s="188"/>
      <c r="T159" s="189"/>
      <c r="U159" s="38" t="s">
        <v>67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183" t="s">
        <v>215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49"/>
      <c r="Z160" s="49"/>
    </row>
    <row r="161" spans="1:53" ht="16.5" customHeight="1" x14ac:dyDescent="0.25">
      <c r="A161" s="179" t="s">
        <v>216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7"/>
      <c r="Z161" s="167"/>
    </row>
    <row r="162" spans="1:53" ht="14.25" customHeight="1" x14ac:dyDescent="0.25">
      <c r="A162" s="190" t="s">
        <v>70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66"/>
      <c r="Z162" s="166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8">
        <v>4607111035721</v>
      </c>
      <c r="E163" s="177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6"/>
      <c r="P163" s="176"/>
      <c r="Q163" s="176"/>
      <c r="R163" s="177"/>
      <c r="S163" s="35"/>
      <c r="T163" s="35"/>
      <c r="U163" s="36" t="s">
        <v>65</v>
      </c>
      <c r="V163" s="171">
        <v>8</v>
      </c>
      <c r="W163" s="172">
        <f>IFERROR(IF(V163="","",V163),"")</f>
        <v>8</v>
      </c>
      <c r="X163" s="37">
        <f>IFERROR(IF(V163="","",V163*0.01788),"")</f>
        <v>0.14304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8">
        <v>4607111035691</v>
      </c>
      <c r="E164" s="177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4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6"/>
      <c r="P164" s="176"/>
      <c r="Q164" s="176"/>
      <c r="R164" s="177"/>
      <c r="S164" s="35"/>
      <c r="T164" s="35"/>
      <c r="U164" s="36" t="s">
        <v>65</v>
      </c>
      <c r="V164" s="171">
        <v>23</v>
      </c>
      <c r="W164" s="172">
        <f>IFERROR(IF(V164="","",V164),"")</f>
        <v>23</v>
      </c>
      <c r="X164" s="37">
        <f>IFERROR(IF(V164="","",V164*0.01788),"")</f>
        <v>0.41123999999999999</v>
      </c>
      <c r="Y164" s="57"/>
      <c r="Z164" s="58"/>
      <c r="AD164" s="62"/>
      <c r="BA164" s="119" t="s">
        <v>74</v>
      </c>
    </row>
    <row r="165" spans="1:53" x14ac:dyDescent="0.2">
      <c r="A165" s="185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6"/>
      <c r="N165" s="187" t="s">
        <v>66</v>
      </c>
      <c r="O165" s="188"/>
      <c r="P165" s="188"/>
      <c r="Q165" s="188"/>
      <c r="R165" s="188"/>
      <c r="S165" s="188"/>
      <c r="T165" s="189"/>
      <c r="U165" s="38" t="s">
        <v>65</v>
      </c>
      <c r="V165" s="173">
        <f>IFERROR(SUM(V163:V164),"0")</f>
        <v>31</v>
      </c>
      <c r="W165" s="173">
        <f>IFERROR(SUM(W163:W164),"0")</f>
        <v>31</v>
      </c>
      <c r="X165" s="173">
        <f>IFERROR(IF(X163="",0,X163),"0")+IFERROR(IF(X164="",0,X164),"0")</f>
        <v>0.55427999999999999</v>
      </c>
      <c r="Y165" s="174"/>
      <c r="Z165" s="174"/>
    </row>
    <row r="166" spans="1:53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6"/>
      <c r="N166" s="187" t="s">
        <v>66</v>
      </c>
      <c r="O166" s="188"/>
      <c r="P166" s="188"/>
      <c r="Q166" s="188"/>
      <c r="R166" s="188"/>
      <c r="S166" s="188"/>
      <c r="T166" s="189"/>
      <c r="U166" s="38" t="s">
        <v>67</v>
      </c>
      <c r="V166" s="173">
        <f>IFERROR(SUMPRODUCT(V163:V164*H163:H164),"0")</f>
        <v>93</v>
      </c>
      <c r="W166" s="173">
        <f>IFERROR(SUMPRODUCT(W163:W164*H163:H164),"0")</f>
        <v>93</v>
      </c>
      <c r="X166" s="38"/>
      <c r="Y166" s="174"/>
      <c r="Z166" s="174"/>
    </row>
    <row r="167" spans="1:53" ht="16.5" customHeight="1" x14ac:dyDescent="0.25">
      <c r="A167" s="179" t="s">
        <v>221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7"/>
      <c r="Z167" s="167"/>
    </row>
    <row r="168" spans="1:53" ht="14.25" customHeight="1" x14ac:dyDescent="0.25">
      <c r="A168" s="190" t="s">
        <v>221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66"/>
      <c r="Z168" s="166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8">
        <v>4607111035783</v>
      </c>
      <c r="E169" s="177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6"/>
      <c r="P169" s="176"/>
      <c r="Q169" s="176"/>
      <c r="R169" s="177"/>
      <c r="S169" s="35"/>
      <c r="T169" s="35"/>
      <c r="U169" s="36" t="s">
        <v>65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85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6"/>
      <c r="N170" s="187" t="s">
        <v>66</v>
      </c>
      <c r="O170" s="188"/>
      <c r="P170" s="188"/>
      <c r="Q170" s="188"/>
      <c r="R170" s="188"/>
      <c r="S170" s="188"/>
      <c r="T170" s="189"/>
      <c r="U170" s="38" t="s">
        <v>65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6"/>
      <c r="N171" s="187" t="s">
        <v>66</v>
      </c>
      <c r="O171" s="188"/>
      <c r="P171" s="188"/>
      <c r="Q171" s="188"/>
      <c r="R171" s="188"/>
      <c r="S171" s="188"/>
      <c r="T171" s="189"/>
      <c r="U171" s="38" t="s">
        <v>67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79" t="s">
        <v>215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7"/>
      <c r="Z172" s="167"/>
    </row>
    <row r="173" spans="1:53" ht="14.25" customHeight="1" x14ac:dyDescent="0.25">
      <c r="A173" s="190" t="s">
        <v>224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66"/>
      <c r="Z173" s="166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8">
        <v>4680115881204</v>
      </c>
      <c r="E174" s="177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6"/>
      <c r="P174" s="176"/>
      <c r="Q174" s="176"/>
      <c r="R174" s="177"/>
      <c r="S174" s="35"/>
      <c r="T174" s="35"/>
      <c r="U174" s="36" t="s">
        <v>65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85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6"/>
      <c r="N175" s="187" t="s">
        <v>66</v>
      </c>
      <c r="O175" s="188"/>
      <c r="P175" s="188"/>
      <c r="Q175" s="188"/>
      <c r="R175" s="188"/>
      <c r="S175" s="188"/>
      <c r="T175" s="189"/>
      <c r="U175" s="38" t="s">
        <v>65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6"/>
      <c r="N176" s="187" t="s">
        <v>66</v>
      </c>
      <c r="O176" s="188"/>
      <c r="P176" s="188"/>
      <c r="Q176" s="188"/>
      <c r="R176" s="188"/>
      <c r="S176" s="188"/>
      <c r="T176" s="189"/>
      <c r="U176" s="38" t="s">
        <v>67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79" t="s">
        <v>229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7"/>
      <c r="Z177" s="167"/>
    </row>
    <row r="178" spans="1:53" ht="14.25" customHeight="1" x14ac:dyDescent="0.25">
      <c r="A178" s="190" t="s">
        <v>70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66"/>
      <c r="Z178" s="166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8">
        <v>4607111035721</v>
      </c>
      <c r="E179" s="177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30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6"/>
      <c r="P179" s="176"/>
      <c r="Q179" s="176"/>
      <c r="R179" s="177"/>
      <c r="S179" s="35"/>
      <c r="T179" s="35"/>
      <c r="U179" s="36" t="s">
        <v>65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4301132079</v>
      </c>
      <c r="D180" s="178">
        <v>4607111038487</v>
      </c>
      <c r="E180" s="177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73</v>
      </c>
      <c r="L180" s="34" t="s">
        <v>64</v>
      </c>
      <c r="M180" s="33">
        <v>180</v>
      </c>
      <c r="N180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76"/>
      <c r="P180" s="176"/>
      <c r="Q180" s="176"/>
      <c r="R180" s="177"/>
      <c r="S180" s="35"/>
      <c r="T180" s="35"/>
      <c r="U180" s="36" t="s">
        <v>65</v>
      </c>
      <c r="V180" s="171">
        <v>4</v>
      </c>
      <c r="W180" s="172">
        <f>IFERROR(IF(V180="","",V180),"")</f>
        <v>4</v>
      </c>
      <c r="X180" s="37">
        <f>IFERROR(IF(V180="","",V180*0.01788),"")</f>
        <v>7.152E-2</v>
      </c>
      <c r="Y180" s="57"/>
      <c r="Z180" s="58"/>
      <c r="AD180" s="62"/>
      <c r="BA180" s="123" t="s">
        <v>74</v>
      </c>
    </row>
    <row r="181" spans="1:53" x14ac:dyDescent="0.2">
      <c r="A181" s="185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6"/>
      <c r="N181" s="187" t="s">
        <v>66</v>
      </c>
      <c r="O181" s="188"/>
      <c r="P181" s="188"/>
      <c r="Q181" s="188"/>
      <c r="R181" s="188"/>
      <c r="S181" s="188"/>
      <c r="T181" s="189"/>
      <c r="U181" s="38" t="s">
        <v>65</v>
      </c>
      <c r="V181" s="173">
        <f>IFERROR(SUM(V179:V180),"0")</f>
        <v>4</v>
      </c>
      <c r="W181" s="173">
        <f>IFERROR(SUM(W179:W180),"0")</f>
        <v>4</v>
      </c>
      <c r="X181" s="173">
        <f>IFERROR(IF(X179="",0,X179),"0")+IFERROR(IF(X180="",0,X180),"0")</f>
        <v>7.152E-2</v>
      </c>
      <c r="Y181" s="174"/>
      <c r="Z181" s="174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6"/>
      <c r="N182" s="187" t="s">
        <v>66</v>
      </c>
      <c r="O182" s="188"/>
      <c r="P182" s="188"/>
      <c r="Q182" s="188"/>
      <c r="R182" s="188"/>
      <c r="S182" s="188"/>
      <c r="T182" s="189"/>
      <c r="U182" s="38" t="s">
        <v>67</v>
      </c>
      <c r="V182" s="173">
        <f>IFERROR(SUMPRODUCT(V179:V180*H179:H180),"0")</f>
        <v>12</v>
      </c>
      <c r="W182" s="173">
        <f>IFERROR(SUMPRODUCT(W179:W180*H179:H180),"0")</f>
        <v>12</v>
      </c>
      <c r="X182" s="38"/>
      <c r="Y182" s="174"/>
      <c r="Z182" s="174"/>
    </row>
    <row r="183" spans="1:53" ht="27.75" customHeight="1" x14ac:dyDescent="0.2">
      <c r="A183" s="183" t="s">
        <v>234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49"/>
      <c r="Z183" s="49"/>
    </row>
    <row r="184" spans="1:53" ht="16.5" customHeight="1" x14ac:dyDescent="0.25">
      <c r="A184" s="179" t="s">
        <v>235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7"/>
      <c r="Z184" s="167"/>
    </row>
    <row r="185" spans="1:53" ht="14.25" customHeight="1" x14ac:dyDescent="0.25">
      <c r="A185" s="190" t="s">
        <v>60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66"/>
      <c r="Z185" s="166"/>
    </row>
    <row r="186" spans="1:53" ht="16.5" customHeight="1" x14ac:dyDescent="0.25">
      <c r="A186" s="55" t="s">
        <v>236</v>
      </c>
      <c r="B186" s="55" t="s">
        <v>237</v>
      </c>
      <c r="C186" s="32">
        <v>4301070913</v>
      </c>
      <c r="D186" s="178">
        <v>4607111036957</v>
      </c>
      <c r="E186" s="177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63</v>
      </c>
      <c r="L186" s="34" t="s">
        <v>64</v>
      </c>
      <c r="M186" s="33">
        <v>180</v>
      </c>
      <c r="N186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76"/>
      <c r="P186" s="176"/>
      <c r="Q186" s="176"/>
      <c r="R186" s="177"/>
      <c r="S186" s="35"/>
      <c r="T186" s="35"/>
      <c r="U186" s="36" t="s">
        <v>65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238</v>
      </c>
      <c r="B187" s="55" t="s">
        <v>239</v>
      </c>
      <c r="C187" s="32">
        <v>4301070912</v>
      </c>
      <c r="D187" s="178">
        <v>4607111037213</v>
      </c>
      <c r="E187" s="177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76"/>
      <c r="P187" s="176"/>
      <c r="Q187" s="176"/>
      <c r="R187" s="177"/>
      <c r="S187" s="35"/>
      <c r="T187" s="35"/>
      <c r="U187" s="36" t="s">
        <v>65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85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6"/>
      <c r="N188" s="187" t="s">
        <v>66</v>
      </c>
      <c r="O188" s="188"/>
      <c r="P188" s="188"/>
      <c r="Q188" s="188"/>
      <c r="R188" s="188"/>
      <c r="S188" s="188"/>
      <c r="T188" s="189"/>
      <c r="U188" s="38" t="s">
        <v>65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6"/>
      <c r="N189" s="187" t="s">
        <v>66</v>
      </c>
      <c r="O189" s="188"/>
      <c r="P189" s="188"/>
      <c r="Q189" s="188"/>
      <c r="R189" s="188"/>
      <c r="S189" s="188"/>
      <c r="T189" s="189"/>
      <c r="U189" s="38" t="s">
        <v>67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79" t="s">
        <v>240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7"/>
      <c r="Z190" s="167"/>
    </row>
    <row r="191" spans="1:53" ht="14.25" customHeight="1" x14ac:dyDescent="0.25">
      <c r="A191" s="190" t="s">
        <v>60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66"/>
      <c r="Z191" s="166"/>
    </row>
    <row r="192" spans="1:53" ht="16.5" customHeight="1" x14ac:dyDescent="0.25">
      <c r="A192" s="55" t="s">
        <v>241</v>
      </c>
      <c r="B192" s="55" t="s">
        <v>242</v>
      </c>
      <c r="C192" s="32">
        <v>4301070948</v>
      </c>
      <c r="D192" s="178">
        <v>4607111037022</v>
      </c>
      <c r="E192" s="177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63</v>
      </c>
      <c r="L192" s="34" t="s">
        <v>64</v>
      </c>
      <c r="M192" s="33">
        <v>180</v>
      </c>
      <c r="N192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76"/>
      <c r="P192" s="176"/>
      <c r="Q192" s="176"/>
      <c r="R192" s="177"/>
      <c r="S192" s="35"/>
      <c r="T192" s="35"/>
      <c r="U192" s="36" t="s">
        <v>65</v>
      </c>
      <c r="V192" s="171">
        <v>131</v>
      </c>
      <c r="W192" s="172">
        <f>IFERROR(IF(V192="","",V192),"")</f>
        <v>131</v>
      </c>
      <c r="X192" s="37">
        <f>IFERROR(IF(V192="","",V192*0.0155),"")</f>
        <v>2.0305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243</v>
      </c>
      <c r="B193" s="55" t="s">
        <v>244</v>
      </c>
      <c r="C193" s="32">
        <v>4301070990</v>
      </c>
      <c r="D193" s="178">
        <v>4607111038494</v>
      </c>
      <c r="E193" s="177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76"/>
      <c r="P193" s="176"/>
      <c r="Q193" s="176"/>
      <c r="R193" s="177"/>
      <c r="S193" s="35"/>
      <c r="T193" s="35"/>
      <c r="U193" s="36" t="s">
        <v>65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4301070966</v>
      </c>
      <c r="D194" s="178">
        <v>4607111038135</v>
      </c>
      <c r="E194" s="177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76"/>
      <c r="P194" s="176"/>
      <c r="Q194" s="176"/>
      <c r="R194" s="177"/>
      <c r="S194" s="35"/>
      <c r="T194" s="35"/>
      <c r="U194" s="36" t="s">
        <v>65</v>
      </c>
      <c r="V194" s="171">
        <v>0</v>
      </c>
      <c r="W194" s="172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x14ac:dyDescent="0.2">
      <c r="A195" s="185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6"/>
      <c r="N195" s="187" t="s">
        <v>66</v>
      </c>
      <c r="O195" s="188"/>
      <c r="P195" s="188"/>
      <c r="Q195" s="188"/>
      <c r="R195" s="188"/>
      <c r="S195" s="188"/>
      <c r="T195" s="189"/>
      <c r="U195" s="38" t="s">
        <v>65</v>
      </c>
      <c r="V195" s="173">
        <f>IFERROR(SUM(V192:V194),"0")</f>
        <v>131</v>
      </c>
      <c r="W195" s="173">
        <f>IFERROR(SUM(W192:W194),"0")</f>
        <v>131</v>
      </c>
      <c r="X195" s="173">
        <f>IFERROR(IF(X192="",0,X192),"0")+IFERROR(IF(X193="",0,X193),"0")+IFERROR(IF(X194="",0,X194),"0")</f>
        <v>2.0305</v>
      </c>
      <c r="Y195" s="174"/>
      <c r="Z195" s="174"/>
    </row>
    <row r="196" spans="1:53" x14ac:dyDescent="0.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6"/>
      <c r="N196" s="187" t="s">
        <v>66</v>
      </c>
      <c r="O196" s="188"/>
      <c r="P196" s="188"/>
      <c r="Q196" s="188"/>
      <c r="R196" s="188"/>
      <c r="S196" s="188"/>
      <c r="T196" s="189"/>
      <c r="U196" s="38" t="s">
        <v>67</v>
      </c>
      <c r="V196" s="173">
        <f>IFERROR(SUMPRODUCT(V192:V194*H192:H194),"0")</f>
        <v>733.59999999999991</v>
      </c>
      <c r="W196" s="173">
        <f>IFERROR(SUMPRODUCT(W192:W194*H192:H194),"0")</f>
        <v>733.59999999999991</v>
      </c>
      <c r="X196" s="38"/>
      <c r="Y196" s="174"/>
      <c r="Z196" s="174"/>
    </row>
    <row r="197" spans="1:53" ht="16.5" customHeight="1" x14ac:dyDescent="0.25">
      <c r="A197" s="179" t="s">
        <v>247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7"/>
      <c r="Z197" s="167"/>
    </row>
    <row r="198" spans="1:53" ht="14.25" customHeight="1" x14ac:dyDescent="0.25">
      <c r="A198" s="190" t="s">
        <v>60</v>
      </c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66"/>
      <c r="Z198" s="166"/>
    </row>
    <row r="199" spans="1:53" ht="27" customHeight="1" x14ac:dyDescent="0.25">
      <c r="A199" s="55" t="s">
        <v>248</v>
      </c>
      <c r="B199" s="55" t="s">
        <v>249</v>
      </c>
      <c r="C199" s="32">
        <v>4301070996</v>
      </c>
      <c r="D199" s="178">
        <v>4607111038654</v>
      </c>
      <c r="E199" s="177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63</v>
      </c>
      <c r="L199" s="34" t="s">
        <v>64</v>
      </c>
      <c r="M199" s="33">
        <v>180</v>
      </c>
      <c r="N199" s="198" t="s">
        <v>250</v>
      </c>
      <c r="O199" s="176"/>
      <c r="P199" s="176"/>
      <c r="Q199" s="176"/>
      <c r="R199" s="177"/>
      <c r="S199" s="35"/>
      <c r="T199" s="35"/>
      <c r="U199" s="36" t="s">
        <v>65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251</v>
      </c>
      <c r="AD199" s="62"/>
      <c r="BA199" s="129" t="s">
        <v>1</v>
      </c>
    </row>
    <row r="200" spans="1:53" ht="27" customHeight="1" x14ac:dyDescent="0.25">
      <c r="A200" s="55" t="s">
        <v>252</v>
      </c>
      <c r="B200" s="55" t="s">
        <v>253</v>
      </c>
      <c r="C200" s="32">
        <v>4301070997</v>
      </c>
      <c r="D200" s="178">
        <v>4607111038586</v>
      </c>
      <c r="E200" s="177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63</v>
      </c>
      <c r="L200" s="34" t="s">
        <v>64</v>
      </c>
      <c r="M200" s="33">
        <v>180</v>
      </c>
      <c r="N200" s="291" t="s">
        <v>254</v>
      </c>
      <c r="O200" s="176"/>
      <c r="P200" s="176"/>
      <c r="Q200" s="176"/>
      <c r="R200" s="177"/>
      <c r="S200" s="35"/>
      <c r="T200" s="35"/>
      <c r="U200" s="36" t="s">
        <v>65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251</v>
      </c>
      <c r="AD200" s="62"/>
      <c r="BA200" s="130" t="s">
        <v>1</v>
      </c>
    </row>
    <row r="201" spans="1:53" ht="27" customHeight="1" x14ac:dyDescent="0.25">
      <c r="A201" s="55" t="s">
        <v>255</v>
      </c>
      <c r="B201" s="55" t="s">
        <v>256</v>
      </c>
      <c r="C201" s="32">
        <v>4301070962</v>
      </c>
      <c r="D201" s="178">
        <v>4607111038609</v>
      </c>
      <c r="E201" s="177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63</v>
      </c>
      <c r="L201" s="34" t="s">
        <v>64</v>
      </c>
      <c r="M201" s="33">
        <v>180</v>
      </c>
      <c r="N201" s="333" t="s">
        <v>257</v>
      </c>
      <c r="O201" s="176"/>
      <c r="P201" s="176"/>
      <c r="Q201" s="176"/>
      <c r="R201" s="177"/>
      <c r="S201" s="35"/>
      <c r="T201" s="35"/>
      <c r="U201" s="36" t="s">
        <v>65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251</v>
      </c>
      <c r="AD201" s="62"/>
      <c r="BA201" s="131" t="s">
        <v>1</v>
      </c>
    </row>
    <row r="202" spans="1:53" ht="27" customHeight="1" x14ac:dyDescent="0.25">
      <c r="A202" s="55" t="s">
        <v>258</v>
      </c>
      <c r="B202" s="55" t="s">
        <v>259</v>
      </c>
      <c r="C202" s="32">
        <v>4301070963</v>
      </c>
      <c r="D202" s="178">
        <v>4607111038630</v>
      </c>
      <c r="E202" s="177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63</v>
      </c>
      <c r="L202" s="34" t="s">
        <v>64</v>
      </c>
      <c r="M202" s="33">
        <v>180</v>
      </c>
      <c r="N202" s="295" t="s">
        <v>260</v>
      </c>
      <c r="O202" s="176"/>
      <c r="P202" s="176"/>
      <c r="Q202" s="176"/>
      <c r="R202" s="177"/>
      <c r="S202" s="35"/>
      <c r="T202" s="35"/>
      <c r="U202" s="36" t="s">
        <v>65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251</v>
      </c>
      <c r="AD202" s="62"/>
      <c r="BA202" s="132" t="s">
        <v>1</v>
      </c>
    </row>
    <row r="203" spans="1:53" ht="27" customHeight="1" x14ac:dyDescent="0.25">
      <c r="A203" s="55" t="s">
        <v>261</v>
      </c>
      <c r="B203" s="55" t="s">
        <v>262</v>
      </c>
      <c r="C203" s="32">
        <v>4301070959</v>
      </c>
      <c r="D203" s="178">
        <v>4607111038616</v>
      </c>
      <c r="E203" s="177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63</v>
      </c>
      <c r="L203" s="34" t="s">
        <v>64</v>
      </c>
      <c r="M203" s="33">
        <v>180</v>
      </c>
      <c r="N203" s="336" t="s">
        <v>263</v>
      </c>
      <c r="O203" s="176"/>
      <c r="P203" s="176"/>
      <c r="Q203" s="176"/>
      <c r="R203" s="177"/>
      <c r="S203" s="35"/>
      <c r="T203" s="35"/>
      <c r="U203" s="36" t="s">
        <v>65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251</v>
      </c>
      <c r="AD203" s="62"/>
      <c r="BA203" s="133" t="s">
        <v>1</v>
      </c>
    </row>
    <row r="204" spans="1:53" ht="27" customHeight="1" x14ac:dyDescent="0.25">
      <c r="A204" s="55" t="s">
        <v>264</v>
      </c>
      <c r="B204" s="55" t="s">
        <v>265</v>
      </c>
      <c r="C204" s="32">
        <v>4301070960</v>
      </c>
      <c r="D204" s="178">
        <v>4607111038623</v>
      </c>
      <c r="E204" s="177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63</v>
      </c>
      <c r="L204" s="34" t="s">
        <v>64</v>
      </c>
      <c r="M204" s="33">
        <v>180</v>
      </c>
      <c r="N204" s="348" t="s">
        <v>266</v>
      </c>
      <c r="O204" s="176"/>
      <c r="P204" s="176"/>
      <c r="Q204" s="176"/>
      <c r="R204" s="177"/>
      <c r="S204" s="35"/>
      <c r="T204" s="35"/>
      <c r="U204" s="36" t="s">
        <v>65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251</v>
      </c>
      <c r="AD204" s="62"/>
      <c r="BA204" s="134" t="s">
        <v>1</v>
      </c>
    </row>
    <row r="205" spans="1:53" x14ac:dyDescent="0.2">
      <c r="A205" s="185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6"/>
      <c r="N205" s="187" t="s">
        <v>66</v>
      </c>
      <c r="O205" s="188"/>
      <c r="P205" s="188"/>
      <c r="Q205" s="188"/>
      <c r="R205" s="188"/>
      <c r="S205" s="188"/>
      <c r="T205" s="189"/>
      <c r="U205" s="38" t="s">
        <v>65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x14ac:dyDescent="0.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6"/>
      <c r="N206" s="187" t="s">
        <v>66</v>
      </c>
      <c r="O206" s="188"/>
      <c r="P206" s="188"/>
      <c r="Q206" s="188"/>
      <c r="R206" s="188"/>
      <c r="S206" s="188"/>
      <c r="T206" s="189"/>
      <c r="U206" s="38" t="s">
        <v>67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customHeight="1" x14ac:dyDescent="0.25">
      <c r="A207" s="179" t="s">
        <v>267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7"/>
      <c r="Z207" s="167"/>
    </row>
    <row r="208" spans="1:53" ht="14.25" customHeight="1" x14ac:dyDescent="0.25">
      <c r="A208" s="190" t="s">
        <v>60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66"/>
      <c r="Z208" s="166"/>
    </row>
    <row r="209" spans="1:53" ht="27" customHeight="1" x14ac:dyDescent="0.25">
      <c r="A209" s="55" t="s">
        <v>268</v>
      </c>
      <c r="B209" s="55" t="s">
        <v>269</v>
      </c>
      <c r="C209" s="32">
        <v>4301070915</v>
      </c>
      <c r="D209" s="178">
        <v>4607111035882</v>
      </c>
      <c r="E209" s="177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63</v>
      </c>
      <c r="L209" s="34" t="s">
        <v>64</v>
      </c>
      <c r="M209" s="33">
        <v>180</v>
      </c>
      <c r="N209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76"/>
      <c r="P209" s="176"/>
      <c r="Q209" s="176"/>
      <c r="R209" s="177"/>
      <c r="S209" s="35"/>
      <c r="T209" s="35"/>
      <c r="U209" s="36" t="s">
        <v>65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270</v>
      </c>
      <c r="B210" s="55" t="s">
        <v>271</v>
      </c>
      <c r="C210" s="32">
        <v>4301070921</v>
      </c>
      <c r="D210" s="178">
        <v>4607111035905</v>
      </c>
      <c r="E210" s="177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76"/>
      <c r="P210" s="176"/>
      <c r="Q210" s="176"/>
      <c r="R210" s="177"/>
      <c r="S210" s="35"/>
      <c r="T210" s="35"/>
      <c r="U210" s="36" t="s">
        <v>65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272</v>
      </c>
      <c r="B211" s="55" t="s">
        <v>273</v>
      </c>
      <c r="C211" s="32">
        <v>4301070917</v>
      </c>
      <c r="D211" s="178">
        <v>4607111035912</v>
      </c>
      <c r="E211" s="177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63</v>
      </c>
      <c r="L211" s="34" t="s">
        <v>64</v>
      </c>
      <c r="M211" s="33">
        <v>180</v>
      </c>
      <c r="N211" s="3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76"/>
      <c r="P211" s="176"/>
      <c r="Q211" s="176"/>
      <c r="R211" s="177"/>
      <c r="S211" s="35"/>
      <c r="T211" s="35"/>
      <c r="U211" s="36" t="s">
        <v>65</v>
      </c>
      <c r="V211" s="171">
        <v>3</v>
      </c>
      <c r="W211" s="172">
        <f>IFERROR(IF(V211="","",V211),"")</f>
        <v>3</v>
      </c>
      <c r="X211" s="37">
        <f>IFERROR(IF(V211="","",V211*0.0155),"")</f>
        <v>4.65E-2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274</v>
      </c>
      <c r="B212" s="55" t="s">
        <v>275</v>
      </c>
      <c r="C212" s="32">
        <v>4301070920</v>
      </c>
      <c r="D212" s="178">
        <v>4607111035929</v>
      </c>
      <c r="E212" s="177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63</v>
      </c>
      <c r="L212" s="34" t="s">
        <v>64</v>
      </c>
      <c r="M212" s="33">
        <v>180</v>
      </c>
      <c r="N212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76"/>
      <c r="P212" s="176"/>
      <c r="Q212" s="176"/>
      <c r="R212" s="177"/>
      <c r="S212" s="35"/>
      <c r="T212" s="35"/>
      <c r="U212" s="36" t="s">
        <v>65</v>
      </c>
      <c r="V212" s="171">
        <v>25</v>
      </c>
      <c r="W212" s="172">
        <f>IFERROR(IF(V212="","",V212),"")</f>
        <v>25</v>
      </c>
      <c r="X212" s="37">
        <f>IFERROR(IF(V212="","",V212*0.0155),"")</f>
        <v>0.38750000000000001</v>
      </c>
      <c r="Y212" s="57"/>
      <c r="Z212" s="58"/>
      <c r="AD212" s="62"/>
      <c r="BA212" s="138" t="s">
        <v>1</v>
      </c>
    </row>
    <row r="213" spans="1:53" x14ac:dyDescent="0.2">
      <c r="A213" s="185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6"/>
      <c r="N213" s="187" t="s">
        <v>66</v>
      </c>
      <c r="O213" s="188"/>
      <c r="P213" s="188"/>
      <c r="Q213" s="188"/>
      <c r="R213" s="188"/>
      <c r="S213" s="188"/>
      <c r="T213" s="189"/>
      <c r="U213" s="38" t="s">
        <v>65</v>
      </c>
      <c r="V213" s="173">
        <f>IFERROR(SUM(V209:V212),"0")</f>
        <v>28</v>
      </c>
      <c r="W213" s="173">
        <f>IFERROR(SUM(W209:W212),"0")</f>
        <v>28</v>
      </c>
      <c r="X213" s="173">
        <f>IFERROR(IF(X209="",0,X209),"0")+IFERROR(IF(X210="",0,X210),"0")+IFERROR(IF(X211="",0,X211),"0")+IFERROR(IF(X212="",0,X212),"0")</f>
        <v>0.434</v>
      </c>
      <c r="Y213" s="174"/>
      <c r="Z213" s="174"/>
    </row>
    <row r="214" spans="1:53" x14ac:dyDescent="0.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6"/>
      <c r="N214" s="187" t="s">
        <v>66</v>
      </c>
      <c r="O214" s="188"/>
      <c r="P214" s="188"/>
      <c r="Q214" s="188"/>
      <c r="R214" s="188"/>
      <c r="S214" s="188"/>
      <c r="T214" s="189"/>
      <c r="U214" s="38" t="s">
        <v>67</v>
      </c>
      <c r="V214" s="173">
        <f>IFERROR(SUMPRODUCT(V209:V212*H209:H212),"0")</f>
        <v>200.64</v>
      </c>
      <c r="W214" s="173">
        <f>IFERROR(SUMPRODUCT(W209:W212*H209:H212),"0")</f>
        <v>200.64</v>
      </c>
      <c r="X214" s="38"/>
      <c r="Y214" s="174"/>
      <c r="Z214" s="174"/>
    </row>
    <row r="215" spans="1:53" ht="16.5" customHeight="1" x14ac:dyDescent="0.25">
      <c r="A215" s="179" t="s">
        <v>276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7"/>
      <c r="Z215" s="167"/>
    </row>
    <row r="216" spans="1:53" ht="14.25" customHeight="1" x14ac:dyDescent="0.25">
      <c r="A216" s="190" t="s">
        <v>224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66"/>
      <c r="Z216" s="166"/>
    </row>
    <row r="217" spans="1:53" ht="27" customHeight="1" x14ac:dyDescent="0.25">
      <c r="A217" s="55" t="s">
        <v>277</v>
      </c>
      <c r="B217" s="55" t="s">
        <v>278</v>
      </c>
      <c r="C217" s="32">
        <v>4301051320</v>
      </c>
      <c r="D217" s="178">
        <v>4680115881334</v>
      </c>
      <c r="E217" s="177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63</v>
      </c>
      <c r="L217" s="34" t="s">
        <v>227</v>
      </c>
      <c r="M217" s="33">
        <v>365</v>
      </c>
      <c r="N217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76"/>
      <c r="P217" s="176"/>
      <c r="Q217" s="176"/>
      <c r="R217" s="177"/>
      <c r="S217" s="35"/>
      <c r="T217" s="35"/>
      <c r="U217" s="36" t="s">
        <v>65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228</v>
      </c>
    </row>
    <row r="218" spans="1:53" x14ac:dyDescent="0.2">
      <c r="A218" s="185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6"/>
      <c r="N218" s="187" t="s">
        <v>66</v>
      </c>
      <c r="O218" s="188"/>
      <c r="P218" s="188"/>
      <c r="Q218" s="188"/>
      <c r="R218" s="188"/>
      <c r="S218" s="188"/>
      <c r="T218" s="189"/>
      <c r="U218" s="38" t="s">
        <v>65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6"/>
      <c r="N219" s="187" t="s">
        <v>66</v>
      </c>
      <c r="O219" s="188"/>
      <c r="P219" s="188"/>
      <c r="Q219" s="188"/>
      <c r="R219" s="188"/>
      <c r="S219" s="188"/>
      <c r="T219" s="189"/>
      <c r="U219" s="38" t="s">
        <v>67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79" t="s">
        <v>279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7"/>
      <c r="Z220" s="167"/>
    </row>
    <row r="221" spans="1:53" ht="14.25" customHeight="1" x14ac:dyDescent="0.25">
      <c r="A221" s="190" t="s">
        <v>60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66"/>
      <c r="Z221" s="166"/>
    </row>
    <row r="222" spans="1:53" ht="16.5" customHeight="1" x14ac:dyDescent="0.25">
      <c r="A222" s="55" t="s">
        <v>280</v>
      </c>
      <c r="B222" s="55" t="s">
        <v>281</v>
      </c>
      <c r="C222" s="32">
        <v>4301070874</v>
      </c>
      <c r="D222" s="178">
        <v>4607111035332</v>
      </c>
      <c r="E222" s="177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63</v>
      </c>
      <c r="L222" s="34" t="s">
        <v>64</v>
      </c>
      <c r="M222" s="33">
        <v>180</v>
      </c>
      <c r="N222" s="23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76"/>
      <c r="P222" s="176"/>
      <c r="Q222" s="176"/>
      <c r="R222" s="177"/>
      <c r="S222" s="35"/>
      <c r="T222" s="35"/>
      <c r="U222" s="36" t="s">
        <v>65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282</v>
      </c>
      <c r="B223" s="55" t="s">
        <v>283</v>
      </c>
      <c r="C223" s="32">
        <v>4301071000</v>
      </c>
      <c r="D223" s="178">
        <v>4607111038708</v>
      </c>
      <c r="E223" s="177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63</v>
      </c>
      <c r="L223" s="34" t="s">
        <v>64</v>
      </c>
      <c r="M223" s="33">
        <v>180</v>
      </c>
      <c r="N223" s="259" t="s">
        <v>284</v>
      </c>
      <c r="O223" s="176"/>
      <c r="P223" s="176"/>
      <c r="Q223" s="176"/>
      <c r="R223" s="177"/>
      <c r="S223" s="35"/>
      <c r="T223" s="35"/>
      <c r="U223" s="36" t="s">
        <v>65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285</v>
      </c>
      <c r="B224" s="55" t="s">
        <v>286</v>
      </c>
      <c r="C224" s="32">
        <v>4301070873</v>
      </c>
      <c r="D224" s="178">
        <v>4607111035080</v>
      </c>
      <c r="E224" s="177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63</v>
      </c>
      <c r="L224" s="34" t="s">
        <v>64</v>
      </c>
      <c r="M224" s="33">
        <v>180</v>
      </c>
      <c r="N224" s="34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76"/>
      <c r="P224" s="176"/>
      <c r="Q224" s="176"/>
      <c r="R224" s="177"/>
      <c r="S224" s="35"/>
      <c r="T224" s="35"/>
      <c r="U224" s="36" t="s">
        <v>65</v>
      </c>
      <c r="V224" s="171">
        <v>0</v>
      </c>
      <c r="W224" s="172">
        <f>IFERROR(IF(V224="","",V224),"")</f>
        <v>0</v>
      </c>
      <c r="X224" s="37">
        <f>IFERROR(IF(V224="","",V224*0.0155),"")</f>
        <v>0</v>
      </c>
      <c r="Y224" s="57"/>
      <c r="Z224" s="58"/>
      <c r="AD224" s="62"/>
      <c r="BA224" s="142" t="s">
        <v>1</v>
      </c>
    </row>
    <row r="225" spans="1:53" x14ac:dyDescent="0.2">
      <c r="A225" s="185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6"/>
      <c r="N225" s="187" t="s">
        <v>66</v>
      </c>
      <c r="O225" s="188"/>
      <c r="P225" s="188"/>
      <c r="Q225" s="188"/>
      <c r="R225" s="188"/>
      <c r="S225" s="188"/>
      <c r="T225" s="189"/>
      <c r="U225" s="38" t="s">
        <v>65</v>
      </c>
      <c r="V225" s="173">
        <f>IFERROR(SUM(V222:V224),"0")</f>
        <v>0</v>
      </c>
      <c r="W225" s="173">
        <f>IFERROR(SUM(W222:W224),"0")</f>
        <v>0</v>
      </c>
      <c r="X225" s="173">
        <f>IFERROR(IF(X222="",0,X222),"0")+IFERROR(IF(X223="",0,X223),"0")+IFERROR(IF(X224="",0,X224),"0")</f>
        <v>0</v>
      </c>
      <c r="Y225" s="174"/>
      <c r="Z225" s="174"/>
    </row>
    <row r="226" spans="1:53" x14ac:dyDescent="0.2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6"/>
      <c r="N226" s="187" t="s">
        <v>66</v>
      </c>
      <c r="O226" s="188"/>
      <c r="P226" s="188"/>
      <c r="Q226" s="188"/>
      <c r="R226" s="188"/>
      <c r="S226" s="188"/>
      <c r="T226" s="189"/>
      <c r="U226" s="38" t="s">
        <v>67</v>
      </c>
      <c r="V226" s="173">
        <f>IFERROR(SUMPRODUCT(V222:V224*H222:H224),"0")</f>
        <v>0</v>
      </c>
      <c r="W226" s="173">
        <f>IFERROR(SUMPRODUCT(W222:W224*H222:H224),"0")</f>
        <v>0</v>
      </c>
      <c r="X226" s="38"/>
      <c r="Y226" s="174"/>
      <c r="Z226" s="174"/>
    </row>
    <row r="227" spans="1:53" ht="27.75" customHeight="1" x14ac:dyDescent="0.2">
      <c r="A227" s="183" t="s">
        <v>287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49"/>
      <c r="Z227" s="49"/>
    </row>
    <row r="228" spans="1:53" ht="16.5" customHeight="1" x14ac:dyDescent="0.25">
      <c r="A228" s="179" t="s">
        <v>288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7"/>
      <c r="Z228" s="167"/>
    </row>
    <row r="229" spans="1:53" ht="14.25" customHeight="1" x14ac:dyDescent="0.25">
      <c r="A229" s="190" t="s">
        <v>60</v>
      </c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66"/>
      <c r="Z229" s="166"/>
    </row>
    <row r="230" spans="1:53" ht="27" customHeight="1" x14ac:dyDescent="0.25">
      <c r="A230" s="55" t="s">
        <v>289</v>
      </c>
      <c r="B230" s="55" t="s">
        <v>290</v>
      </c>
      <c r="C230" s="32">
        <v>4301070941</v>
      </c>
      <c r="D230" s="178">
        <v>4607111036162</v>
      </c>
      <c r="E230" s="177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63</v>
      </c>
      <c r="L230" s="34" t="s">
        <v>64</v>
      </c>
      <c r="M230" s="33">
        <v>90</v>
      </c>
      <c r="N230" s="33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76"/>
      <c r="P230" s="176"/>
      <c r="Q230" s="176"/>
      <c r="R230" s="177"/>
      <c r="S230" s="35"/>
      <c r="T230" s="35"/>
      <c r="U230" s="36" t="s">
        <v>65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85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6"/>
      <c r="N231" s="187" t="s">
        <v>66</v>
      </c>
      <c r="O231" s="188"/>
      <c r="P231" s="188"/>
      <c r="Q231" s="188"/>
      <c r="R231" s="188"/>
      <c r="S231" s="188"/>
      <c r="T231" s="189"/>
      <c r="U231" s="38" t="s">
        <v>65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6"/>
      <c r="N232" s="187" t="s">
        <v>66</v>
      </c>
      <c r="O232" s="188"/>
      <c r="P232" s="188"/>
      <c r="Q232" s="188"/>
      <c r="R232" s="188"/>
      <c r="S232" s="188"/>
      <c r="T232" s="189"/>
      <c r="U232" s="38" t="s">
        <v>67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183" t="s">
        <v>291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49"/>
      <c r="Z233" s="49"/>
    </row>
    <row r="234" spans="1:53" ht="16.5" customHeight="1" x14ac:dyDescent="0.25">
      <c r="A234" s="179" t="s">
        <v>292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7"/>
      <c r="Z234" s="167"/>
    </row>
    <row r="235" spans="1:53" ht="14.25" customHeight="1" x14ac:dyDescent="0.25">
      <c r="A235" s="190" t="s">
        <v>60</v>
      </c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66"/>
      <c r="Z235" s="166"/>
    </row>
    <row r="236" spans="1:53" ht="27" customHeight="1" x14ac:dyDescent="0.25">
      <c r="A236" s="55" t="s">
        <v>293</v>
      </c>
      <c r="B236" s="55" t="s">
        <v>294</v>
      </c>
      <c r="C236" s="32">
        <v>4301070965</v>
      </c>
      <c r="D236" s="178">
        <v>4607111035899</v>
      </c>
      <c r="E236" s="177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63</v>
      </c>
      <c r="L236" s="34" t="s">
        <v>64</v>
      </c>
      <c r="M236" s="33">
        <v>180</v>
      </c>
      <c r="N236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76"/>
      <c r="P236" s="176"/>
      <c r="Q236" s="176"/>
      <c r="R236" s="177"/>
      <c r="S236" s="35"/>
      <c r="T236" s="35"/>
      <c r="U236" s="36" t="s">
        <v>65</v>
      </c>
      <c r="V236" s="171">
        <v>80</v>
      </c>
      <c r="W236" s="172">
        <f>IFERROR(IF(V236="","",V236),"")</f>
        <v>80</v>
      </c>
      <c r="X236" s="37">
        <f>IFERROR(IF(V236="","",V236*0.0155),"")</f>
        <v>1.24</v>
      </c>
      <c r="Y236" s="57"/>
      <c r="Z236" s="58"/>
      <c r="AD236" s="62"/>
      <c r="BA236" s="144" t="s">
        <v>1</v>
      </c>
    </row>
    <row r="237" spans="1:53" x14ac:dyDescent="0.2">
      <c r="A237" s="185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6"/>
      <c r="N237" s="187" t="s">
        <v>66</v>
      </c>
      <c r="O237" s="188"/>
      <c r="P237" s="188"/>
      <c r="Q237" s="188"/>
      <c r="R237" s="188"/>
      <c r="S237" s="188"/>
      <c r="T237" s="189"/>
      <c r="U237" s="38" t="s">
        <v>65</v>
      </c>
      <c r="V237" s="173">
        <f>IFERROR(SUM(V236:V236),"0")</f>
        <v>80</v>
      </c>
      <c r="W237" s="173">
        <f>IFERROR(SUM(W236:W236),"0")</f>
        <v>80</v>
      </c>
      <c r="X237" s="173">
        <f>IFERROR(IF(X236="",0,X236),"0")</f>
        <v>1.24</v>
      </c>
      <c r="Y237" s="174"/>
      <c r="Z237" s="174"/>
    </row>
    <row r="238" spans="1:53" x14ac:dyDescent="0.2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6"/>
      <c r="N238" s="187" t="s">
        <v>66</v>
      </c>
      <c r="O238" s="188"/>
      <c r="P238" s="188"/>
      <c r="Q238" s="188"/>
      <c r="R238" s="188"/>
      <c r="S238" s="188"/>
      <c r="T238" s="189"/>
      <c r="U238" s="38" t="s">
        <v>67</v>
      </c>
      <c r="V238" s="173">
        <f>IFERROR(SUMPRODUCT(V236:V236*H236:H236),"0")</f>
        <v>400</v>
      </c>
      <c r="W238" s="173">
        <f>IFERROR(SUMPRODUCT(W236:W236*H236:H236),"0")</f>
        <v>400</v>
      </c>
      <c r="X238" s="38"/>
      <c r="Y238" s="174"/>
      <c r="Z238" s="174"/>
    </row>
    <row r="239" spans="1:53" ht="16.5" customHeight="1" x14ac:dyDescent="0.25">
      <c r="A239" s="179" t="s">
        <v>295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7"/>
      <c r="Z239" s="167"/>
    </row>
    <row r="240" spans="1:53" ht="14.25" customHeight="1" x14ac:dyDescent="0.25">
      <c r="A240" s="190" t="s">
        <v>60</v>
      </c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66"/>
      <c r="Z240" s="166"/>
    </row>
    <row r="241" spans="1:53" ht="27" customHeight="1" x14ac:dyDescent="0.25">
      <c r="A241" s="55" t="s">
        <v>296</v>
      </c>
      <c r="B241" s="55" t="s">
        <v>297</v>
      </c>
      <c r="C241" s="32">
        <v>4301070870</v>
      </c>
      <c r="D241" s="178">
        <v>4607111036711</v>
      </c>
      <c r="E241" s="177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63</v>
      </c>
      <c r="L241" s="34" t="s">
        <v>64</v>
      </c>
      <c r="M241" s="33">
        <v>90</v>
      </c>
      <c r="N241" s="2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76"/>
      <c r="P241" s="176"/>
      <c r="Q241" s="176"/>
      <c r="R241" s="177"/>
      <c r="S241" s="35"/>
      <c r="T241" s="35"/>
      <c r="U241" s="36" t="s">
        <v>65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x14ac:dyDescent="0.2">
      <c r="A242" s="185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6"/>
      <c r="N242" s="187" t="s">
        <v>66</v>
      </c>
      <c r="O242" s="188"/>
      <c r="P242" s="188"/>
      <c r="Q242" s="188"/>
      <c r="R242" s="188"/>
      <c r="S242" s="188"/>
      <c r="T242" s="189"/>
      <c r="U242" s="38" t="s">
        <v>65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x14ac:dyDescent="0.2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6"/>
      <c r="N243" s="187" t="s">
        <v>66</v>
      </c>
      <c r="O243" s="188"/>
      <c r="P243" s="188"/>
      <c r="Q243" s="188"/>
      <c r="R243" s="188"/>
      <c r="S243" s="188"/>
      <c r="T243" s="189"/>
      <c r="U243" s="38" t="s">
        <v>67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customHeight="1" x14ac:dyDescent="0.2">
      <c r="A244" s="183" t="s">
        <v>298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49"/>
      <c r="Z244" s="49"/>
    </row>
    <row r="245" spans="1:53" ht="16.5" customHeight="1" x14ac:dyDescent="0.25">
      <c r="A245" s="179" t="s">
        <v>299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7"/>
      <c r="Z245" s="167"/>
    </row>
    <row r="246" spans="1:53" ht="14.25" customHeight="1" x14ac:dyDescent="0.25">
      <c r="A246" s="190" t="s">
        <v>122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66"/>
      <c r="Z246" s="166"/>
    </row>
    <row r="247" spans="1:53" ht="27" customHeight="1" x14ac:dyDescent="0.25">
      <c r="A247" s="55" t="s">
        <v>300</v>
      </c>
      <c r="B247" s="55" t="s">
        <v>301</v>
      </c>
      <c r="C247" s="32">
        <v>4301131019</v>
      </c>
      <c r="D247" s="178">
        <v>4640242180427</v>
      </c>
      <c r="E247" s="177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114</v>
      </c>
      <c r="L247" s="34" t="s">
        <v>64</v>
      </c>
      <c r="M247" s="33">
        <v>180</v>
      </c>
      <c r="N247" s="361" t="s">
        <v>302</v>
      </c>
      <c r="O247" s="176"/>
      <c r="P247" s="176"/>
      <c r="Q247" s="176"/>
      <c r="R247" s="177"/>
      <c r="S247" s="35"/>
      <c r="T247" s="35"/>
      <c r="U247" s="36" t="s">
        <v>65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74</v>
      </c>
    </row>
    <row r="248" spans="1:53" x14ac:dyDescent="0.2">
      <c r="A248" s="185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6"/>
      <c r="N248" s="187" t="s">
        <v>66</v>
      </c>
      <c r="O248" s="188"/>
      <c r="P248" s="188"/>
      <c r="Q248" s="188"/>
      <c r="R248" s="188"/>
      <c r="S248" s="188"/>
      <c r="T248" s="189"/>
      <c r="U248" s="38" t="s">
        <v>65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6"/>
      <c r="N249" s="187" t="s">
        <v>66</v>
      </c>
      <c r="O249" s="188"/>
      <c r="P249" s="188"/>
      <c r="Q249" s="188"/>
      <c r="R249" s="188"/>
      <c r="S249" s="188"/>
      <c r="T249" s="189"/>
      <c r="U249" s="38" t="s">
        <v>67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90" t="s">
        <v>70</v>
      </c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66"/>
      <c r="Z250" s="166"/>
    </row>
    <row r="251" spans="1:53" ht="27" customHeight="1" x14ac:dyDescent="0.25">
      <c r="A251" s="55" t="s">
        <v>303</v>
      </c>
      <c r="B251" s="55" t="s">
        <v>304</v>
      </c>
      <c r="C251" s="32">
        <v>4301132080</v>
      </c>
      <c r="D251" s="178">
        <v>4640242180397</v>
      </c>
      <c r="E251" s="177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63</v>
      </c>
      <c r="L251" s="34" t="s">
        <v>64</v>
      </c>
      <c r="M251" s="33">
        <v>180</v>
      </c>
      <c r="N251" s="346" t="s">
        <v>305</v>
      </c>
      <c r="O251" s="176"/>
      <c r="P251" s="176"/>
      <c r="Q251" s="176"/>
      <c r="R251" s="177"/>
      <c r="S251" s="35"/>
      <c r="T251" s="35"/>
      <c r="U251" s="36" t="s">
        <v>65</v>
      </c>
      <c r="V251" s="171">
        <v>0</v>
      </c>
      <c r="W251" s="172">
        <f>IFERROR(IF(V251="","",V251),"")</f>
        <v>0</v>
      </c>
      <c r="X251" s="37">
        <f>IFERROR(IF(V251="","",V251*0.0155),"")</f>
        <v>0</v>
      </c>
      <c r="Y251" s="57"/>
      <c r="Z251" s="58"/>
      <c r="AD251" s="62"/>
      <c r="BA251" s="147" t="s">
        <v>74</v>
      </c>
    </row>
    <row r="252" spans="1:53" x14ac:dyDescent="0.2">
      <c r="A252" s="185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6"/>
      <c r="N252" s="187" t="s">
        <v>66</v>
      </c>
      <c r="O252" s="188"/>
      <c r="P252" s="188"/>
      <c r="Q252" s="188"/>
      <c r="R252" s="188"/>
      <c r="S252" s="188"/>
      <c r="T252" s="189"/>
      <c r="U252" s="38" t="s">
        <v>65</v>
      </c>
      <c r="V252" s="173">
        <f>IFERROR(SUM(V251:V251),"0")</f>
        <v>0</v>
      </c>
      <c r="W252" s="173">
        <f>IFERROR(SUM(W251:W251),"0")</f>
        <v>0</v>
      </c>
      <c r="X252" s="173">
        <f>IFERROR(IF(X251="",0,X251),"0")</f>
        <v>0</v>
      </c>
      <c r="Y252" s="174"/>
      <c r="Z252" s="174"/>
    </row>
    <row r="253" spans="1:53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6"/>
      <c r="N253" s="187" t="s">
        <v>66</v>
      </c>
      <c r="O253" s="188"/>
      <c r="P253" s="188"/>
      <c r="Q253" s="188"/>
      <c r="R253" s="188"/>
      <c r="S253" s="188"/>
      <c r="T253" s="189"/>
      <c r="U253" s="38" t="s">
        <v>67</v>
      </c>
      <c r="V253" s="173">
        <f>IFERROR(SUMPRODUCT(V251:V251*H251:H251),"0")</f>
        <v>0</v>
      </c>
      <c r="W253" s="173">
        <f>IFERROR(SUMPRODUCT(W251:W251*H251:H251),"0")</f>
        <v>0</v>
      </c>
      <c r="X253" s="38"/>
      <c r="Y253" s="174"/>
      <c r="Z253" s="174"/>
    </row>
    <row r="254" spans="1:53" ht="14.25" customHeight="1" x14ac:dyDescent="0.25">
      <c r="A254" s="190" t="s">
        <v>140</v>
      </c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66"/>
      <c r="Z254" s="166"/>
    </row>
    <row r="255" spans="1:53" ht="27" customHeight="1" x14ac:dyDescent="0.25">
      <c r="A255" s="55" t="s">
        <v>306</v>
      </c>
      <c r="B255" s="55" t="s">
        <v>307</v>
      </c>
      <c r="C255" s="32">
        <v>4301136028</v>
      </c>
      <c r="D255" s="178">
        <v>4640242180304</v>
      </c>
      <c r="E255" s="177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73</v>
      </c>
      <c r="L255" s="34" t="s">
        <v>64</v>
      </c>
      <c r="M255" s="33">
        <v>180</v>
      </c>
      <c r="N255" s="274" t="s">
        <v>308</v>
      </c>
      <c r="O255" s="176"/>
      <c r="P255" s="176"/>
      <c r="Q255" s="176"/>
      <c r="R255" s="177"/>
      <c r="S255" s="35"/>
      <c r="T255" s="35"/>
      <c r="U255" s="36" t="s">
        <v>65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74</v>
      </c>
    </row>
    <row r="256" spans="1:53" ht="37.5" customHeight="1" x14ac:dyDescent="0.25">
      <c r="A256" s="55" t="s">
        <v>309</v>
      </c>
      <c r="B256" s="55" t="s">
        <v>310</v>
      </c>
      <c r="C256" s="32">
        <v>4301136027</v>
      </c>
      <c r="D256" s="178">
        <v>4640242180298</v>
      </c>
      <c r="E256" s="177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14" t="s">
        <v>311</v>
      </c>
      <c r="O256" s="176"/>
      <c r="P256" s="176"/>
      <c r="Q256" s="176"/>
      <c r="R256" s="177"/>
      <c r="S256" s="35"/>
      <c r="T256" s="35"/>
      <c r="U256" s="36" t="s">
        <v>65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4301136026</v>
      </c>
      <c r="D257" s="178">
        <v>4640242180236</v>
      </c>
      <c r="E257" s="177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63</v>
      </c>
      <c r="L257" s="34" t="s">
        <v>64</v>
      </c>
      <c r="M257" s="33">
        <v>180</v>
      </c>
      <c r="N257" s="204" t="s">
        <v>314</v>
      </c>
      <c r="O257" s="176"/>
      <c r="P257" s="176"/>
      <c r="Q257" s="176"/>
      <c r="R257" s="177"/>
      <c r="S257" s="35"/>
      <c r="T257" s="35"/>
      <c r="U257" s="36" t="s">
        <v>65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4301136029</v>
      </c>
      <c r="D258" s="178">
        <v>4640242180410</v>
      </c>
      <c r="E258" s="177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96" t="s">
        <v>317</v>
      </c>
      <c r="O258" s="176"/>
      <c r="P258" s="176"/>
      <c r="Q258" s="176"/>
      <c r="R258" s="177"/>
      <c r="S258" s="35"/>
      <c r="T258" s="35"/>
      <c r="U258" s="36" t="s">
        <v>65</v>
      </c>
      <c r="V258" s="171">
        <v>0</v>
      </c>
      <c r="W258" s="172">
        <f>IFERROR(IF(V258="","",V258),"")</f>
        <v>0</v>
      </c>
      <c r="X258" s="37">
        <f>IFERROR(IF(V258="","",V258*0.00936),"")</f>
        <v>0</v>
      </c>
      <c r="Y258" s="57"/>
      <c r="Z258" s="58"/>
      <c r="AD258" s="62"/>
      <c r="BA258" s="151" t="s">
        <v>74</v>
      </c>
    </row>
    <row r="259" spans="1:53" x14ac:dyDescent="0.2">
      <c r="A259" s="185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6"/>
      <c r="N259" s="187" t="s">
        <v>66</v>
      </c>
      <c r="O259" s="188"/>
      <c r="P259" s="188"/>
      <c r="Q259" s="188"/>
      <c r="R259" s="188"/>
      <c r="S259" s="188"/>
      <c r="T259" s="189"/>
      <c r="U259" s="38" t="s">
        <v>65</v>
      </c>
      <c r="V259" s="173">
        <f>IFERROR(SUM(V255:V258),"0")</f>
        <v>0</v>
      </c>
      <c r="W259" s="173">
        <f>IFERROR(SUM(W255:W258),"0")</f>
        <v>0</v>
      </c>
      <c r="X259" s="173">
        <f>IFERROR(IF(X255="",0,X255),"0")+IFERROR(IF(X256="",0,X256),"0")+IFERROR(IF(X257="",0,X257),"0")+IFERROR(IF(X258="",0,X258),"0")</f>
        <v>0</v>
      </c>
      <c r="Y259" s="174"/>
      <c r="Z259" s="174"/>
    </row>
    <row r="260" spans="1:53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6"/>
      <c r="N260" s="187" t="s">
        <v>66</v>
      </c>
      <c r="O260" s="188"/>
      <c r="P260" s="188"/>
      <c r="Q260" s="188"/>
      <c r="R260" s="188"/>
      <c r="S260" s="188"/>
      <c r="T260" s="189"/>
      <c r="U260" s="38" t="s">
        <v>67</v>
      </c>
      <c r="V260" s="173">
        <f>IFERROR(SUMPRODUCT(V255:V258*H255:H258),"0")</f>
        <v>0</v>
      </c>
      <c r="W260" s="173">
        <f>IFERROR(SUMPRODUCT(W255:W258*H255:H258),"0")</f>
        <v>0</v>
      </c>
      <c r="X260" s="38"/>
      <c r="Y260" s="174"/>
      <c r="Z260" s="174"/>
    </row>
    <row r="261" spans="1:53" ht="14.25" customHeight="1" x14ac:dyDescent="0.25">
      <c r="A261" s="190" t="s">
        <v>118</v>
      </c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66"/>
      <c r="Z261" s="166"/>
    </row>
    <row r="262" spans="1:53" ht="27" customHeight="1" x14ac:dyDescent="0.25">
      <c r="A262" s="55" t="s">
        <v>318</v>
      </c>
      <c r="B262" s="55" t="s">
        <v>319</v>
      </c>
      <c r="C262" s="32">
        <v>4301135191</v>
      </c>
      <c r="D262" s="178">
        <v>4640242180373</v>
      </c>
      <c r="E262" s="177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73</v>
      </c>
      <c r="L262" s="34" t="s">
        <v>64</v>
      </c>
      <c r="M262" s="33">
        <v>180</v>
      </c>
      <c r="N262" s="196" t="s">
        <v>320</v>
      </c>
      <c r="O262" s="176"/>
      <c r="P262" s="176"/>
      <c r="Q262" s="176"/>
      <c r="R262" s="177"/>
      <c r="S262" s="35"/>
      <c r="T262" s="35"/>
      <c r="U262" s="36" t="s">
        <v>65</v>
      </c>
      <c r="V262" s="171">
        <v>0</v>
      </c>
      <c r="W262" s="172">
        <f t="shared" ref="W262:W274" si="6">IFERROR(IF(V262="","",V262),"")</f>
        <v>0</v>
      </c>
      <c r="X262" s="37">
        <f t="shared" ref="X262:X267" si="7">IFERROR(IF(V262="","",V262*0.00936),"")</f>
        <v>0</v>
      </c>
      <c r="Y262" s="57"/>
      <c r="Z262" s="58"/>
      <c r="AD262" s="62"/>
      <c r="BA262" s="152" t="s">
        <v>74</v>
      </c>
    </row>
    <row r="263" spans="1:53" ht="27" customHeight="1" x14ac:dyDescent="0.25">
      <c r="A263" s="55" t="s">
        <v>321</v>
      </c>
      <c r="B263" s="55" t="s">
        <v>322</v>
      </c>
      <c r="C263" s="32">
        <v>4301135195</v>
      </c>
      <c r="D263" s="178">
        <v>4640242180366</v>
      </c>
      <c r="E263" s="177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73</v>
      </c>
      <c r="L263" s="34" t="s">
        <v>64</v>
      </c>
      <c r="M263" s="33">
        <v>180</v>
      </c>
      <c r="N263" s="289" t="s">
        <v>323</v>
      </c>
      <c r="O263" s="176"/>
      <c r="P263" s="176"/>
      <c r="Q263" s="176"/>
      <c r="R263" s="177"/>
      <c r="S263" s="35"/>
      <c r="T263" s="35"/>
      <c r="U263" s="36" t="s">
        <v>65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74</v>
      </c>
    </row>
    <row r="264" spans="1:53" ht="27" customHeight="1" x14ac:dyDescent="0.25">
      <c r="A264" s="55" t="s">
        <v>324</v>
      </c>
      <c r="B264" s="55" t="s">
        <v>325</v>
      </c>
      <c r="C264" s="32">
        <v>4301135188</v>
      </c>
      <c r="D264" s="178">
        <v>4640242180335</v>
      </c>
      <c r="E264" s="177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73</v>
      </c>
      <c r="L264" s="34" t="s">
        <v>64</v>
      </c>
      <c r="M264" s="33">
        <v>180</v>
      </c>
      <c r="N264" s="194" t="s">
        <v>326</v>
      </c>
      <c r="O264" s="176"/>
      <c r="P264" s="176"/>
      <c r="Q264" s="176"/>
      <c r="R264" s="177"/>
      <c r="S264" s="35"/>
      <c r="T264" s="35"/>
      <c r="U264" s="36" t="s">
        <v>65</v>
      </c>
      <c r="V264" s="171">
        <v>0</v>
      </c>
      <c r="W264" s="172">
        <f t="shared" si="6"/>
        <v>0</v>
      </c>
      <c r="X264" s="37">
        <f t="shared" si="7"/>
        <v>0</v>
      </c>
      <c r="Y264" s="57"/>
      <c r="Z264" s="58"/>
      <c r="AD264" s="62"/>
      <c r="BA264" s="154" t="s">
        <v>74</v>
      </c>
    </row>
    <row r="265" spans="1:53" ht="27" customHeight="1" x14ac:dyDescent="0.25">
      <c r="A265" s="55" t="s">
        <v>327</v>
      </c>
      <c r="B265" s="55" t="s">
        <v>328</v>
      </c>
      <c r="C265" s="32">
        <v>4301135189</v>
      </c>
      <c r="D265" s="178">
        <v>4640242180342</v>
      </c>
      <c r="E265" s="177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73</v>
      </c>
      <c r="L265" s="34" t="s">
        <v>64</v>
      </c>
      <c r="M265" s="33">
        <v>180</v>
      </c>
      <c r="N265" s="292" t="s">
        <v>329</v>
      </c>
      <c r="O265" s="176"/>
      <c r="P265" s="176"/>
      <c r="Q265" s="176"/>
      <c r="R265" s="177"/>
      <c r="S265" s="35"/>
      <c r="T265" s="35"/>
      <c r="U265" s="36" t="s">
        <v>65</v>
      </c>
      <c r="V265" s="171">
        <v>0</v>
      </c>
      <c r="W265" s="172">
        <f t="shared" si="6"/>
        <v>0</v>
      </c>
      <c r="X265" s="37">
        <f t="shared" si="7"/>
        <v>0</v>
      </c>
      <c r="Y265" s="57"/>
      <c r="Z265" s="58"/>
      <c r="AD265" s="62"/>
      <c r="BA265" s="155" t="s">
        <v>74</v>
      </c>
    </row>
    <row r="266" spans="1:53" ht="27" customHeight="1" x14ac:dyDescent="0.25">
      <c r="A266" s="55" t="s">
        <v>330</v>
      </c>
      <c r="B266" s="55" t="s">
        <v>331</v>
      </c>
      <c r="C266" s="32">
        <v>4301135190</v>
      </c>
      <c r="D266" s="178">
        <v>4640242180359</v>
      </c>
      <c r="E266" s="177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73</v>
      </c>
      <c r="L266" s="34" t="s">
        <v>64</v>
      </c>
      <c r="M266" s="33">
        <v>180</v>
      </c>
      <c r="N266" s="307" t="s">
        <v>332</v>
      </c>
      <c r="O266" s="176"/>
      <c r="P266" s="176"/>
      <c r="Q266" s="176"/>
      <c r="R266" s="177"/>
      <c r="S266" s="35"/>
      <c r="T266" s="35"/>
      <c r="U266" s="36" t="s">
        <v>65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74</v>
      </c>
    </row>
    <row r="267" spans="1:53" ht="27" customHeight="1" x14ac:dyDescent="0.25">
      <c r="A267" s="55" t="s">
        <v>333</v>
      </c>
      <c r="B267" s="55" t="s">
        <v>334</v>
      </c>
      <c r="C267" s="32">
        <v>4301135187</v>
      </c>
      <c r="D267" s="178">
        <v>4640242180328</v>
      </c>
      <c r="E267" s="177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73</v>
      </c>
      <c r="L267" s="34" t="s">
        <v>64</v>
      </c>
      <c r="M267" s="33">
        <v>180</v>
      </c>
      <c r="N267" s="193" t="s">
        <v>335</v>
      </c>
      <c r="O267" s="176"/>
      <c r="P267" s="176"/>
      <c r="Q267" s="176"/>
      <c r="R267" s="177"/>
      <c r="S267" s="35"/>
      <c r="T267" s="35"/>
      <c r="U267" s="36" t="s">
        <v>65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74</v>
      </c>
    </row>
    <row r="268" spans="1:53" ht="27" customHeight="1" x14ac:dyDescent="0.25">
      <c r="A268" s="55" t="s">
        <v>336</v>
      </c>
      <c r="B268" s="55" t="s">
        <v>337</v>
      </c>
      <c r="C268" s="32">
        <v>4301135186</v>
      </c>
      <c r="D268" s="178">
        <v>4640242180311</v>
      </c>
      <c r="E268" s="177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63</v>
      </c>
      <c r="L268" s="34" t="s">
        <v>64</v>
      </c>
      <c r="M268" s="33">
        <v>180</v>
      </c>
      <c r="N268" s="309" t="s">
        <v>338</v>
      </c>
      <c r="O268" s="176"/>
      <c r="P268" s="176"/>
      <c r="Q268" s="176"/>
      <c r="R268" s="177"/>
      <c r="S268" s="35"/>
      <c r="T268" s="35"/>
      <c r="U268" s="36" t="s">
        <v>65</v>
      </c>
      <c r="V268" s="171">
        <v>0</v>
      </c>
      <c r="W268" s="172">
        <f t="shared" si="6"/>
        <v>0</v>
      </c>
      <c r="X268" s="37">
        <f>IFERROR(IF(V268="","",V268*0.0155),"")</f>
        <v>0</v>
      </c>
      <c r="Y268" s="57"/>
      <c r="Z268" s="58"/>
      <c r="AD268" s="62"/>
      <c r="BA268" s="158" t="s">
        <v>74</v>
      </c>
    </row>
    <row r="269" spans="1:53" ht="27" customHeight="1" x14ac:dyDescent="0.25">
      <c r="A269" s="55" t="s">
        <v>339</v>
      </c>
      <c r="B269" s="55" t="s">
        <v>340</v>
      </c>
      <c r="C269" s="32">
        <v>4301135194</v>
      </c>
      <c r="D269" s="178">
        <v>4640242180380</v>
      </c>
      <c r="E269" s="177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114</v>
      </c>
      <c r="L269" s="34" t="s">
        <v>64</v>
      </c>
      <c r="M269" s="33">
        <v>180</v>
      </c>
      <c r="N269" s="321" t="s">
        <v>341</v>
      </c>
      <c r="O269" s="176"/>
      <c r="P269" s="176"/>
      <c r="Q269" s="176"/>
      <c r="R269" s="177"/>
      <c r="S269" s="35"/>
      <c r="T269" s="35"/>
      <c r="U269" s="36" t="s">
        <v>65</v>
      </c>
      <c r="V269" s="171">
        <v>0</v>
      </c>
      <c r="W269" s="172">
        <f t="shared" si="6"/>
        <v>0</v>
      </c>
      <c r="X269" s="37">
        <f>IFERROR(IF(V269="","",V269*0.00502),"")</f>
        <v>0</v>
      </c>
      <c r="Y269" s="57"/>
      <c r="Z269" s="58"/>
      <c r="AD269" s="62"/>
      <c r="BA269" s="159" t="s">
        <v>74</v>
      </c>
    </row>
    <row r="270" spans="1:53" ht="27" customHeight="1" x14ac:dyDescent="0.25">
      <c r="A270" s="55" t="s">
        <v>342</v>
      </c>
      <c r="B270" s="55" t="s">
        <v>343</v>
      </c>
      <c r="C270" s="32">
        <v>4301135192</v>
      </c>
      <c r="D270" s="178">
        <v>4640242180380</v>
      </c>
      <c r="E270" s="177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73</v>
      </c>
      <c r="L270" s="34" t="s">
        <v>64</v>
      </c>
      <c r="M270" s="33">
        <v>180</v>
      </c>
      <c r="N270" s="216" t="s">
        <v>344</v>
      </c>
      <c r="O270" s="176"/>
      <c r="P270" s="176"/>
      <c r="Q270" s="176"/>
      <c r="R270" s="177"/>
      <c r="S270" s="35"/>
      <c r="T270" s="35"/>
      <c r="U270" s="36" t="s">
        <v>65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74</v>
      </c>
    </row>
    <row r="271" spans="1:53" ht="27" customHeight="1" x14ac:dyDescent="0.25">
      <c r="A271" s="55" t="s">
        <v>345</v>
      </c>
      <c r="B271" s="55" t="s">
        <v>346</v>
      </c>
      <c r="C271" s="32">
        <v>4301135193</v>
      </c>
      <c r="D271" s="178">
        <v>4640242180403</v>
      </c>
      <c r="E271" s="177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73</v>
      </c>
      <c r="L271" s="34" t="s">
        <v>64</v>
      </c>
      <c r="M271" s="33">
        <v>180</v>
      </c>
      <c r="N271" s="222" t="s">
        <v>347</v>
      </c>
      <c r="O271" s="176"/>
      <c r="P271" s="176"/>
      <c r="Q271" s="176"/>
      <c r="R271" s="177"/>
      <c r="S271" s="35"/>
      <c r="T271" s="35"/>
      <c r="U271" s="36" t="s">
        <v>65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74</v>
      </c>
    </row>
    <row r="272" spans="1:53" ht="27" customHeight="1" x14ac:dyDescent="0.25">
      <c r="A272" s="55" t="s">
        <v>348</v>
      </c>
      <c r="B272" s="55" t="s">
        <v>349</v>
      </c>
      <c r="C272" s="32">
        <v>4301135153</v>
      </c>
      <c r="D272" s="178">
        <v>4607111037480</v>
      </c>
      <c r="E272" s="177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63</v>
      </c>
      <c r="L272" s="34" t="s">
        <v>64</v>
      </c>
      <c r="M272" s="33">
        <v>180</v>
      </c>
      <c r="N272" s="36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76"/>
      <c r="P272" s="176"/>
      <c r="Q272" s="176"/>
      <c r="R272" s="177"/>
      <c r="S272" s="35"/>
      <c r="T272" s="35"/>
      <c r="U272" s="36" t="s">
        <v>65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74</v>
      </c>
    </row>
    <row r="273" spans="1:53" ht="27" customHeight="1" x14ac:dyDescent="0.25">
      <c r="A273" s="55" t="s">
        <v>350</v>
      </c>
      <c r="B273" s="55" t="s">
        <v>351</v>
      </c>
      <c r="C273" s="32">
        <v>4301135152</v>
      </c>
      <c r="D273" s="178">
        <v>4607111037473</v>
      </c>
      <c r="E273" s="177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63</v>
      </c>
      <c r="L273" s="34" t="s">
        <v>64</v>
      </c>
      <c r="M273" s="33">
        <v>180</v>
      </c>
      <c r="N273" s="23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76"/>
      <c r="P273" s="176"/>
      <c r="Q273" s="176"/>
      <c r="R273" s="177"/>
      <c r="S273" s="35"/>
      <c r="T273" s="35"/>
      <c r="U273" s="36" t="s">
        <v>65</v>
      </c>
      <c r="V273" s="171">
        <v>0</v>
      </c>
      <c r="W273" s="172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74</v>
      </c>
    </row>
    <row r="274" spans="1:53" ht="27" customHeight="1" x14ac:dyDescent="0.25">
      <c r="A274" s="55" t="s">
        <v>352</v>
      </c>
      <c r="B274" s="55" t="s">
        <v>353</v>
      </c>
      <c r="C274" s="32">
        <v>4301135198</v>
      </c>
      <c r="D274" s="178">
        <v>4640242180663</v>
      </c>
      <c r="E274" s="177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63</v>
      </c>
      <c r="L274" s="34" t="s">
        <v>64</v>
      </c>
      <c r="M274" s="33">
        <v>180</v>
      </c>
      <c r="N274" s="363" t="s">
        <v>354</v>
      </c>
      <c r="O274" s="176"/>
      <c r="P274" s="176"/>
      <c r="Q274" s="176"/>
      <c r="R274" s="177"/>
      <c r="S274" s="35"/>
      <c r="T274" s="35"/>
      <c r="U274" s="36" t="s">
        <v>65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74</v>
      </c>
    </row>
    <row r="275" spans="1:53" x14ac:dyDescent="0.2">
      <c r="A275" s="185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6"/>
      <c r="N275" s="187" t="s">
        <v>66</v>
      </c>
      <c r="O275" s="188"/>
      <c r="P275" s="188"/>
      <c r="Q275" s="188"/>
      <c r="R275" s="188"/>
      <c r="S275" s="188"/>
      <c r="T275" s="189"/>
      <c r="U275" s="38" t="s">
        <v>65</v>
      </c>
      <c r="V275" s="173">
        <f>IFERROR(SUM(V262:V274),"0")</f>
        <v>0</v>
      </c>
      <c r="W275" s="173">
        <f>IFERROR(SUM(W262:W274),"0")</f>
        <v>0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0</v>
      </c>
      <c r="Y275" s="174"/>
      <c r="Z275" s="174"/>
    </row>
    <row r="276" spans="1:53" x14ac:dyDescent="0.2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6"/>
      <c r="N276" s="187" t="s">
        <v>66</v>
      </c>
      <c r="O276" s="188"/>
      <c r="P276" s="188"/>
      <c r="Q276" s="188"/>
      <c r="R276" s="188"/>
      <c r="S276" s="188"/>
      <c r="T276" s="189"/>
      <c r="U276" s="38" t="s">
        <v>67</v>
      </c>
      <c r="V276" s="173">
        <f>IFERROR(SUMPRODUCT(V262:V274*H262:H274),"0")</f>
        <v>0</v>
      </c>
      <c r="W276" s="173">
        <f>IFERROR(SUMPRODUCT(W262:W274*H262:H274),"0")</f>
        <v>0</v>
      </c>
      <c r="X276" s="38"/>
      <c r="Y276" s="174"/>
      <c r="Z276" s="174"/>
    </row>
    <row r="277" spans="1:53" ht="15" customHeight="1" x14ac:dyDescent="0.2">
      <c r="A277" s="212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13"/>
      <c r="N277" s="230" t="s">
        <v>355</v>
      </c>
      <c r="O277" s="231"/>
      <c r="P277" s="231"/>
      <c r="Q277" s="231"/>
      <c r="R277" s="231"/>
      <c r="S277" s="231"/>
      <c r="T277" s="232"/>
      <c r="U277" s="38" t="s">
        <v>67</v>
      </c>
      <c r="V277" s="173">
        <f>IFERROR(V24+V33+V41+V47+V57+V63+V68+V74+V84+V91+V100+V106+V111+V119+V124+V130+V135+V141+V146+V154+V159+V166+V171+V176+V182+V189+V196+V206+V214+V219+V226+V232+V238+V243+V249+V253+V260+V276,"0")</f>
        <v>5937.5800000000008</v>
      </c>
      <c r="W277" s="173">
        <f>IFERROR(W24+W33+W41+W47+W57+W63+W68+W74+W84+W91+W100+W106+W111+W119+W124+W130+W135+W141+W146+W154+W159+W166+W171+W176+W182+W189+W196+W206+W214+W219+W226+W232+W238+W243+W249+W253+W260+W276,"0")</f>
        <v>5937.5800000000008</v>
      </c>
      <c r="X277" s="38"/>
      <c r="Y277" s="174"/>
      <c r="Z277" s="174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13"/>
      <c r="N278" s="230" t="s">
        <v>356</v>
      </c>
      <c r="O278" s="231"/>
      <c r="P278" s="231"/>
      <c r="Q278" s="231"/>
      <c r="R278" s="231"/>
      <c r="S278" s="231"/>
      <c r="T278" s="232"/>
      <c r="U278" s="38" t="s">
        <v>67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6508.8518000000013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6508.8518000000013</v>
      </c>
      <c r="X278" s="38"/>
      <c r="Y278" s="174"/>
      <c r="Z278" s="174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13"/>
      <c r="N279" s="230" t="s">
        <v>357</v>
      </c>
      <c r="O279" s="231"/>
      <c r="P279" s="231"/>
      <c r="Q279" s="231"/>
      <c r="R279" s="231"/>
      <c r="S279" s="231"/>
      <c r="T279" s="232"/>
      <c r="U279" s="38" t="s">
        <v>358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17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17</v>
      </c>
      <c r="X279" s="38"/>
      <c r="Y279" s="174"/>
      <c r="Z279" s="174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13"/>
      <c r="N280" s="230" t="s">
        <v>359</v>
      </c>
      <c r="O280" s="231"/>
      <c r="P280" s="231"/>
      <c r="Q280" s="231"/>
      <c r="R280" s="231"/>
      <c r="S280" s="231"/>
      <c r="T280" s="232"/>
      <c r="U280" s="38" t="s">
        <v>67</v>
      </c>
      <c r="V280" s="173">
        <f>GrossWeightTotal+PalletQtyTotal*25</f>
        <v>6933.8518000000013</v>
      </c>
      <c r="W280" s="173">
        <f>GrossWeightTotalR+PalletQtyTotalR*25</f>
        <v>6933.8518000000013</v>
      </c>
      <c r="X280" s="38"/>
      <c r="Y280" s="174"/>
      <c r="Z280" s="174"/>
    </row>
    <row r="281" spans="1:53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13"/>
      <c r="N281" s="230" t="s">
        <v>360</v>
      </c>
      <c r="O281" s="231"/>
      <c r="P281" s="231"/>
      <c r="Q281" s="231"/>
      <c r="R281" s="231"/>
      <c r="S281" s="231"/>
      <c r="T281" s="232"/>
      <c r="U281" s="38" t="s">
        <v>358</v>
      </c>
      <c r="V281" s="173">
        <f>IFERROR(V23+V32+V40+V46+V56+V62+V67+V73+V83+V90+V99+V105+V110+V118+V123+V129+V134+V140+V145+V153+V158+V165+V170+V175+V181+V188+V195+V205+V213+V218+V225+V231+V237+V242+V248+V252+V259+V275,"0")</f>
        <v>1436</v>
      </c>
      <c r="W281" s="173">
        <f>IFERROR(W23+W32+W40+W46+W56+W62+W67+W73+W83+W90+W99+W105+W110+W118+W123+W129+W134+W140+W145+W153+W158+W165+W170+W175+W181+W188+W195+W205+W213+W218+W225+W231+W237+W242+W248+W252+W259+W275,"0")</f>
        <v>1436</v>
      </c>
      <c r="X281" s="38"/>
      <c r="Y281" s="174"/>
      <c r="Z281" s="174"/>
    </row>
    <row r="282" spans="1:53" ht="14.25" customHeight="1" x14ac:dyDescent="0.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213"/>
      <c r="N282" s="230" t="s">
        <v>361</v>
      </c>
      <c r="O282" s="231"/>
      <c r="P282" s="231"/>
      <c r="Q282" s="231"/>
      <c r="R282" s="231"/>
      <c r="S282" s="231"/>
      <c r="T282" s="232"/>
      <c r="U282" s="40" t="s">
        <v>362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21.027099999999997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363</v>
      </c>
      <c r="B284" s="165" t="s">
        <v>59</v>
      </c>
      <c r="C284" s="181" t="s">
        <v>68</v>
      </c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17"/>
      <c r="S284" s="181" t="s">
        <v>190</v>
      </c>
      <c r="T284" s="234"/>
      <c r="U284" s="217"/>
      <c r="V284" s="181" t="s">
        <v>215</v>
      </c>
      <c r="W284" s="234"/>
      <c r="X284" s="234"/>
      <c r="Y284" s="217"/>
      <c r="Z284" s="181" t="s">
        <v>234</v>
      </c>
      <c r="AA284" s="234"/>
      <c r="AB284" s="234"/>
      <c r="AC284" s="234"/>
      <c r="AD284" s="234"/>
      <c r="AE284" s="217"/>
      <c r="AF284" s="165" t="s">
        <v>287</v>
      </c>
      <c r="AG284" s="181" t="s">
        <v>291</v>
      </c>
      <c r="AH284" s="217"/>
      <c r="AI284" s="165" t="s">
        <v>298</v>
      </c>
    </row>
    <row r="285" spans="1:53" ht="14.25" customHeight="1" thickTop="1" x14ac:dyDescent="0.2">
      <c r="A285" s="302" t="s">
        <v>364</v>
      </c>
      <c r="B285" s="181" t="s">
        <v>59</v>
      </c>
      <c r="C285" s="181" t="s">
        <v>69</v>
      </c>
      <c r="D285" s="181" t="s">
        <v>81</v>
      </c>
      <c r="E285" s="181" t="s">
        <v>91</v>
      </c>
      <c r="F285" s="181" t="s">
        <v>98</v>
      </c>
      <c r="G285" s="181" t="s">
        <v>111</v>
      </c>
      <c r="H285" s="181" t="s">
        <v>117</v>
      </c>
      <c r="I285" s="181" t="s">
        <v>121</v>
      </c>
      <c r="J285" s="181" t="s">
        <v>127</v>
      </c>
      <c r="K285" s="181" t="s">
        <v>140</v>
      </c>
      <c r="L285" s="181" t="s">
        <v>147</v>
      </c>
      <c r="M285" s="181" t="s">
        <v>158</v>
      </c>
      <c r="N285" s="181" t="s">
        <v>163</v>
      </c>
      <c r="O285" s="181" t="s">
        <v>166</v>
      </c>
      <c r="P285" s="181" t="s">
        <v>176</v>
      </c>
      <c r="Q285" s="181" t="s">
        <v>179</v>
      </c>
      <c r="R285" s="181" t="s">
        <v>187</v>
      </c>
      <c r="S285" s="181" t="s">
        <v>191</v>
      </c>
      <c r="T285" s="181" t="s">
        <v>195</v>
      </c>
      <c r="U285" s="181" t="s">
        <v>198</v>
      </c>
      <c r="V285" s="181" t="s">
        <v>216</v>
      </c>
      <c r="W285" s="181" t="s">
        <v>221</v>
      </c>
      <c r="X285" s="181" t="s">
        <v>215</v>
      </c>
      <c r="Y285" s="181" t="s">
        <v>229</v>
      </c>
      <c r="Z285" s="181" t="s">
        <v>235</v>
      </c>
      <c r="AA285" s="181" t="s">
        <v>240</v>
      </c>
      <c r="AB285" s="181" t="s">
        <v>247</v>
      </c>
      <c r="AC285" s="181" t="s">
        <v>267</v>
      </c>
      <c r="AD285" s="181" t="s">
        <v>276</v>
      </c>
      <c r="AE285" s="181" t="s">
        <v>279</v>
      </c>
      <c r="AF285" s="181" t="s">
        <v>288</v>
      </c>
      <c r="AG285" s="181" t="s">
        <v>292</v>
      </c>
      <c r="AH285" s="181" t="s">
        <v>295</v>
      </c>
      <c r="AI285" s="181" t="s">
        <v>299</v>
      </c>
    </row>
    <row r="286" spans="1:53" ht="13.5" customHeight="1" thickBot="1" x14ac:dyDescent="0.25">
      <c r="A286" s="303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</row>
    <row r="287" spans="1:53" ht="18" customHeight="1" thickTop="1" thickBot="1" x14ac:dyDescent="0.25">
      <c r="A287" s="41" t="s">
        <v>365</v>
      </c>
      <c r="B287" s="47">
        <f>IFERROR(V22*H22,"0")</f>
        <v>0</v>
      </c>
      <c r="C287" s="47">
        <f>IFERROR(V28*H28,"0")+IFERROR(V29*H29,"0")+IFERROR(V30*H30,"0")+IFERROR(V31*H31,"0")</f>
        <v>349.5</v>
      </c>
      <c r="D287" s="47">
        <f>IFERROR(V36*H36,"0")+IFERROR(V37*H37,"0")+IFERROR(V38*H38,"0")+IFERROR(V39*H39,"0")</f>
        <v>0</v>
      </c>
      <c r="E287" s="47">
        <f>IFERROR(V44*H44,"0")+IFERROR(V45*H45,"0")</f>
        <v>120</v>
      </c>
      <c r="F287" s="47">
        <f>IFERROR(V50*H50,"0")+IFERROR(V51*H51,"0")+IFERROR(V52*H52,"0")+IFERROR(V53*H53,"0")+IFERROR(V54*H54,"0")+IFERROR(V55*H55,"0")</f>
        <v>490.72</v>
      </c>
      <c r="G287" s="47">
        <f>IFERROR(V60*H60,"0")+IFERROR(V61*H61,"0")</f>
        <v>70.2</v>
      </c>
      <c r="H287" s="47">
        <f>IFERROR(V66*H66,"0")</f>
        <v>0</v>
      </c>
      <c r="I287" s="47">
        <f>IFERROR(V71*H71,"0")+IFERROR(V72*H72,"0")</f>
        <v>75.600000000000009</v>
      </c>
      <c r="J287" s="47">
        <f>IFERROR(V77*H77,"0")+IFERROR(V78*H78,"0")+IFERROR(V79*H79,"0")+IFERROR(V80*H80,"0")+IFERROR(V81*H81,"0")+IFERROR(V82*H82,"0")</f>
        <v>1240.8</v>
      </c>
      <c r="K287" s="47">
        <f>IFERROR(V87*H87,"0")+IFERROR(V88*H88,"0")+IFERROR(V89*H89,"0")</f>
        <v>54</v>
      </c>
      <c r="L287" s="47">
        <f>IFERROR(V94*H94,"0")+IFERROR(V95*H95,"0")+IFERROR(V96*H96,"0")+IFERROR(V97*H97,"0")+IFERROR(V98*H98,"0")</f>
        <v>1647.52</v>
      </c>
      <c r="M287" s="47">
        <f>IFERROR(V103*H103,"0")+IFERROR(V104*H104,"0")</f>
        <v>450</v>
      </c>
      <c r="N287" s="47">
        <f>IFERROR(V109*H109,"0")</f>
        <v>0</v>
      </c>
      <c r="O287" s="47">
        <f>IFERROR(V114*H114,"0")+IFERROR(V115*H115,"0")+IFERROR(V116*H116,"0")+IFERROR(V117*H117,"0")</f>
        <v>0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0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0</v>
      </c>
      <c r="V287" s="47">
        <f>IFERROR(V163*H163,"0")+IFERROR(V164*H164,"0")</f>
        <v>93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12</v>
      </c>
      <c r="Z287" s="47">
        <f>IFERROR(V186*H186,"0")+IFERROR(V187*H187,"0")</f>
        <v>0</v>
      </c>
      <c r="AA287" s="47">
        <f>IFERROR(V192*H192,"0")+IFERROR(V193*H193,"0")+IFERROR(V194*H194,"0")</f>
        <v>733.59999999999991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200.64</v>
      </c>
      <c r="AD287" s="47">
        <f>IFERROR(V217*H217,"0")</f>
        <v>0</v>
      </c>
      <c r="AE287" s="47">
        <f>IFERROR(V222*H222,"0")+IFERROR(V223*H223,"0")+IFERROR(V224*H224,"0")</f>
        <v>0</v>
      </c>
      <c r="AF287" s="47">
        <f>IFERROR(V230*H230,"0")</f>
        <v>0</v>
      </c>
      <c r="AG287" s="47">
        <f>IFERROR(V236*H236,"0")</f>
        <v>400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0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366</v>
      </c>
      <c r="B289" s="59" t="s">
        <v>367</v>
      </c>
      <c r="C289" s="59" t="s">
        <v>368</v>
      </c>
    </row>
    <row r="290" spans="1:3" x14ac:dyDescent="0.2">
      <c r="A290" s="60">
        <f>SUMPRODUCT(--(BA:BA="ЗПФ"),--(U:U="кор"),H:H,W:W)+SUMPRODUCT(--(BA:BA="ЗПФ"),--(U:U="кг"),W:W)</f>
        <v>3542.68</v>
      </c>
      <c r="B290" s="61">
        <f>SUMPRODUCT(--(BA:BA="ПГП"),--(U:U="кор"),H:H,W:W)+SUMPRODUCT(--(BA:BA="ПГП"),--(U:U="кг"),W:W)</f>
        <v>2394.9</v>
      </c>
      <c r="C290" s="61">
        <f>SUMPRODUCT(--(BA:BA="КИЗ"),--(U:U="кор"),H:H,W:W)+SUMPRODUCT(--(BA:BA="КИЗ"),--(U:U="кг"),W:W)</f>
        <v>0</v>
      </c>
    </row>
  </sheetData>
  <sheetProtection algorithmName="SHA-512" hashValue="7r65T71gkI3jw8hmAiUkR7qXGFCHbYS1InpAvsVHxOf2s7OpqKz5PaVtJqceaziGQUiaKEA03SXaQIRzGs5SLA==" saltValue="8oxMW84UC0F9jyQGQzUa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N74:T74"/>
    <mergeCell ref="D95:E95"/>
    <mergeCell ref="S17:T17"/>
    <mergeCell ref="D266:E26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O5:P5"/>
    <mergeCell ref="F17:F18"/>
    <mergeCell ref="D163:E163"/>
    <mergeCell ref="N213:T213"/>
    <mergeCell ref="X285:X286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J9:L9"/>
    <mergeCell ref="F5:G5"/>
    <mergeCell ref="A14:L14"/>
    <mergeCell ref="N224:R224"/>
    <mergeCell ref="N251:R251"/>
    <mergeCell ref="A248:M249"/>
    <mergeCell ref="N82:R82"/>
    <mergeCell ref="T11:U11"/>
    <mergeCell ref="A121:X12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A67:M68"/>
    <mergeCell ref="N204:R204"/>
    <mergeCell ref="A227:X227"/>
    <mergeCell ref="D247:E247"/>
    <mergeCell ref="A177:X177"/>
    <mergeCell ref="N37:R37"/>
    <mergeCell ref="N72:R72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N285:N286"/>
    <mergeCell ref="P285:P286"/>
    <mergeCell ref="A148:X148"/>
    <mergeCell ref="D6:L6"/>
    <mergeCell ref="O13:P13"/>
    <mergeCell ref="N201:R201"/>
    <mergeCell ref="N139:R139"/>
    <mergeCell ref="N212:R212"/>
    <mergeCell ref="D22:E22"/>
    <mergeCell ref="N203:R203"/>
    <mergeCell ref="D149:E149"/>
    <mergeCell ref="N51:R51"/>
    <mergeCell ref="N226:T226"/>
    <mergeCell ref="N122:R122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259:M260"/>
    <mergeCell ref="N265:R265"/>
    <mergeCell ref="N31:R31"/>
    <mergeCell ref="N87:R87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5:C5"/>
    <mergeCell ref="A205:M206"/>
    <mergeCell ref="N71:R71"/>
    <mergeCell ref="N135:T135"/>
    <mergeCell ref="D179:E179"/>
    <mergeCell ref="A254:X25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52:R52"/>
    <mergeCell ref="D8:L8"/>
    <mergeCell ref="N39:R39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N68:T68"/>
    <mergeCell ref="A93:X93"/>
    <mergeCell ref="N46:T46"/>
    <mergeCell ref="M285:M286"/>
    <mergeCell ref="V285:V286"/>
    <mergeCell ref="N237:T237"/>
    <mergeCell ref="S284:U28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N128:R128"/>
    <mergeCell ref="A143:X143"/>
    <mergeCell ref="D236:E23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D45:E45"/>
    <mergeCell ref="A198:X198"/>
    <mergeCell ref="N24:T24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D187:E187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369</v>
      </c>
      <c r="H1" s="53"/>
    </row>
    <row r="3" spans="2:8" x14ac:dyDescent="0.2">
      <c r="B3" s="48" t="s">
        <v>370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371</v>
      </c>
      <c r="C6" s="48" t="s">
        <v>372</v>
      </c>
      <c r="D6" s="48" t="s">
        <v>373</v>
      </c>
      <c r="E6" s="48"/>
    </row>
    <row r="7" spans="2:8" x14ac:dyDescent="0.2">
      <c r="B7" s="48" t="s">
        <v>374</v>
      </c>
      <c r="C7" s="48" t="s">
        <v>375</v>
      </c>
      <c r="D7" s="48" t="s">
        <v>376</v>
      </c>
      <c r="E7" s="48"/>
    </row>
    <row r="8" spans="2:8" x14ac:dyDescent="0.2">
      <c r="B8" s="48" t="s">
        <v>14</v>
      </c>
      <c r="C8" s="48" t="s">
        <v>377</v>
      </c>
      <c r="D8" s="48" t="s">
        <v>378</v>
      </c>
      <c r="E8" s="48"/>
    </row>
    <row r="9" spans="2:8" x14ac:dyDescent="0.2">
      <c r="B9" s="48" t="s">
        <v>379</v>
      </c>
      <c r="C9" s="48" t="s">
        <v>380</v>
      </c>
      <c r="D9" s="48" t="s">
        <v>381</v>
      </c>
      <c r="E9" s="48"/>
    </row>
    <row r="11" spans="2:8" x14ac:dyDescent="0.2">
      <c r="B11" s="48" t="s">
        <v>382</v>
      </c>
      <c r="C11" s="48" t="s">
        <v>372</v>
      </c>
      <c r="D11" s="48"/>
      <c r="E11" s="48"/>
    </row>
    <row r="13" spans="2:8" x14ac:dyDescent="0.2">
      <c r="B13" s="48" t="s">
        <v>383</v>
      </c>
      <c r="C13" s="48" t="s">
        <v>375</v>
      </c>
      <c r="D13" s="48"/>
      <c r="E13" s="48"/>
    </row>
    <row r="15" spans="2:8" x14ac:dyDescent="0.2">
      <c r="B15" s="48" t="s">
        <v>384</v>
      </c>
      <c r="C15" s="48" t="s">
        <v>377</v>
      </c>
      <c r="D15" s="48"/>
      <c r="E15" s="48"/>
    </row>
    <row r="17" spans="2:5" x14ac:dyDescent="0.2">
      <c r="B17" s="48" t="s">
        <v>385</v>
      </c>
      <c r="C17" s="48" t="s">
        <v>380</v>
      </c>
      <c r="D17" s="48"/>
      <c r="E17" s="48"/>
    </row>
    <row r="19" spans="2:5" x14ac:dyDescent="0.2">
      <c r="B19" s="48" t="s">
        <v>386</v>
      </c>
      <c r="C19" s="48"/>
      <c r="D19" s="48"/>
      <c r="E19" s="48"/>
    </row>
    <row r="20" spans="2:5" x14ac:dyDescent="0.2">
      <c r="B20" s="48" t="s">
        <v>387</v>
      </c>
      <c r="C20" s="48"/>
      <c r="D20" s="48"/>
      <c r="E20" s="48"/>
    </row>
    <row r="21" spans="2:5" x14ac:dyDescent="0.2">
      <c r="B21" s="48" t="s">
        <v>388</v>
      </c>
      <c r="C21" s="48"/>
      <c r="D21" s="48"/>
      <c r="E21" s="48"/>
    </row>
    <row r="22" spans="2:5" x14ac:dyDescent="0.2">
      <c r="B22" s="48" t="s">
        <v>389</v>
      </c>
      <c r="C22" s="48"/>
      <c r="D22" s="48"/>
      <c r="E22" s="48"/>
    </row>
    <row r="23" spans="2:5" x14ac:dyDescent="0.2">
      <c r="B23" s="48" t="s">
        <v>390</v>
      </c>
      <c r="C23" s="48"/>
      <c r="D23" s="48"/>
      <c r="E23" s="48"/>
    </row>
    <row r="24" spans="2:5" x14ac:dyDescent="0.2">
      <c r="B24" s="48" t="s">
        <v>391</v>
      </c>
      <c r="C24" s="48"/>
      <c r="D24" s="48"/>
      <c r="E24" s="48"/>
    </row>
    <row r="25" spans="2:5" x14ac:dyDescent="0.2">
      <c r="B25" s="48" t="s">
        <v>392</v>
      </c>
      <c r="C25" s="48"/>
      <c r="D25" s="48"/>
      <c r="E25" s="48"/>
    </row>
    <row r="26" spans="2:5" x14ac:dyDescent="0.2">
      <c r="B26" s="48" t="s">
        <v>393</v>
      </c>
      <c r="C26" s="48"/>
      <c r="D26" s="48"/>
      <c r="E26" s="48"/>
    </row>
    <row r="27" spans="2:5" x14ac:dyDescent="0.2">
      <c r="B27" s="48" t="s">
        <v>394</v>
      </c>
      <c r="C27" s="48"/>
      <c r="D27" s="48"/>
      <c r="E27" s="48"/>
    </row>
    <row r="28" spans="2:5" x14ac:dyDescent="0.2">
      <c r="B28" s="48" t="s">
        <v>395</v>
      </c>
      <c r="C28" s="48"/>
      <c r="D28" s="48"/>
      <c r="E28" s="48"/>
    </row>
    <row r="29" spans="2:5" x14ac:dyDescent="0.2">
      <c r="B29" s="48" t="s">
        <v>396</v>
      </c>
      <c r="C29" s="48"/>
      <c r="D29" s="48"/>
      <c r="E29" s="48"/>
    </row>
  </sheetData>
  <sheetProtection algorithmName="SHA-512" hashValue="92SDvAvsbkUqUCqIdeaqQxu/uIH8ggUUANmXRx7g2rivuaTEavbejTVm5cXPTS2SHGfrIFhMFgza94wu+dSmiQ==" saltValue="b3VHVlreGnUSg3DEEju+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455</vt:i4>
      </vt:variant>
    </vt:vector>
  </HeadingPairs>
  <TitlesOfParts>
    <vt:vector size="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2024-04-03T10:11:34Z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