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1,04,24 ПОКОМ КИ Сочи\"/>
    </mc:Choice>
  </mc:AlternateContent>
  <xr:revisionPtr revIDLastSave="0" documentId="13_ncr:1_{AC615346-E1C1-4A37-BEC6-A2728DAFBA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W363" i="1" s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V350" i="1"/>
  <c r="W349" i="1"/>
  <c r="V349" i="1"/>
  <c r="X348" i="1"/>
  <c r="X349" i="1" s="1"/>
  <c r="W348" i="1"/>
  <c r="W350" i="1" s="1"/>
  <c r="N348" i="1"/>
  <c r="V346" i="1"/>
  <c r="V345" i="1"/>
  <c r="X344" i="1"/>
  <c r="W344" i="1"/>
  <c r="N344" i="1"/>
  <c r="W343" i="1"/>
  <c r="V341" i="1"/>
  <c r="W340" i="1"/>
  <c r="V340" i="1"/>
  <c r="X339" i="1"/>
  <c r="W339" i="1"/>
  <c r="N339" i="1"/>
  <c r="W338" i="1"/>
  <c r="X338" i="1" s="1"/>
  <c r="N338" i="1"/>
  <c r="X337" i="1"/>
  <c r="W337" i="1"/>
  <c r="W341" i="1" s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W279" i="1" s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X244" i="1" s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6" i="1" s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6" i="1" s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W201" i="1" s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3" i="1" s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X169" i="1"/>
  <c r="W169" i="1"/>
  <c r="W173" i="1" s="1"/>
  <c r="N169" i="1"/>
  <c r="V167" i="1"/>
  <c r="V166" i="1"/>
  <c r="X165" i="1"/>
  <c r="W165" i="1"/>
  <c r="N165" i="1"/>
  <c r="W164" i="1"/>
  <c r="W167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X155" i="1" s="1"/>
  <c r="W146" i="1"/>
  <c r="N146" i="1"/>
  <c r="V143" i="1"/>
  <c r="V142" i="1"/>
  <c r="X141" i="1"/>
  <c r="W141" i="1"/>
  <c r="N141" i="1"/>
  <c r="W140" i="1"/>
  <c r="X140" i="1" s="1"/>
  <c r="N140" i="1"/>
  <c r="X139" i="1"/>
  <c r="X142" i="1" s="1"/>
  <c r="W139" i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F526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X119" i="1"/>
  <c r="W119" i="1"/>
  <c r="W126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W107" i="1"/>
  <c r="X107" i="1" s="1"/>
  <c r="N107" i="1"/>
  <c r="X106" i="1"/>
  <c r="W106" i="1"/>
  <c r="N106" i="1"/>
  <c r="W105" i="1"/>
  <c r="W117" i="1" s="1"/>
  <c r="N105" i="1"/>
  <c r="V103" i="1"/>
  <c r="V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W102" i="1" s="1"/>
  <c r="N94" i="1"/>
  <c r="V92" i="1"/>
  <c r="V91" i="1"/>
  <c r="X90" i="1"/>
  <c r="W90" i="1"/>
  <c r="N90" i="1"/>
  <c r="W89" i="1"/>
  <c r="X89" i="1" s="1"/>
  <c r="N89" i="1"/>
  <c r="X88" i="1"/>
  <c r="W88" i="1"/>
  <c r="N88" i="1"/>
  <c r="W87" i="1"/>
  <c r="W92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E526" i="1" s="1"/>
  <c r="N63" i="1"/>
  <c r="V60" i="1"/>
  <c r="V59" i="1"/>
  <c r="W58" i="1"/>
  <c r="X58" i="1" s="1"/>
  <c r="W57" i="1"/>
  <c r="X57" i="1" s="1"/>
  <c r="N57" i="1"/>
  <c r="X56" i="1"/>
  <c r="W56" i="1"/>
  <c r="N56" i="1"/>
  <c r="W55" i="1"/>
  <c r="D526" i="1" s="1"/>
  <c r="N55" i="1"/>
  <c r="V52" i="1"/>
  <c r="V51" i="1"/>
  <c r="W50" i="1"/>
  <c r="X50" i="1" s="1"/>
  <c r="N50" i="1"/>
  <c r="X49" i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N27" i="1"/>
  <c r="X26" i="1"/>
  <c r="X32" i="1" s="1"/>
  <c r="W26" i="1"/>
  <c r="W33" i="1" s="1"/>
  <c r="V24" i="1"/>
  <c r="V23" i="1"/>
  <c r="V520" i="1" s="1"/>
  <c r="W22" i="1"/>
  <c r="N22" i="1"/>
  <c r="H10" i="1"/>
  <c r="A9" i="1"/>
  <c r="F10" i="1" s="1"/>
  <c r="D7" i="1"/>
  <c r="O6" i="1"/>
  <c r="N2" i="1"/>
  <c r="X51" i="1" l="1"/>
  <c r="X102" i="1"/>
  <c r="X126" i="1"/>
  <c r="X173" i="1"/>
  <c r="H9" i="1"/>
  <c r="A10" i="1"/>
  <c r="B526" i="1"/>
  <c r="W518" i="1"/>
  <c r="W517" i="1"/>
  <c r="W24" i="1"/>
  <c r="W32" i="1"/>
  <c r="W52" i="1"/>
  <c r="W60" i="1"/>
  <c r="W85" i="1"/>
  <c r="W91" i="1"/>
  <c r="W103" i="1"/>
  <c r="W116" i="1"/>
  <c r="W127" i="1"/>
  <c r="W134" i="1"/>
  <c r="W142" i="1"/>
  <c r="W155" i="1"/>
  <c r="W162" i="1"/>
  <c r="W166" i="1"/>
  <c r="W174" i="1"/>
  <c r="W194" i="1"/>
  <c r="W200" i="1"/>
  <c r="W211" i="1"/>
  <c r="W215" i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6" i="1"/>
  <c r="X343" i="1"/>
  <c r="X345" i="1" s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F9" i="1"/>
  <c r="J9" i="1"/>
  <c r="X22" i="1"/>
  <c r="X23" i="1" s="1"/>
  <c r="W23" i="1"/>
  <c r="V516" i="1"/>
  <c r="C526" i="1"/>
  <c r="W51" i="1"/>
  <c r="X55" i="1"/>
  <c r="X59" i="1" s="1"/>
  <c r="W59" i="1"/>
  <c r="X63" i="1"/>
  <c r="X84" i="1" s="1"/>
  <c r="W84" i="1"/>
  <c r="X87" i="1"/>
  <c r="X91" i="1" s="1"/>
  <c r="X105" i="1"/>
  <c r="X116" i="1" s="1"/>
  <c r="X130" i="1"/>
  <c r="X134" i="1" s="1"/>
  <c r="W135" i="1"/>
  <c r="G526" i="1"/>
  <c r="W143" i="1"/>
  <c r="H526" i="1"/>
  <c r="W156" i="1"/>
  <c r="I526" i="1"/>
  <c r="W161" i="1"/>
  <c r="X164" i="1"/>
  <c r="X166" i="1" s="1"/>
  <c r="X176" i="1"/>
  <c r="X193" i="1" s="1"/>
  <c r="X196" i="1"/>
  <c r="X200" i="1" s="1"/>
  <c r="X204" i="1"/>
  <c r="X210" i="1" s="1"/>
  <c r="W210" i="1"/>
  <c r="X213" i="1"/>
  <c r="X214" i="1" s="1"/>
  <c r="W225" i="1"/>
  <c r="M526" i="1"/>
  <c r="W244" i="1"/>
  <c r="W274" i="1"/>
  <c r="W280" i="1"/>
  <c r="W285" i="1"/>
  <c r="X282" i="1"/>
  <c r="X285" i="1" s="1"/>
  <c r="W302" i="1"/>
  <c r="W314" i="1"/>
  <c r="W317" i="1"/>
  <c r="X316" i="1"/>
  <c r="X317" i="1" s="1"/>
  <c r="W318" i="1"/>
  <c r="W321" i="1"/>
  <c r="X320" i="1"/>
  <c r="X321" i="1" s="1"/>
  <c r="W322" i="1"/>
  <c r="P526" i="1"/>
  <c r="W335" i="1"/>
  <c r="X326" i="1"/>
  <c r="X334" i="1" s="1"/>
  <c r="W334" i="1"/>
  <c r="X340" i="1"/>
  <c r="W345" i="1"/>
  <c r="X358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4" i="1"/>
  <c r="X412" i="1"/>
  <c r="W414" i="1"/>
  <c r="W459" i="1"/>
  <c r="W465" i="1"/>
  <c r="W474" i="1"/>
  <c r="X467" i="1"/>
  <c r="X473" i="1" s="1"/>
  <c r="W473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T526" i="1"/>
  <c r="W420" i="1"/>
  <c r="W494" i="1"/>
  <c r="W520" i="1" l="1"/>
  <c r="W516" i="1"/>
  <c r="X521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<sst xmlns="http://schemas.openxmlformats.org/spreadsheetml/2006/main" count="2228" uniqueCount="751">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</sst>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4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145</v>
      </c>
      <c r="W49" s="349">
        <f>IFERROR(IF(V49="",0,CEILING((V49/$H49),1)*$H49),"")</f>
        <v>151.20000000000002</v>
      </c>
      <c r="X49" s="36">
        <f>IFERROR(IF(W49=0,"",ROUNDUP(W49/H49,0)*0.02175),"")</f>
        <v>0.30449999999999999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81</v>
      </c>
      <c r="W50" s="349">
        <f>IFERROR(IF(V50="",0,CEILING((V50/$H50),1)*$H50),"")</f>
        <v>81</v>
      </c>
      <c r="X50" s="36">
        <f>IFERROR(IF(W50=0,"",ROUNDUP(W50/H50,0)*0.00753),"")</f>
        <v>0.22590000000000002</v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43.425925925925924</v>
      </c>
      <c r="W51" s="350">
        <f>IFERROR(W49/H49,"0")+IFERROR(W50/H50,"0")</f>
        <v>44</v>
      </c>
      <c r="X51" s="350">
        <f>IFERROR(IF(X49="",0,X49),"0")+IFERROR(IF(X50="",0,X50),"0")</f>
        <v>0.53039999999999998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226</v>
      </c>
      <c r="W52" s="350">
        <f>IFERROR(SUM(W49:W50),"0")</f>
        <v>232.20000000000002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49</v>
      </c>
      <c r="W55" s="349">
        <f>IFERROR(IF(V55="",0,CEILING((V55/$H55),1)*$H55),"")</f>
        <v>54</v>
      </c>
      <c r="X55" s="36">
        <f>IFERROR(IF(W55=0,"",ROUNDUP(W55/H55,0)*0.02175),"")</f>
        <v>0.10874999999999999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180</v>
      </c>
      <c r="W57" s="349">
        <f>IFERROR(IF(V57="",0,CEILING((V57/$H57),1)*$H57),"")</f>
        <v>180</v>
      </c>
      <c r="X57" s="36">
        <f>IFERROR(IF(W57=0,"",ROUNDUP(W57/H57,0)*0.00937),"")</f>
        <v>0.37480000000000002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44.537037037037038</v>
      </c>
      <c r="W59" s="350">
        <f>IFERROR(W55/H55,"0")+IFERROR(W56/H56,"0")+IFERROR(W57/H57,"0")+IFERROR(W58/H58,"0")</f>
        <v>45</v>
      </c>
      <c r="X59" s="350">
        <f>IFERROR(IF(X55="",0,X55),"0")+IFERROR(IF(X56="",0,X56),"0")+IFERROR(IF(X57="",0,X57),"0")+IFERROR(IF(X58="",0,X58),"0")</f>
        <v>0.48355000000000004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229</v>
      </c>
      <c r="W60" s="350">
        <f>IFERROR(SUM(W55:W58),"0")</f>
        <v>234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10</v>
      </c>
      <c r="W63" s="349">
        <f t="shared" ref="W63:W83" si="2">IFERROR(IF(V63="",0,CEILING((V63/$H63),1)*$H63),"")</f>
        <v>11.2</v>
      </c>
      <c r="X63" s="36">
        <f t="shared" ref="X63:X69" si="3">IFERROR(IF(W63=0,"",ROUNDUP(W63/H63,0)*0.02175),"")</f>
        <v>2.1749999999999999E-2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15</v>
      </c>
      <c r="W67" s="349">
        <f t="shared" si="2"/>
        <v>21.6</v>
      </c>
      <c r="X67" s="36">
        <f t="shared" si="3"/>
        <v>4.3499999999999997E-2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53</v>
      </c>
      <c r="W70" s="349">
        <f t="shared" si="2"/>
        <v>54</v>
      </c>
      <c r="X70" s="36">
        <f>IFERROR(IF(W70=0,"",ROUNDUP(W70/H70,0)*0.00753),"")</f>
        <v>0.13553999999999999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100</v>
      </c>
      <c r="W71" s="349">
        <f t="shared" si="2"/>
        <v>100</v>
      </c>
      <c r="X71" s="36">
        <f t="shared" ref="X71:X77" si="4">IFERROR(IF(W71=0,"",ROUNDUP(W71/H71,0)*0.00937),"")</f>
        <v>0.23424999999999999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80</v>
      </c>
      <c r="W73" s="349">
        <f t="shared" si="2"/>
        <v>80</v>
      </c>
      <c r="X73" s="36">
        <f t="shared" si="4"/>
        <v>0.18740000000000001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45</v>
      </c>
      <c r="W77" s="349">
        <f t="shared" si="2"/>
        <v>45</v>
      </c>
      <c r="X77" s="36">
        <f t="shared" si="4"/>
        <v>9.3700000000000006E-2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14</v>
      </c>
      <c r="W78" s="349">
        <f t="shared" si="2"/>
        <v>16</v>
      </c>
      <c r="X78" s="36">
        <f>IFERROR(IF(W78=0,"",ROUNDUP(W78/H78,0)*0.00753),"")</f>
        <v>3.7650000000000003E-2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144</v>
      </c>
      <c r="W82" s="349">
        <f t="shared" si="2"/>
        <v>144</v>
      </c>
      <c r="X82" s="36">
        <f>IFERROR(IF(W82=0,"",ROUNDUP(W82/H82,0)*0.00937),"")</f>
        <v>0.29984</v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111.3234126984127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113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1.0536300000000001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461</v>
      </c>
      <c r="W85" s="350">
        <f>IFERROR(SUM(W63:W83),"0")</f>
        <v>471.8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3</v>
      </c>
      <c r="W89" s="349">
        <f>IFERROR(IF(V89="",0,CEILING((V89/$H89),1)*$H89),"")</f>
        <v>4.8</v>
      </c>
      <c r="X89" s="36">
        <f>IFERROR(IF(W89=0,"",ROUNDUP(W89/H89,0)*0.00502),"")</f>
        <v>1.004E-2</v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1.25</v>
      </c>
      <c r="W91" s="350">
        <f>IFERROR(W87/H87,"0")+IFERROR(W88/H88,"0")+IFERROR(W89/H89,"0")+IFERROR(W90/H90,"0")</f>
        <v>2</v>
      </c>
      <c r="X91" s="350">
        <f>IFERROR(IF(X87="",0,X87),"0")+IFERROR(IF(X88="",0,X88),"0")+IFERROR(IF(X89="",0,X89),"0")+IFERROR(IF(X90="",0,X90),"0")</f>
        <v>1.004E-2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3</v>
      </c>
      <c r="W92" s="350">
        <f>IFERROR(SUM(W87:W90),"0")</f>
        <v>4.8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5</v>
      </c>
      <c r="W101" s="349">
        <f t="shared" si="5"/>
        <v>5.6</v>
      </c>
      <c r="X101" s="36">
        <f>IFERROR(IF(W101=0,"",ROUNDUP(W101/H101,0)*0.00753),"")</f>
        <v>1.506E-2</v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1.7857142857142858</v>
      </c>
      <c r="W102" s="350">
        <f>IFERROR(W94/H94,"0")+IFERROR(W95/H95,"0")+IFERROR(W96/H96,"0")+IFERROR(W97/H97,"0")+IFERROR(W98/H98,"0")+IFERROR(W99/H99,"0")+IFERROR(W100/H100,"0")+IFERROR(W101/H101,"0")</f>
        <v>2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1.506E-2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5</v>
      </c>
      <c r="W103" s="350">
        <f>IFERROR(SUM(W94:W101),"0")</f>
        <v>5.6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10</v>
      </c>
      <c r="W105" s="349">
        <f t="shared" ref="W105:W115" si="6">IFERROR(IF(V105="",0,CEILING((V105/$H105),1)*$H105),"")</f>
        <v>16.8</v>
      </c>
      <c r="X105" s="36">
        <f>IFERROR(IF(W105=0,"",ROUNDUP(W105/H105,0)*0.02175),"")</f>
        <v>4.3499999999999997E-2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6</v>
      </c>
      <c r="W108" s="349">
        <f t="shared" si="6"/>
        <v>6</v>
      </c>
      <c r="X108" s="36">
        <f>IFERROR(IF(W108=0,"",ROUNDUP(W108/H108,0)*0.00753),"")</f>
        <v>1.506E-2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225</v>
      </c>
      <c r="W111" s="349">
        <f t="shared" si="6"/>
        <v>226.8</v>
      </c>
      <c r="X111" s="36">
        <f>IFERROR(IF(W111=0,"",ROUNDUP(W111/H111,0)*0.00753),"")</f>
        <v>0.63251999999999997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6</v>
      </c>
      <c r="W114" s="349">
        <f t="shared" si="6"/>
        <v>6</v>
      </c>
      <c r="X114" s="36">
        <f>IFERROR(IF(W114=0,"",ROUNDUP(W114/H114,0)*0.00753),"")</f>
        <v>1.506E-2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88.523809523809518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90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0.70613999999999988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247</v>
      </c>
      <c r="W117" s="350">
        <f>IFERROR(SUM(W105:W115),"0")</f>
        <v>255.60000000000002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225</v>
      </c>
      <c r="W133" s="349">
        <f>IFERROR(IF(V133="",0,CEILING((V133/$H133),1)*$H133),"")</f>
        <v>226.8</v>
      </c>
      <c r="X133" s="36">
        <f>IFERROR(IF(W133=0,"",ROUNDUP(W133/H133,0)*0.00753),"")</f>
        <v>0.63251999999999997</v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83.333333333333329</v>
      </c>
      <c r="W134" s="350">
        <f>IFERROR(W130/H130,"0")+IFERROR(W131/H131,"0")+IFERROR(W132/H132,"0")+IFERROR(W133/H133,"0")</f>
        <v>84</v>
      </c>
      <c r="X134" s="350">
        <f>IFERROR(IF(X130="",0,X130),"0")+IFERROR(IF(X131="",0,X131),"0")+IFERROR(IF(X132="",0,X132),"0")+IFERROR(IF(X133="",0,X133),"0")</f>
        <v>0.63251999999999997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225</v>
      </c>
      <c r="W135" s="350">
        <f>IFERROR(SUM(W130:W133),"0")</f>
        <v>226.8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5</v>
      </c>
      <c r="W149" s="349">
        <f t="shared" si="8"/>
        <v>6.3000000000000007</v>
      </c>
      <c r="X149" s="36">
        <f>IFERROR(IF(W149=0,"",ROUNDUP(W149/H149,0)*0.00502),"")</f>
        <v>1.506E-2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11</v>
      </c>
      <c r="W152" s="349">
        <f t="shared" si="8"/>
        <v>12.600000000000001</v>
      </c>
      <c r="X152" s="36">
        <f>IFERROR(IF(W152=0,"",ROUNDUP(W152/H152,0)*0.00502),"")</f>
        <v>3.0120000000000001E-2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7.6190476190476186</v>
      </c>
      <c r="W155" s="350">
        <f>IFERROR(W146/H146,"0")+IFERROR(W147/H147,"0")+IFERROR(W148/H148,"0")+IFERROR(W149/H149,"0")+IFERROR(W150/H150,"0")+IFERROR(W151/H151,"0")+IFERROR(W152/H152,"0")+IFERROR(W153/H153,"0")+IFERROR(W154/H154,"0")</f>
        <v>9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4.5179999999999998E-2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16</v>
      </c>
      <c r="W156" s="350">
        <f>IFERROR(SUM(W146:W154),"0")</f>
        <v>18.900000000000002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36</v>
      </c>
      <c r="W182" s="349">
        <f t="shared" si="9"/>
        <v>36</v>
      </c>
      <c r="X182" s="36">
        <f>IFERROR(IF(W182=0,"",ROUNDUP(W182/H182,0)*0.00753),"")</f>
        <v>0.11295000000000001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32</v>
      </c>
      <c r="W184" s="349">
        <f t="shared" si="9"/>
        <v>33.6</v>
      </c>
      <c r="X184" s="36">
        <f>IFERROR(IF(W184=0,"",ROUNDUP(W184/H184,0)*0.00753),"")</f>
        <v>0.10542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32</v>
      </c>
      <c r="W188" s="349">
        <f t="shared" si="9"/>
        <v>33.6</v>
      </c>
      <c r="X188" s="36">
        <f t="shared" si="10"/>
        <v>0.10542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60</v>
      </c>
      <c r="W189" s="349">
        <f t="shared" si="9"/>
        <v>60</v>
      </c>
      <c r="X189" s="36">
        <f t="shared" si="10"/>
        <v>0.18825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66.666666666666671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68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0.51204000000000005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160</v>
      </c>
      <c r="W194" s="350">
        <f>IFERROR(SUM(W176:W192),"0")</f>
        <v>163.19999999999999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5</v>
      </c>
      <c r="W236" s="349">
        <f t="shared" si="13"/>
        <v>5</v>
      </c>
      <c r="X236" s="36">
        <f t="shared" ref="X236:X241" si="14">IFERROR(IF(W236=0,"",ROUNDUP(W236/H236,0)*0.00937),"")</f>
        <v>9.3699999999999999E-3</v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1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1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9.3699999999999999E-3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5</v>
      </c>
      <c r="W245" s="350">
        <f>IFERROR(SUM(W228:W243),"0")</f>
        <v>5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19</v>
      </c>
      <c r="W251" s="349">
        <f>IFERROR(IF(V251="",0,CEILING((V251/$H251),1)*$H251),"")</f>
        <v>21</v>
      </c>
      <c r="X251" s="36">
        <f>IFERROR(IF(W251=0,"",ROUNDUP(W251/H251,0)*0.00753),"")</f>
        <v>3.7650000000000003E-2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250</v>
      </c>
      <c r="W252" s="349">
        <f>IFERROR(IF(V252="",0,CEILING((V252/$H252),1)*$H252),"")</f>
        <v>252</v>
      </c>
      <c r="X252" s="36">
        <f>IFERROR(IF(W252=0,"",ROUNDUP(W252/H252,0)*0.00753),"")</f>
        <v>0.45180000000000003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7</v>
      </c>
      <c r="W253" s="349">
        <f>IFERROR(IF(V253="",0,CEILING((V253/$H253),1)*$H253),"")</f>
        <v>8.4</v>
      </c>
      <c r="X253" s="36">
        <f>IFERROR(IF(W253=0,"",ROUNDUP(W253/H253,0)*0.00502),"")</f>
        <v>2.0080000000000001E-2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67.380952380952365</v>
      </c>
      <c r="W255" s="350">
        <f>IFERROR(W251/H251,"0")+IFERROR(W252/H252,"0")+IFERROR(W253/H253,"0")+IFERROR(W254/H254,"0")</f>
        <v>69</v>
      </c>
      <c r="X255" s="350">
        <f>IFERROR(IF(X251="",0,X251),"0")+IFERROR(IF(X252="",0,X252),"0")+IFERROR(IF(X253="",0,X253),"0")+IFERROR(IF(X254="",0,X254),"0")</f>
        <v>0.50953000000000004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276</v>
      </c>
      <c r="W256" s="350">
        <f>IFERROR(SUM(W251:W254),"0")</f>
        <v>281.39999999999998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90</v>
      </c>
      <c r="W262" s="349">
        <f t="shared" si="15"/>
        <v>90</v>
      </c>
      <c r="X262" s="36">
        <f>IFERROR(IF(W262=0,"",ROUNDUP(W262/H262,0)*0.00937),"")</f>
        <v>0.23424999999999999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25</v>
      </c>
      <c r="W267" s="350">
        <f>IFERROR(W258/H258,"0")+IFERROR(W259/H259,"0")+IFERROR(W260/H260,"0")+IFERROR(W261/H261,"0")+IFERROR(W262/H262,"0")+IFERROR(W263/H263,"0")+IFERROR(W264/H264,"0")+IFERROR(W265/H265,"0")+IFERROR(W266/H266,"0")</f>
        <v>25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0.23424999999999999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90</v>
      </c>
      <c r="W268" s="350">
        <f>IFERROR(SUM(W258:W266),"0")</f>
        <v>90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10</v>
      </c>
      <c r="W270" s="349">
        <f>IFERROR(IF(V270="",0,CEILING((V270/$H270),1)*$H270),"")</f>
        <v>16.8</v>
      </c>
      <c r="X270" s="36">
        <f>IFERROR(IF(W270=0,"",ROUNDUP(W270/H270,0)*0.02175),"")</f>
        <v>4.3499999999999997E-2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1.1904761904761905</v>
      </c>
      <c r="W273" s="350">
        <f>IFERROR(W270/H270,"0")+IFERROR(W271/H271,"0")+IFERROR(W272/H272,"0")</f>
        <v>2</v>
      </c>
      <c r="X273" s="350">
        <f>IFERROR(IF(X270="",0,X270),"0")+IFERROR(IF(X271="",0,X271),"0")+IFERROR(IF(X272="",0,X272),"0")</f>
        <v>4.3499999999999997E-2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10</v>
      </c>
      <c r="W274" s="350">
        <f>IFERROR(SUM(W270:W272),"0")</f>
        <v>16.8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13</v>
      </c>
      <c r="W278" s="349">
        <f>IFERROR(IF(V278="",0,CEILING((V278/$H278),1)*$H278),"")</f>
        <v>15.299999999999999</v>
      </c>
      <c r="X278" s="36">
        <f>IFERROR(IF(W278=0,"",ROUNDUP(W278/H278,0)*0.00753),"")</f>
        <v>4.5179999999999998E-2</v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5.098039215686275</v>
      </c>
      <c r="W279" s="350">
        <f>IFERROR(W276/H276,"0")+IFERROR(W277/H277,"0")+IFERROR(W278/H278,"0")</f>
        <v>6</v>
      </c>
      <c r="X279" s="350">
        <f>IFERROR(IF(X276="",0,X276),"0")+IFERROR(IF(X277="",0,X277),"0")+IFERROR(IF(X278="",0,X278),"0")</f>
        <v>4.5179999999999998E-2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13</v>
      </c>
      <c r="W280" s="350">
        <f>IFERROR(SUM(W276:W278),"0")</f>
        <v>15.299999999999999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1</v>
      </c>
      <c r="W282" s="349">
        <f>IFERROR(IF(V282="",0,CEILING((V282/$H282),1)*$H282),"")</f>
        <v>2</v>
      </c>
      <c r="X282" s="36">
        <f>IFERROR(IF(W282=0,"",ROUNDUP(W282/H282,0)*0.00474),"")</f>
        <v>4.7400000000000003E-3</v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8</v>
      </c>
      <c r="W284" s="349">
        <f>IFERROR(IF(V284="",0,CEILING((V284/$H284),1)*$H284),"")</f>
        <v>8</v>
      </c>
      <c r="X284" s="36">
        <f>IFERROR(IF(W284=0,"",ROUNDUP(W284/H284,0)*0.00474),"")</f>
        <v>1.8960000000000001E-2</v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4.5</v>
      </c>
      <c r="W285" s="350">
        <f>IFERROR(W282/H282,"0")+IFERROR(W283/H283,"0")+IFERROR(W284/H284,"0")</f>
        <v>5</v>
      </c>
      <c r="X285" s="350">
        <f>IFERROR(IF(X282="",0,X282),"0")+IFERROR(IF(X283="",0,X283),"0")+IFERROR(IF(X284="",0,X284),"0")</f>
        <v>2.3700000000000002E-2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9</v>
      </c>
      <c r="W286" s="350">
        <f>IFERROR(SUM(W282:W284),"0")</f>
        <v>10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8</v>
      </c>
      <c r="W306" s="349">
        <f>IFERROR(IF(V306="",0,CEILING((V306/$H306),1)*$H306),"")</f>
        <v>9</v>
      </c>
      <c r="X306" s="36">
        <f>IFERROR(IF(W306=0,"",ROUNDUP(W306/H306,0)*0.00753),"")</f>
        <v>3.7650000000000003E-2</v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4.4444444444444446</v>
      </c>
      <c r="W307" s="350">
        <f>IFERROR(W306/H306,"0")</f>
        <v>5</v>
      </c>
      <c r="X307" s="350">
        <f>IFERROR(IF(X306="",0,X306),"0")</f>
        <v>3.7650000000000003E-2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8</v>
      </c>
      <c r="W308" s="350">
        <f>IFERROR(SUM(W306:W306),"0")</f>
        <v>9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8</v>
      </c>
      <c r="W310" s="349">
        <f>IFERROR(IF(V310="",0,CEILING((V310/$H310),1)*$H310),"")</f>
        <v>8.1</v>
      </c>
      <c r="X310" s="36">
        <f>IFERROR(IF(W310=0,"",ROUNDUP(W310/H310,0)*0.02175),"")</f>
        <v>2.1749999999999999E-2</v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98</v>
      </c>
      <c r="W311" s="349">
        <f>IFERROR(IF(V311="",0,CEILING((V311/$H311),1)*$H311),"")</f>
        <v>98.7</v>
      </c>
      <c r="X311" s="36">
        <f>IFERROR(IF(W311=0,"",ROUNDUP(W311/H311,0)*0.00753),"")</f>
        <v>0.35391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46</v>
      </c>
      <c r="W312" s="349">
        <f>IFERROR(IF(V312="",0,CEILING((V312/$H312),1)*$H312),"")</f>
        <v>46.2</v>
      </c>
      <c r="X312" s="36">
        <f>IFERROR(IF(W312=0,"",ROUNDUP(W312/H312,0)*0.00753),"")</f>
        <v>0.16566</v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69.559082892416228</v>
      </c>
      <c r="W313" s="350">
        <f>IFERROR(W310/H310,"0")+IFERROR(W311/H311,"0")+IFERROR(W312/H312,"0")</f>
        <v>70</v>
      </c>
      <c r="X313" s="350">
        <f>IFERROR(IF(X310="",0,X310),"0")+IFERROR(IF(X311="",0,X311),"0")+IFERROR(IF(X312="",0,X312),"0")</f>
        <v>0.54132000000000002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152</v>
      </c>
      <c r="W314" s="350">
        <f>IFERROR(SUM(W310:W312),"0")</f>
        <v>153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4</v>
      </c>
      <c r="W316" s="349">
        <f>IFERROR(IF(V316="",0,CEILING((V316/$H316),1)*$H316),"")</f>
        <v>4.5599999999999996</v>
      </c>
      <c r="X316" s="36">
        <f>IFERROR(IF(W316=0,"",ROUNDUP(W316/H316,0)*0.00753),"")</f>
        <v>1.506E-2</v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1.7543859649122808</v>
      </c>
      <c r="W317" s="350">
        <f>IFERROR(W316/H316,"0")</f>
        <v>2</v>
      </c>
      <c r="X317" s="350">
        <f>IFERROR(IF(X316="",0,X316),"0")</f>
        <v>1.506E-2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4</v>
      </c>
      <c r="W318" s="350">
        <f>IFERROR(SUM(W316:W316),"0")</f>
        <v>4.5599999999999996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3</v>
      </c>
      <c r="W320" s="349">
        <f>IFERROR(IF(V320="",0,CEILING((V320/$H320),1)*$H320),"")</f>
        <v>5.0999999999999996</v>
      </c>
      <c r="X320" s="36">
        <f>IFERROR(IF(W320=0,"",ROUNDUP(W320/H320,0)*0.00753),"")</f>
        <v>1.506E-2</v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1.1764705882352942</v>
      </c>
      <c r="W321" s="350">
        <f>IFERROR(W320/H320,"0")</f>
        <v>2</v>
      </c>
      <c r="X321" s="350">
        <f>IFERROR(IF(X320="",0,X320),"0")</f>
        <v>1.506E-2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3</v>
      </c>
      <c r="W322" s="350">
        <f>IFERROR(SUM(W320:W320),"0")</f>
        <v>5.0999999999999996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467</v>
      </c>
      <c r="W327" s="349">
        <f t="shared" si="17"/>
        <v>480</v>
      </c>
      <c r="X327" s="36">
        <f>IFERROR(IF(W327=0,"",ROUNDUP(W327/H327,0)*0.02175),"")</f>
        <v>0.69599999999999995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25</v>
      </c>
      <c r="W328" s="349">
        <f t="shared" si="17"/>
        <v>30</v>
      </c>
      <c r="X328" s="36">
        <f>IFERROR(IF(W328=0,"",ROUNDUP(W328/H328,0)*0.02175),"")</f>
        <v>4.3499999999999997E-2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30</v>
      </c>
      <c r="W330" s="349">
        <f t="shared" si="17"/>
        <v>30</v>
      </c>
      <c r="X330" s="36">
        <f>IFERROR(IF(W330=0,"",ROUNDUP(W330/H330,0)*0.02175),"")</f>
        <v>4.3499999999999997E-2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25</v>
      </c>
      <c r="W332" s="349">
        <f t="shared" si="17"/>
        <v>25</v>
      </c>
      <c r="X332" s="36">
        <f>IFERROR(IF(W332=0,"",ROUNDUP(W332/H332,0)*0.00937),"")</f>
        <v>4.6850000000000003E-2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8</v>
      </c>
      <c r="W333" s="349">
        <f t="shared" si="17"/>
        <v>10</v>
      </c>
      <c r="X333" s="36">
        <f>IFERROR(IF(W333=0,"",ROUNDUP(W333/H333,0)*0.00937),"")</f>
        <v>1.874E-2</v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41.4</v>
      </c>
      <c r="W334" s="350">
        <f>IFERROR(W326/H326,"0")+IFERROR(W327/H327,"0")+IFERROR(W328/H328,"0")+IFERROR(W329/H329,"0")+IFERROR(W330/H330,"0")+IFERROR(W331/H331,"0")+IFERROR(W332/H332,"0")+IFERROR(W333/H333,"0")</f>
        <v>43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0.84858999999999996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555</v>
      </c>
      <c r="W335" s="350">
        <f>IFERROR(SUM(W326:W333),"0")</f>
        <v>575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100</v>
      </c>
      <c r="W337" s="349">
        <f>IFERROR(IF(V337="",0,CEILING((V337/$H337),1)*$H337),"")</f>
        <v>105</v>
      </c>
      <c r="X337" s="36">
        <f>IFERROR(IF(W337=0,"",ROUNDUP(W337/H337,0)*0.02175),"")</f>
        <v>0.15225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4</v>
      </c>
      <c r="W339" s="349">
        <f>IFERROR(IF(V339="",0,CEILING((V339/$H339),1)*$H339),"")</f>
        <v>4</v>
      </c>
      <c r="X339" s="36">
        <f>IFERROR(IF(W339=0,"",ROUNDUP(W339/H339,0)*0.00937),"")</f>
        <v>9.3699999999999999E-3</v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7.666666666666667</v>
      </c>
      <c r="W340" s="350">
        <f>IFERROR(W337/H337,"0")+IFERROR(W338/H338,"0")+IFERROR(W339/H339,"0")</f>
        <v>8</v>
      </c>
      <c r="X340" s="350">
        <f>IFERROR(IF(X337="",0,X337),"0")+IFERROR(IF(X338="",0,X338),"0")+IFERROR(IF(X339="",0,X339),"0")</f>
        <v>0.16161999999999999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104</v>
      </c>
      <c r="W341" s="350">
        <f>IFERROR(SUM(W337:W339),"0")</f>
        <v>109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11</v>
      </c>
      <c r="W368" s="349">
        <f>IFERROR(IF(V368="",0,CEILING((V368/$H368),1)*$H368),"")</f>
        <v>12</v>
      </c>
      <c r="X368" s="36">
        <f>IFERROR(IF(W368=0,"",ROUNDUP(W368/H368,0)*0.00753),"")</f>
        <v>3.7650000000000003E-2</v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4.5833333333333339</v>
      </c>
      <c r="W370" s="350">
        <f>IFERROR(W366/H366,"0")+IFERROR(W367/H367,"0")+IFERROR(W368/H368,"0")+IFERROR(W369/H369,"0")</f>
        <v>5</v>
      </c>
      <c r="X370" s="350">
        <f>IFERROR(IF(X366="",0,X366),"0")+IFERROR(IF(X367="",0,X367),"0")+IFERROR(IF(X368="",0,X368),"0")+IFERROR(IF(X369="",0,X369),"0")</f>
        <v>3.7650000000000003E-2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11</v>
      </c>
      <c r="W371" s="350">
        <f>IFERROR(SUM(W366:W369),"0")</f>
        <v>12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14</v>
      </c>
      <c r="W380" s="349">
        <f>IFERROR(IF(V380="",0,CEILING((V380/$H380),1)*$H380),"")</f>
        <v>16.200000000000003</v>
      </c>
      <c r="X380" s="36">
        <f>IFERROR(IF(W380=0,"",ROUNDUP(W380/H380,0)*0.00753),"")</f>
        <v>4.5179999999999998E-2</v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5.1851851851851851</v>
      </c>
      <c r="W381" s="350">
        <f>IFERROR(W379/H379,"0")+IFERROR(W380/H380,"0")</f>
        <v>6.0000000000000009</v>
      </c>
      <c r="X381" s="350">
        <f>IFERROR(IF(X379="",0,X379),"0")+IFERROR(IF(X380="",0,X380),"0")</f>
        <v>4.5179999999999998E-2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14</v>
      </c>
      <c r="W382" s="350">
        <f>IFERROR(SUM(W379:W380),"0")</f>
        <v>16.200000000000003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7</v>
      </c>
      <c r="W387" s="349">
        <f t="shared" si="18"/>
        <v>8.4</v>
      </c>
      <c r="X387" s="36">
        <f>IFERROR(IF(W387=0,"",ROUNDUP(W387/H387,0)*0.00753),"")</f>
        <v>3.7650000000000003E-2</v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21</v>
      </c>
      <c r="W389" s="349">
        <f t="shared" si="18"/>
        <v>21</v>
      </c>
      <c r="X389" s="36">
        <f t="shared" si="19"/>
        <v>5.0200000000000002E-2</v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14</v>
      </c>
      <c r="W391" s="349">
        <f t="shared" si="18"/>
        <v>14.700000000000001</v>
      </c>
      <c r="X391" s="36">
        <f t="shared" si="19"/>
        <v>3.5140000000000005E-2</v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14</v>
      </c>
      <c r="W395" s="349">
        <f t="shared" si="18"/>
        <v>14.700000000000001</v>
      </c>
      <c r="X395" s="36">
        <f t="shared" si="19"/>
        <v>3.5140000000000005E-2</v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27.5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29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0.15813000000000002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56</v>
      </c>
      <c r="W398" s="350">
        <f>IFERROR(SUM(W384:W396),"0")</f>
        <v>58.800000000000004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6</v>
      </c>
      <c r="W455" s="349">
        <f t="shared" si="21"/>
        <v>7.2</v>
      </c>
      <c r="X455" s="36">
        <f>IFERROR(IF(W455=0,"",ROUNDUP(W455/H455,0)*0.00937),"")</f>
        <v>1.874E-2</v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1.6666666666666665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2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1.874E-2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6</v>
      </c>
      <c r="W460" s="350">
        <f>IFERROR(SUM(W448:W458),"0")</f>
        <v>7.2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9</v>
      </c>
      <c r="W470" s="349">
        <f t="shared" si="23"/>
        <v>10.8</v>
      </c>
      <c r="X470" s="36">
        <f>IFERROR(IF(W470=0,"",ROUNDUP(W470/H470,0)*0.00937),"")</f>
        <v>2.811E-2</v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12</v>
      </c>
      <c r="W471" s="349">
        <f t="shared" si="23"/>
        <v>14.4</v>
      </c>
      <c r="X471" s="36">
        <f>IFERROR(IF(W471=0,"",ROUNDUP(W471/H471,0)*0.00937),"")</f>
        <v>3.7479999999999999E-2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6</v>
      </c>
      <c r="W472" s="349">
        <f t="shared" si="23"/>
        <v>7.2</v>
      </c>
      <c r="X472" s="36">
        <f>IFERROR(IF(W472=0,"",ROUNDUP(W472/H472,0)*0.00937),"")</f>
        <v>1.874E-2</v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7.5</v>
      </c>
      <c r="W473" s="350">
        <f>IFERROR(W467/H467,"0")+IFERROR(W468/H468,"0")+IFERROR(W469/H469,"0")+IFERROR(W470/H470,"0")+IFERROR(W471/H471,"0")+IFERROR(W472/H472,"0")</f>
        <v>9</v>
      </c>
      <c r="X473" s="350">
        <f>IFERROR(IF(X467="",0,X467),"0")+IFERROR(IF(X468="",0,X468),"0")+IFERROR(IF(X469="",0,X469),"0")+IFERROR(IF(X470="",0,X470),"0")+IFERROR(IF(X471="",0,X471),"0")+IFERROR(IF(X472="",0,X472),"0")</f>
        <v>8.4329999999999988E-2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27</v>
      </c>
      <c r="W474" s="350">
        <f>IFERROR(SUM(W467:W472),"0")</f>
        <v>32.400000000000006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50</v>
      </c>
      <c r="W503" s="349">
        <f>IFERROR(IF(V503="",0,CEILING((V503/$H503),1)*$H503),"")</f>
        <v>50.400000000000006</v>
      </c>
      <c r="X503" s="36">
        <f>IFERROR(IF(W503=0,"",ROUNDUP(W503/H503,0)*0.00753),"")</f>
        <v>9.0359999999999996E-2</v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3</v>
      </c>
      <c r="W504" s="349">
        <f>IFERROR(IF(V504="",0,CEILING((V504/$H504),1)*$H504),"")</f>
        <v>3.36</v>
      </c>
      <c r="X504" s="36">
        <f>IFERROR(IF(W504=0,"",ROUNDUP(W504/H504,0)*0.00502),"")</f>
        <v>1.004E-2</v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3</v>
      </c>
      <c r="W505" s="349">
        <f>IFERROR(IF(V505="",0,CEILING((V505/$H505),1)*$H505),"")</f>
        <v>3.36</v>
      </c>
      <c r="X505" s="36">
        <f>IFERROR(IF(W505=0,"",ROUNDUP(W505/H505,0)*0.00502),"")</f>
        <v>1.004E-2</v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15.476190476190478</v>
      </c>
      <c r="W506" s="350">
        <f>IFERROR(W502/H502,"0")+IFERROR(W503/H503,"0")+IFERROR(W504/H504,"0")+IFERROR(W505/H505,"0")</f>
        <v>16</v>
      </c>
      <c r="X506" s="350">
        <f>IFERROR(IF(X502="",0,X502),"0")+IFERROR(IF(X503="",0,X503),"0")+IFERROR(IF(X504="",0,X504),"0")+IFERROR(IF(X505="",0,X505),"0")</f>
        <v>0.11043999999999998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56</v>
      </c>
      <c r="W507" s="350">
        <f>IFERROR(SUM(W502:W505),"0")</f>
        <v>57.120000000000005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10</v>
      </c>
      <c r="W509" s="349">
        <f>IFERROR(IF(V509="",0,CEILING((V509/$H509),1)*$H509),"")</f>
        <v>15.6</v>
      </c>
      <c r="X509" s="36">
        <f>IFERROR(IF(W509=0,"",ROUNDUP(W509/H509,0)*0.02175),"")</f>
        <v>4.3499999999999997E-2</v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4</v>
      </c>
      <c r="W511" s="349">
        <f>IFERROR(IF(V511="",0,CEILING((V511/$H511),1)*$H511),"")</f>
        <v>5.4</v>
      </c>
      <c r="X511" s="36">
        <f>IFERROR(IF(W511=0,"",ROUNDUP(W511/H511,0)*0.00502),"")</f>
        <v>1.506E-2</v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3.5042735042735043</v>
      </c>
      <c r="W514" s="350">
        <f>IFERROR(W509/H509,"0")+IFERROR(W510/H510,"0")+IFERROR(W511/H511,"0")+IFERROR(W512/H512,"0")+IFERROR(W513/H513,"0")</f>
        <v>5</v>
      </c>
      <c r="X514" s="350">
        <f>IFERROR(IF(X509="",0,X509),"0")+IFERROR(IF(X510="",0,X510),"0")+IFERROR(IF(X511="",0,X511),"0")+IFERROR(IF(X512="",0,X512),"0")+IFERROR(IF(X513="",0,X513),"0")</f>
        <v>5.8560000000000001E-2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14</v>
      </c>
      <c r="W515" s="350">
        <f>IFERROR(SUM(W509:W513),"0")</f>
        <v>21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2985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3091.7799999999997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3187.3434196098588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3301.4879999999998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6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7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3337.3434196098588</v>
      </c>
      <c r="W519" s="350">
        <f>GrossWeightTotalR+PalletQtyTotalR*25</f>
        <v>3476.4879999999998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744.05111459938598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767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6.9864199999999999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232.20000000000002</v>
      </c>
      <c r="D526" s="46">
        <f>IFERROR(W55*1,"0")+IFERROR(W56*1,"0")+IFERROR(W57*1,"0")+IFERROR(W58*1,"0")</f>
        <v>234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737.80000000000007</v>
      </c>
      <c r="F526" s="46">
        <f>IFERROR(W130*1,"0")+IFERROR(W131*1,"0")+IFERROR(W132*1,"0")+IFERROR(W133*1,"0")</f>
        <v>226.8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18.900000000000002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163.19999999999999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418.5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171.66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684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12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75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39.6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78.12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2024-04-02T09:24:15Z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