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4,24 Горина\"/>
    </mc:Choice>
  </mc:AlternateContent>
  <xr:revisionPtr revIDLastSave="0" documentId="13_ncr:1_{B56BF2CE-6482-4C5D-AAA3-A7738E17AB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0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W174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W142" i="1" s="1"/>
  <c r="N140" i="1"/>
  <c r="X139" i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W127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6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X50" i="1" s="1"/>
  <c r="N50" i="1"/>
  <c r="X49" i="1"/>
  <c r="X51" i="1" s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516" i="1" s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2" i="1" s="1"/>
  <c r="N27" i="1"/>
  <c r="X26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X102" i="1" l="1"/>
  <c r="H9" i="1"/>
  <c r="A10" i="1"/>
  <c r="B526" i="1"/>
  <c r="W518" i="1"/>
  <c r="W517" i="1"/>
  <c r="W52" i="1"/>
  <c r="W85" i="1"/>
  <c r="W91" i="1"/>
  <c r="W103" i="1"/>
  <c r="F9" i="1"/>
  <c r="J9" i="1"/>
  <c r="X22" i="1"/>
  <c r="X23" i="1" s="1"/>
  <c r="W23" i="1"/>
  <c r="X27" i="1"/>
  <c r="X32" i="1" s="1"/>
  <c r="W51" i="1"/>
  <c r="X55" i="1"/>
  <c r="X59" i="1" s="1"/>
  <c r="W59" i="1"/>
  <c r="X63" i="1"/>
  <c r="X84" i="1" s="1"/>
  <c r="W84" i="1"/>
  <c r="X87" i="1"/>
  <c r="X91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X521" i="1"/>
  <c r="W520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<sst xmlns="http://schemas.openxmlformats.org/spreadsheetml/2006/main" count="2228" uniqueCount="751">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</sst>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40</v>
      </c>
      <c r="W49" s="349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3.7037037037037033</v>
      </c>
      <c r="W51" s="350">
        <f>IFERROR(W49/H49,"0")+IFERROR(W50/H50,"0")</f>
        <v>4</v>
      </c>
      <c r="X51" s="350">
        <f>IFERROR(IF(X49="",0,X49),"0")+IFERROR(IF(X50="",0,X50),"0")</f>
        <v>8.6999999999999994E-2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40</v>
      </c>
      <c r="W52" s="350">
        <f>IFERROR(SUM(W49:W50),"0")</f>
        <v>43.2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18</v>
      </c>
      <c r="W57" s="349">
        <f>IFERROR(IF(V57="",0,CEILING((V57/$H57),1)*$H57),"")</f>
        <v>18</v>
      </c>
      <c r="X57" s="36">
        <f>IFERROR(IF(W57=0,"",ROUNDUP(W57/H57,0)*0.00937),"")</f>
        <v>3.7479999999999999E-2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4</v>
      </c>
      <c r="W59" s="350">
        <f>IFERROR(W55/H55,"0")+IFERROR(W56/H56,"0")+IFERROR(W57/H57,"0")+IFERROR(W58/H58,"0")</f>
        <v>4</v>
      </c>
      <c r="X59" s="350">
        <f>IFERROR(IF(X55="",0,X55),"0")+IFERROR(IF(X56="",0,X56),"0")+IFERROR(IF(X57="",0,X57),"0")+IFERROR(IF(X58="",0,X58),"0")</f>
        <v>3.7479999999999999E-2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18</v>
      </c>
      <c r="W60" s="350">
        <f>IFERROR(SUM(W55:W58),"0")</f>
        <v>18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15</v>
      </c>
      <c r="W179" s="349">
        <f t="shared" si="9"/>
        <v>16</v>
      </c>
      <c r="X179" s="36">
        <f>IFERROR(IF(W179=0,"",ROUNDUP(W179/H179,0)*0.01196),"")</f>
        <v>4.7840000000000001E-2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3.75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4.7840000000000001E-2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15</v>
      </c>
      <c r="W194" s="350">
        <f>IFERROR(SUM(W176:W192),"0")</f>
        <v>16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100</v>
      </c>
      <c r="W229" s="349">
        <f t="shared" si="13"/>
        <v>108</v>
      </c>
      <c r="X229" s="36">
        <f>IFERROR(IF(W229=0,"",ROUNDUP(W229/H229,0)*0.02175),"")</f>
        <v>0.21749999999999997</v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20</v>
      </c>
      <c r="W234" s="349">
        <f t="shared" si="13"/>
        <v>21.6</v>
      </c>
      <c r="X234" s="36">
        <f>IFERROR(IF(W234=0,"",ROUNDUP(W234/H234,0)*0.02175),"")</f>
        <v>4.3499999999999997E-2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11.111111111111111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0.26099999999999995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120</v>
      </c>
      <c r="W245" s="350">
        <f>IFERROR(SUM(W228:W243),"0")</f>
        <v>129.6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200</v>
      </c>
      <c r="W259" s="349">
        <f t="shared" si="15"/>
        <v>202.79999999999998</v>
      </c>
      <c r="X259" s="36">
        <f>IFERROR(IF(W259=0,"",ROUNDUP(W259/H259,0)*0.02175),"")</f>
        <v>0.5655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25.641025641025642</v>
      </c>
      <c r="W267" s="350">
        <f>IFERROR(W258/H258,"0")+IFERROR(W259/H259,"0")+IFERROR(W260/H260,"0")+IFERROR(W261/H261,"0")+IFERROR(W262/H262,"0")+IFERROR(W263/H263,"0")+IFERROR(W264/H264,"0")+IFERROR(W265/H265,"0")+IFERROR(W266/H266,"0")</f>
        <v>26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0.5655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200</v>
      </c>
      <c r="W268" s="350">
        <f>IFERROR(SUM(W258:W266),"0")</f>
        <v>202.79999999999998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60</v>
      </c>
      <c r="W271" s="349">
        <f>IFERROR(IF(V271="",0,CEILING((V271/$H271),1)*$H271),"")</f>
        <v>62.4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7.6923076923076925</v>
      </c>
      <c r="W273" s="350">
        <f>IFERROR(W270/H270,"0")+IFERROR(W271/H271,"0")+IFERROR(W272/H272,"0")</f>
        <v>8</v>
      </c>
      <c r="X273" s="350">
        <f>IFERROR(IF(X270="",0,X270),"0")+IFERROR(IF(X271="",0,X271),"0")+IFERROR(IF(X272="",0,X272),"0")</f>
        <v>0.17399999999999999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60</v>
      </c>
      <c r="W274" s="350">
        <f>IFERROR(SUM(W270:W272),"0")</f>
        <v>62.4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20</v>
      </c>
      <c r="W289" s="349">
        <f t="shared" ref="W289:W296" si="16">IFERROR(IF(V289="",0,CEILING((V289/$H289),1)*$H289),"")</f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1.8518518518518516</v>
      </c>
      <c r="W297" s="350">
        <f>IFERROR(W289/H289,"0")+IFERROR(W290/H290,"0")+IFERROR(W291/H291,"0")+IFERROR(W292/H292,"0")+IFERROR(W293/H293,"0")+IFERROR(W294/H294,"0")+IFERROR(W295/H295,"0")+IFERROR(W296/H296,"0")</f>
        <v>2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4.3499999999999997E-2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20</v>
      </c>
      <c r="W298" s="350">
        <f>IFERROR(SUM(W289:W296),"0")</f>
        <v>21.6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80</v>
      </c>
      <c r="W327" s="349">
        <f t="shared" si="17"/>
        <v>90</v>
      </c>
      <c r="X327" s="36">
        <f>IFERROR(IF(W327=0,"",ROUNDUP(W327/H327,0)*0.02175),"")</f>
        <v>0.1305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5.333333333333333</v>
      </c>
      <c r="W334" s="350">
        <f>IFERROR(W326/H326,"0")+IFERROR(W327/H327,"0")+IFERROR(W328/H328,"0")+IFERROR(W329/H329,"0")+IFERROR(W330/H330,"0")+IFERROR(W331/H331,"0")+IFERROR(W332/H332,"0")+IFERROR(W333/H333,"0")</f>
        <v>6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0.1305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80</v>
      </c>
      <c r="W335" s="350">
        <f>IFERROR(SUM(W326:W333),"0")</f>
        <v>90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30</v>
      </c>
      <c r="W337" s="349">
        <f>IFERROR(IF(V337="",0,CEILING((V337/$H337),1)*$H337),"")</f>
        <v>30</v>
      </c>
      <c r="X337" s="36">
        <f>IFERROR(IF(W337=0,"",ROUNDUP(W337/H337,0)*0.02175),"")</f>
        <v>4.3499999999999997E-2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2</v>
      </c>
      <c r="W340" s="350">
        <f>IFERROR(W337/H337,"0")+IFERROR(W338/H338,"0")+IFERROR(W339/H339,"0")</f>
        <v>2</v>
      </c>
      <c r="X340" s="350">
        <f>IFERROR(IF(X337="",0,X337),"0")+IFERROR(IF(X338="",0,X338),"0")+IFERROR(IF(X339="",0,X339),"0")</f>
        <v>4.3499999999999997E-2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30</v>
      </c>
      <c r="W341" s="350">
        <f>IFERROR(SUM(W337:W339),"0")</f>
        <v>30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25</v>
      </c>
      <c r="W509" s="349">
        <f>IFERROR(IF(V509="",0,CEILING((V509/$H509),1)*$H509),"")</f>
        <v>31.2</v>
      </c>
      <c r="X509" s="36">
        <f>IFERROR(IF(W509=0,"",ROUNDUP(W509/H509,0)*0.02175),"")</f>
        <v>8.6999999999999994E-2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3.2051282051282053</v>
      </c>
      <c r="W514" s="350">
        <f>IFERROR(W509/H509,"0")+IFERROR(W510/H510,"0")+IFERROR(W511/H511,"0")+IFERROR(W512/H512,"0")+IFERROR(W513/H513,"0")</f>
        <v>4</v>
      </c>
      <c r="X514" s="350">
        <f>IFERROR(IF(X509="",0,X509),"0")+IFERROR(IF(X510="",0,X510),"0")+IFERROR(IF(X511="",0,X511),"0")+IFERROR(IF(X512="",0,X512),"0")+IFERROR(IF(X513="",0,X513),"0")</f>
        <v>8.6999999999999994E-2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25</v>
      </c>
      <c r="W515" s="350">
        <f>IFERROR(SUM(W509:W513),"0")</f>
        <v>31.2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608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644.80000000000007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642.46384615384625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681.14800000000002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692.46384615384625</v>
      </c>
      <c r="W519" s="350">
        <f>GrossWeightTotalR+PalletQtyTotalR*25</f>
        <v>731.14800000000002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68.288461538461547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72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1.4773200000000002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43.2</v>
      </c>
      <c r="D526" s="46">
        <f>IFERROR(W55*1,"0")+IFERROR(W56*1,"0")+IFERROR(W57*1,"0")+IFERROR(W58*1,"0")</f>
        <v>18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394.79999999999995</v>
      </c>
      <c r="N526" s="46">
        <f>IFERROR(W289*1,"0")+IFERROR(W290*1,"0")+IFERROR(W291*1,"0")+IFERROR(W292*1,"0")+IFERROR(W293*1,"0")+IFERROR(W294*1,"0")+IFERROR(W295*1,"0")+IFERROR(W296*1,"0")+IFERROR(W300*1,"0")+IFERROR(W301*1,"0")</f>
        <v>21.6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31.2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