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4,24 Пушкарный\"/>
    </mc:Choice>
  </mc:AlternateContent>
  <xr:revisionPtr revIDLastSave="0" documentId="13_ncr:1_{14A6E0F6-D381-4088-9572-CAF707BC0250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X512" i="2"/>
  <c r="W512" i="2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W498" i="2"/>
  <c r="X498" i="2" s="1"/>
  <c r="W497" i="2"/>
  <c r="X497" i="2" s="1"/>
  <c r="W496" i="2"/>
  <c r="V494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V483" i="2"/>
  <c r="W482" i="2"/>
  <c r="W484" i="2" s="1"/>
  <c r="V480" i="2"/>
  <c r="V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W467" i="2"/>
  <c r="X467" i="2" s="1"/>
  <c r="N467" i="2"/>
  <c r="V465" i="2"/>
  <c r="V464" i="2"/>
  <c r="W463" i="2"/>
  <c r="X463" i="2" s="1"/>
  <c r="N463" i="2"/>
  <c r="W462" i="2"/>
  <c r="N462" i="2"/>
  <c r="V460" i="2"/>
  <c r="V459" i="2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W449" i="2"/>
  <c r="X449" i="2" s="1"/>
  <c r="W448" i="2"/>
  <c r="X448" i="2" s="1"/>
  <c r="V444" i="2"/>
  <c r="V443" i="2"/>
  <c r="W442" i="2"/>
  <c r="W444" i="2" s="1"/>
  <c r="N442" i="2"/>
  <c r="V440" i="2"/>
  <c r="V439" i="2"/>
  <c r="W438" i="2"/>
  <c r="W440" i="2" s="1"/>
  <c r="N438" i="2"/>
  <c r="V436" i="2"/>
  <c r="V435" i="2"/>
  <c r="W434" i="2"/>
  <c r="X434" i="2" s="1"/>
  <c r="N434" i="2"/>
  <c r="W433" i="2"/>
  <c r="X433" i="2" s="1"/>
  <c r="X435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W425" i="2"/>
  <c r="X425" i="2" s="1"/>
  <c r="N425" i="2"/>
  <c r="W424" i="2"/>
  <c r="X424" i="2" s="1"/>
  <c r="N424" i="2"/>
  <c r="W423" i="2"/>
  <c r="X423" i="2" s="1"/>
  <c r="N423" i="2"/>
  <c r="V421" i="2"/>
  <c r="V420" i="2"/>
  <c r="W419" i="2"/>
  <c r="X419" i="2" s="1"/>
  <c r="N419" i="2"/>
  <c r="W418" i="2"/>
  <c r="X418" i="2" s="1"/>
  <c r="N418" i="2"/>
  <c r="V415" i="2"/>
  <c r="V414" i="2"/>
  <c r="W413" i="2"/>
  <c r="X413" i="2" s="1"/>
  <c r="N413" i="2"/>
  <c r="W412" i="2"/>
  <c r="X412" i="2" s="1"/>
  <c r="N412" i="2"/>
  <c r="W411" i="2"/>
  <c r="X411" i="2" s="1"/>
  <c r="X414" i="2" s="1"/>
  <c r="N411" i="2"/>
  <c r="V409" i="2"/>
  <c r="V408" i="2"/>
  <c r="W407" i="2"/>
  <c r="X407" i="2" s="1"/>
  <c r="X408" i="2" s="1"/>
  <c r="N407" i="2"/>
  <c r="V405" i="2"/>
  <c r="V404" i="2"/>
  <c r="W403" i="2"/>
  <c r="X403" i="2" s="1"/>
  <c r="N403" i="2"/>
  <c r="X402" i="2"/>
  <c r="W402" i="2"/>
  <c r="N402" i="2"/>
  <c r="W401" i="2"/>
  <c r="X401" i="2" s="1"/>
  <c r="N401" i="2"/>
  <c r="W400" i="2"/>
  <c r="N400" i="2"/>
  <c r="V398" i="2"/>
  <c r="V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W380" i="2"/>
  <c r="X380" i="2" s="1"/>
  <c r="N380" i="2"/>
  <c r="W379" i="2"/>
  <c r="N379" i="2"/>
  <c r="V375" i="2"/>
  <c r="V374" i="2"/>
  <c r="W373" i="2"/>
  <c r="W374" i="2" s="1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N362" i="2"/>
  <c r="W361" i="2"/>
  <c r="W364" i="2" s="1"/>
  <c r="N361" i="2"/>
  <c r="V359" i="2"/>
  <c r="V358" i="2"/>
  <c r="W357" i="2"/>
  <c r="X357" i="2" s="1"/>
  <c r="N357" i="2"/>
  <c r="W356" i="2"/>
  <c r="X356" i="2" s="1"/>
  <c r="N356" i="2"/>
  <c r="W355" i="2"/>
  <c r="X355" i="2" s="1"/>
  <c r="N355" i="2"/>
  <c r="X354" i="2"/>
  <c r="W354" i="2"/>
  <c r="N354" i="2"/>
  <c r="W353" i="2"/>
  <c r="N353" i="2"/>
  <c r="V350" i="2"/>
  <c r="V349" i="2"/>
  <c r="W348" i="2"/>
  <c r="X348" i="2" s="1"/>
  <c r="X349" i="2" s="1"/>
  <c r="N348" i="2"/>
  <c r="V346" i="2"/>
  <c r="V345" i="2"/>
  <c r="W344" i="2"/>
  <c r="X344" i="2" s="1"/>
  <c r="N344" i="2"/>
  <c r="W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X326" i="2" s="1"/>
  <c r="N326" i="2"/>
  <c r="V322" i="2"/>
  <c r="V321" i="2"/>
  <c r="X320" i="2"/>
  <c r="X321" i="2" s="1"/>
  <c r="W320" i="2"/>
  <c r="W322" i="2" s="1"/>
  <c r="N320" i="2"/>
  <c r="V318" i="2"/>
  <c r="V317" i="2"/>
  <c r="W316" i="2"/>
  <c r="X316" i="2" s="1"/>
  <c r="X317" i="2" s="1"/>
  <c r="N316" i="2"/>
  <c r="V314" i="2"/>
  <c r="V313" i="2"/>
  <c r="W312" i="2"/>
  <c r="X312" i="2" s="1"/>
  <c r="N312" i="2"/>
  <c r="W311" i="2"/>
  <c r="X311" i="2" s="1"/>
  <c r="N311" i="2"/>
  <c r="W310" i="2"/>
  <c r="X310" i="2" s="1"/>
  <c r="N310" i="2"/>
  <c r="V308" i="2"/>
  <c r="V307" i="2"/>
  <c r="W306" i="2"/>
  <c r="W308" i="2" s="1"/>
  <c r="N306" i="2"/>
  <c r="V303" i="2"/>
  <c r="V302" i="2"/>
  <c r="W301" i="2"/>
  <c r="X301" i="2" s="1"/>
  <c r="N301" i="2"/>
  <c r="W300" i="2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W289" i="2"/>
  <c r="X289" i="2" s="1"/>
  <c r="N289" i="2"/>
  <c r="V286" i="2"/>
  <c r="V285" i="2"/>
  <c r="W284" i="2"/>
  <c r="X284" i="2" s="1"/>
  <c r="N284" i="2"/>
  <c r="W283" i="2"/>
  <c r="X283" i="2" s="1"/>
  <c r="N283" i="2"/>
  <c r="W282" i="2"/>
  <c r="N282" i="2"/>
  <c r="V280" i="2"/>
  <c r="V279" i="2"/>
  <c r="W278" i="2"/>
  <c r="X278" i="2" s="1"/>
  <c r="N278" i="2"/>
  <c r="W277" i="2"/>
  <c r="X277" i="2" s="1"/>
  <c r="W276" i="2"/>
  <c r="X276" i="2" s="1"/>
  <c r="V274" i="2"/>
  <c r="V273" i="2"/>
  <c r="W272" i="2"/>
  <c r="X272" i="2" s="1"/>
  <c r="N272" i="2"/>
  <c r="W271" i="2"/>
  <c r="X271" i="2" s="1"/>
  <c r="N271" i="2"/>
  <c r="W270" i="2"/>
  <c r="X270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X262" i="2"/>
  <c r="W262" i="2"/>
  <c r="N262" i="2"/>
  <c r="W261" i="2"/>
  <c r="X261" i="2" s="1"/>
  <c r="N261" i="2"/>
  <c r="W260" i="2"/>
  <c r="X260" i="2" s="1"/>
  <c r="N260" i="2"/>
  <c r="W259" i="2"/>
  <c r="N259" i="2"/>
  <c r="W258" i="2"/>
  <c r="X258" i="2" s="1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X251" i="2" s="1"/>
  <c r="N251" i="2"/>
  <c r="V249" i="2"/>
  <c r="V248" i="2"/>
  <c r="W247" i="2"/>
  <c r="W248" i="2" s="1"/>
  <c r="N247" i="2"/>
  <c r="V245" i="2"/>
  <c r="V244" i="2"/>
  <c r="X243" i="2"/>
  <c r="W243" i="2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W218" i="2"/>
  <c r="X218" i="2" s="1"/>
  <c r="V215" i="2"/>
  <c r="V214" i="2"/>
  <c r="W213" i="2"/>
  <c r="W215" i="2" s="1"/>
  <c r="N213" i="2"/>
  <c r="V211" i="2"/>
  <c r="V210" i="2"/>
  <c r="W209" i="2"/>
  <c r="X209" i="2" s="1"/>
  <c r="W208" i="2"/>
  <c r="X208" i="2" s="1"/>
  <c r="W207" i="2"/>
  <c r="X207" i="2" s="1"/>
  <c r="W206" i="2"/>
  <c r="X206" i="2" s="1"/>
  <c r="W205" i="2"/>
  <c r="X205" i="2" s="1"/>
  <c r="W204" i="2"/>
  <c r="X204" i="2" s="1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X196" i="2" s="1"/>
  <c r="N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W176" i="2"/>
  <c r="X176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7" i="2" s="1"/>
  <c r="N164" i="2"/>
  <c r="V162" i="2"/>
  <c r="V161" i="2"/>
  <c r="X160" i="2"/>
  <c r="W160" i="2"/>
  <c r="N160" i="2"/>
  <c r="W159" i="2"/>
  <c r="W161" i="2" s="1"/>
  <c r="N159" i="2"/>
  <c r="V156" i="2"/>
  <c r="V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N146" i="2"/>
  <c r="V143" i="2"/>
  <c r="V142" i="2"/>
  <c r="W141" i="2"/>
  <c r="X141" i="2" s="1"/>
  <c r="N141" i="2"/>
  <c r="W140" i="2"/>
  <c r="X140" i="2" s="1"/>
  <c r="N140" i="2"/>
  <c r="W139" i="2"/>
  <c r="G526" i="2" s="1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N130" i="2"/>
  <c r="V127" i="2"/>
  <c r="V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X121" i="2" s="1"/>
  <c r="N121" i="2"/>
  <c r="W120" i="2"/>
  <c r="X120" i="2" s="1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W107" i="2"/>
  <c r="X107" i="2" s="1"/>
  <c r="N107" i="2"/>
  <c r="W106" i="2"/>
  <c r="N106" i="2"/>
  <c r="W105" i="2"/>
  <c r="N105" i="2"/>
  <c r="V103" i="2"/>
  <c r="V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W102" i="2" s="1"/>
  <c r="N94" i="2"/>
  <c r="V92" i="2"/>
  <c r="V91" i="2"/>
  <c r="W90" i="2"/>
  <c r="X90" i="2" s="1"/>
  <c r="N90" i="2"/>
  <c r="X89" i="2"/>
  <c r="W89" i="2"/>
  <c r="N89" i="2"/>
  <c r="W88" i="2"/>
  <c r="X88" i="2" s="1"/>
  <c r="N88" i="2"/>
  <c r="W87" i="2"/>
  <c r="N87" i="2"/>
  <c r="V85" i="2"/>
  <c r="V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N55" i="2"/>
  <c r="V52" i="2"/>
  <c r="V51" i="2"/>
  <c r="W50" i="2"/>
  <c r="X50" i="2" s="1"/>
  <c r="N50" i="2"/>
  <c r="W49" i="2"/>
  <c r="N49" i="2"/>
  <c r="V45" i="2"/>
  <c r="V44" i="2"/>
  <c r="W43" i="2"/>
  <c r="X43" i="2" s="1"/>
  <c r="X44" i="2" s="1"/>
  <c r="N43" i="2"/>
  <c r="V41" i="2"/>
  <c r="V40" i="2"/>
  <c r="W39" i="2"/>
  <c r="W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N27" i="2"/>
  <c r="W26" i="2"/>
  <c r="X26" i="2" s="1"/>
  <c r="V24" i="2"/>
  <c r="V23" i="2"/>
  <c r="W22" i="2"/>
  <c r="N22" i="2"/>
  <c r="H10" i="2"/>
  <c r="A9" i="2"/>
  <c r="A10" i="2" s="1"/>
  <c r="D7" i="2"/>
  <c r="O6" i="2"/>
  <c r="N2" i="2"/>
  <c r="X213" i="2" l="1"/>
  <c r="X214" i="2" s="1"/>
  <c r="W214" i="2"/>
  <c r="W404" i="2"/>
  <c r="W493" i="2"/>
  <c r="W249" i="2"/>
  <c r="W408" i="2"/>
  <c r="W32" i="2"/>
  <c r="X27" i="2"/>
  <c r="X32" i="2" s="1"/>
  <c r="W91" i="2"/>
  <c r="X164" i="2"/>
  <c r="X166" i="2" s="1"/>
  <c r="W166" i="2"/>
  <c r="X247" i="2"/>
  <c r="X248" i="2" s="1"/>
  <c r="W286" i="2"/>
  <c r="W303" i="2"/>
  <c r="X306" i="2"/>
  <c r="X307" i="2" s="1"/>
  <c r="W307" i="2"/>
  <c r="W381" i="2"/>
  <c r="X420" i="2"/>
  <c r="X438" i="2"/>
  <c r="X439" i="2" s="1"/>
  <c r="X479" i="2"/>
  <c r="X482" i="2"/>
  <c r="X483" i="2" s="1"/>
  <c r="W483" i="2"/>
  <c r="W500" i="2"/>
  <c r="F526" i="2"/>
  <c r="X473" i="2"/>
  <c r="E526" i="2"/>
  <c r="H526" i="2"/>
  <c r="W116" i="2"/>
  <c r="W346" i="2"/>
  <c r="X343" i="2"/>
  <c r="X345" i="2" s="1"/>
  <c r="W345" i="2"/>
  <c r="V516" i="2"/>
  <c r="W37" i="2"/>
  <c r="C526" i="2"/>
  <c r="D526" i="2"/>
  <c r="X63" i="2"/>
  <c r="X84" i="2" s="1"/>
  <c r="X87" i="2"/>
  <c r="X91" i="2" s="1"/>
  <c r="X105" i="2"/>
  <c r="W126" i="2"/>
  <c r="X130" i="2"/>
  <c r="X146" i="2"/>
  <c r="X155" i="2" s="1"/>
  <c r="W200" i="2"/>
  <c r="X210" i="2"/>
  <c r="W225" i="2"/>
  <c r="W245" i="2"/>
  <c r="W274" i="2"/>
  <c r="X279" i="2"/>
  <c r="X282" i="2"/>
  <c r="X285" i="2" s="1"/>
  <c r="W302" i="2"/>
  <c r="W321" i="2"/>
  <c r="P526" i="2"/>
  <c r="W349" i="2"/>
  <c r="Q526" i="2"/>
  <c r="W363" i="2"/>
  <c r="W370" i="2"/>
  <c r="R526" i="2"/>
  <c r="X400" i="2"/>
  <c r="X404" i="2" s="1"/>
  <c r="W409" i="2"/>
  <c r="T526" i="2"/>
  <c r="W464" i="2"/>
  <c r="X496" i="2"/>
  <c r="X499" i="2" s="1"/>
  <c r="W507" i="2"/>
  <c r="W518" i="2"/>
  <c r="W41" i="2"/>
  <c r="W44" i="2"/>
  <c r="W51" i="2"/>
  <c r="X55" i="2"/>
  <c r="X59" i="2" s="1"/>
  <c r="X200" i="2"/>
  <c r="L526" i="2"/>
  <c r="W224" i="2"/>
  <c r="W255" i="2"/>
  <c r="W298" i="2"/>
  <c r="W359" i="2"/>
  <c r="X506" i="2"/>
  <c r="V520" i="2"/>
  <c r="W84" i="2"/>
  <c r="W117" i="2"/>
  <c r="W174" i="2"/>
  <c r="W193" i="2"/>
  <c r="W267" i="2"/>
  <c r="W285" i="2"/>
  <c r="W297" i="2"/>
  <c r="W314" i="2"/>
  <c r="W313" i="2"/>
  <c r="W350" i="2"/>
  <c r="W375" i="2"/>
  <c r="W405" i="2"/>
  <c r="S526" i="2"/>
  <c r="W431" i="2"/>
  <c r="U526" i="2"/>
  <c r="W494" i="2"/>
  <c r="W499" i="2"/>
  <c r="W506" i="2"/>
  <c r="W515" i="2"/>
  <c r="V519" i="2"/>
  <c r="X370" i="2"/>
  <c r="F10" i="2"/>
  <c r="X134" i="2"/>
  <c r="X397" i="2"/>
  <c r="X340" i="2"/>
  <c r="X273" i="2"/>
  <c r="X334" i="2"/>
  <c r="X459" i="2"/>
  <c r="X255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67" i="2" s="1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X224" i="2" s="1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W142" i="2"/>
  <c r="X169" i="2"/>
  <c r="X173" i="2" s="1"/>
  <c r="X228" i="2"/>
  <c r="X244" i="2" s="1"/>
  <c r="W280" i="2"/>
  <c r="W318" i="2"/>
  <c r="W340" i="2"/>
  <c r="X353" i="2"/>
  <c r="X358" i="2" s="1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X116" i="2" l="1"/>
  <c r="X521" i="2" s="1"/>
  <c r="W519" i="2"/>
  <c r="W520" i="2"/>
  <c r="W516" i="2"/>
</calcChain>
</file>

<file path=xl/sharedStrings.xml><?xml version="1.0" encoding="utf-8"?>
<sst xmlns="http://schemas.openxmlformats.org/spreadsheetml/2006/main" count="3428" uniqueCount="755">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</sst>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23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7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1" t="s">
        <v>29</v>
      </c>
      <c r="E1" s="701"/>
      <c r="F1" s="701"/>
      <c r="G1" s="14" t="s">
        <v>66</v>
      </c>
      <c r="H1" s="701" t="s">
        <v>49</v>
      </c>
      <c r="I1" s="701"/>
      <c r="J1" s="701"/>
      <c r="K1" s="701"/>
      <c r="L1" s="701"/>
      <c r="M1" s="701"/>
      <c r="N1" s="701"/>
      <c r="O1" s="701"/>
      <c r="P1" s="702" t="s">
        <v>67</v>
      </c>
      <c r="Q1" s="703"/>
      <c r="R1" s="703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4"/>
      <c r="P2" s="704"/>
      <c r="Q2" s="704"/>
      <c r="R2" s="704"/>
      <c r="S2" s="704"/>
      <c r="T2" s="704"/>
      <c r="U2" s="704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4"/>
      <c r="O3" s="704"/>
      <c r="P3" s="704"/>
      <c r="Q3" s="704"/>
      <c r="R3" s="704"/>
      <c r="S3" s="704"/>
      <c r="T3" s="704"/>
      <c r="U3" s="704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83" t="s">
        <v>8</v>
      </c>
      <c r="B5" s="683"/>
      <c r="C5" s="683"/>
      <c r="D5" s="705"/>
      <c r="E5" s="705"/>
      <c r="F5" s="706" t="s">
        <v>14</v>
      </c>
      <c r="G5" s="706"/>
      <c r="H5" s="705"/>
      <c r="I5" s="705"/>
      <c r="J5" s="705"/>
      <c r="K5" s="705"/>
      <c r="L5" s="705"/>
      <c r="N5" s="26" t="s">
        <v>4</v>
      </c>
      <c r="O5" s="700">
        <v>45383</v>
      </c>
      <c r="P5" s="700"/>
      <c r="R5" s="707" t="s">
        <v>3</v>
      </c>
      <c r="S5" s="708"/>
      <c r="T5" s="709" t="s">
        <v>719</v>
      </c>
      <c r="U5" s="710"/>
      <c r="Z5" s="58"/>
      <c r="AA5" s="58"/>
      <c r="AB5" s="58"/>
    </row>
    <row r="6" spans="1:29" s="17" customFormat="1" ht="24" customHeight="1" x14ac:dyDescent="0.2">
      <c r="A6" s="683" t="s">
        <v>1</v>
      </c>
      <c r="B6" s="683"/>
      <c r="C6" s="683"/>
      <c r="D6" s="684" t="s">
        <v>732</v>
      </c>
      <c r="E6" s="684"/>
      <c r="F6" s="684"/>
      <c r="G6" s="684"/>
      <c r="H6" s="684"/>
      <c r="I6" s="684"/>
      <c r="J6" s="684"/>
      <c r="K6" s="684"/>
      <c r="L6" s="684"/>
      <c r="N6" s="26" t="s">
        <v>30</v>
      </c>
      <c r="O6" s="685" t="str">
        <f>IF(O5=0," ",CHOOSE(WEEKDAY(O5,2),"Понедельник","Вторник","Среда","Четверг","Пятница","Суббота","Воскресенье"))</f>
        <v>Понедельник</v>
      </c>
      <c r="P6" s="685"/>
      <c r="R6" s="686" t="s">
        <v>5</v>
      </c>
      <c r="S6" s="687"/>
      <c r="T6" s="688" t="s">
        <v>68</v>
      </c>
      <c r="U6" s="68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6"/>
      <c r="N7" s="26"/>
      <c r="O7" s="47"/>
      <c r="P7" s="47"/>
      <c r="R7" s="686"/>
      <c r="S7" s="687"/>
      <c r="T7" s="690"/>
      <c r="U7" s="691"/>
      <c r="Z7" s="58"/>
      <c r="AA7" s="58"/>
      <c r="AB7" s="58"/>
    </row>
    <row r="8" spans="1:29" s="17" customFormat="1" ht="25.5" customHeight="1" x14ac:dyDescent="0.2">
      <c r="A8" s="697" t="s">
        <v>60</v>
      </c>
      <c r="B8" s="697"/>
      <c r="C8" s="697"/>
      <c r="D8" s="698"/>
      <c r="E8" s="698"/>
      <c r="F8" s="698"/>
      <c r="G8" s="698"/>
      <c r="H8" s="698"/>
      <c r="I8" s="698"/>
      <c r="J8" s="698"/>
      <c r="K8" s="698"/>
      <c r="L8" s="698"/>
      <c r="N8" s="26" t="s">
        <v>11</v>
      </c>
      <c r="O8" s="678">
        <v>0.41666666666666669</v>
      </c>
      <c r="P8" s="678"/>
      <c r="R8" s="686"/>
      <c r="S8" s="687"/>
      <c r="T8" s="690"/>
      <c r="U8" s="691"/>
      <c r="Z8" s="58"/>
      <c r="AA8" s="58"/>
      <c r="AB8" s="58"/>
    </row>
    <row r="9" spans="1:29" s="17" customFormat="1" ht="39.950000000000003" customHeight="1" x14ac:dyDescent="0.2">
      <c r="A9" s="6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4"/>
      <c r="C9" s="674"/>
      <c r="D9" s="675" t="s">
        <v>48</v>
      </c>
      <c r="E9" s="676"/>
      <c r="F9" s="6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4"/>
      <c r="H9" s="699" t="str">
        <f>IF(AND($A$9="Тип доверенности/получателя при получении в адресе перегруза:",$D$9="Разовая доверенность"),"Введите ФИО","")</f>
        <v/>
      </c>
      <c r="I9" s="699"/>
      <c r="J9" s="6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9"/>
      <c r="L9" s="699"/>
      <c r="N9" s="29" t="s">
        <v>15</v>
      </c>
      <c r="O9" s="700"/>
      <c r="P9" s="700"/>
      <c r="R9" s="686"/>
      <c r="S9" s="687"/>
      <c r="T9" s="692"/>
      <c r="U9" s="69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4"/>
      <c r="C10" s="674"/>
      <c r="D10" s="675"/>
      <c r="E10" s="676"/>
      <c r="F10" s="6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4"/>
      <c r="H10" s="677" t="str">
        <f>IFERROR(VLOOKUP($D$10,Proxy,2,FALSE),"")</f>
        <v/>
      </c>
      <c r="I10" s="677"/>
      <c r="J10" s="677"/>
      <c r="K10" s="677"/>
      <c r="L10" s="677"/>
      <c r="N10" s="29" t="s">
        <v>35</v>
      </c>
      <c r="O10" s="678"/>
      <c r="P10" s="678"/>
      <c r="S10" s="26" t="s">
        <v>12</v>
      </c>
      <c r="T10" s="679" t="s">
        <v>69</v>
      </c>
      <c r="U10" s="68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78"/>
      <c r="P11" s="678"/>
      <c r="S11" s="26" t="s">
        <v>31</v>
      </c>
      <c r="T11" s="666" t="s">
        <v>57</v>
      </c>
      <c r="U11" s="666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65" t="s">
        <v>70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N12" s="26" t="s">
        <v>33</v>
      </c>
      <c r="O12" s="681"/>
      <c r="P12" s="681"/>
      <c r="Q12" s="27"/>
      <c r="R12"/>
      <c r="S12" s="26" t="s">
        <v>48</v>
      </c>
      <c r="T12" s="682"/>
      <c r="U12" s="682"/>
      <c r="V12"/>
      <c r="Z12" s="58"/>
      <c r="AA12" s="58"/>
      <c r="AB12" s="58"/>
    </row>
    <row r="13" spans="1:29" s="17" customFormat="1" ht="23.25" customHeight="1" x14ac:dyDescent="0.2">
      <c r="A13" s="665" t="s">
        <v>71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29"/>
      <c r="N13" s="29" t="s">
        <v>34</v>
      </c>
      <c r="O13" s="666"/>
      <c r="P13" s="666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65" t="s">
        <v>72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67" t="s">
        <v>73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/>
      <c r="N15" s="668" t="s">
        <v>63</v>
      </c>
      <c r="O15" s="668"/>
      <c r="P15" s="668"/>
      <c r="Q15" s="668"/>
      <c r="R15" s="668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9"/>
      <c r="O16" s="669"/>
      <c r="P16" s="669"/>
      <c r="Q16" s="669"/>
      <c r="R16" s="66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3" t="s">
        <v>61</v>
      </c>
      <c r="B17" s="653" t="s">
        <v>51</v>
      </c>
      <c r="C17" s="671" t="s">
        <v>50</v>
      </c>
      <c r="D17" s="653" t="s">
        <v>52</v>
      </c>
      <c r="E17" s="653"/>
      <c r="F17" s="653" t="s">
        <v>24</v>
      </c>
      <c r="G17" s="653" t="s">
        <v>27</v>
      </c>
      <c r="H17" s="653" t="s">
        <v>25</v>
      </c>
      <c r="I17" s="653" t="s">
        <v>26</v>
      </c>
      <c r="J17" s="672" t="s">
        <v>16</v>
      </c>
      <c r="K17" s="672" t="s">
        <v>65</v>
      </c>
      <c r="L17" s="672" t="s">
        <v>2</v>
      </c>
      <c r="M17" s="653" t="s">
        <v>28</v>
      </c>
      <c r="N17" s="653" t="s">
        <v>17</v>
      </c>
      <c r="O17" s="653"/>
      <c r="P17" s="653"/>
      <c r="Q17" s="653"/>
      <c r="R17" s="653"/>
      <c r="S17" s="670" t="s">
        <v>58</v>
      </c>
      <c r="T17" s="653"/>
      <c r="U17" s="653" t="s">
        <v>6</v>
      </c>
      <c r="V17" s="653" t="s">
        <v>44</v>
      </c>
      <c r="W17" s="654" t="s">
        <v>56</v>
      </c>
      <c r="X17" s="653" t="s">
        <v>18</v>
      </c>
      <c r="Y17" s="656" t="s">
        <v>62</v>
      </c>
      <c r="Z17" s="656" t="s">
        <v>19</v>
      </c>
      <c r="AA17" s="657" t="s">
        <v>59</v>
      </c>
      <c r="AB17" s="658"/>
      <c r="AC17" s="659"/>
      <c r="AD17" s="663"/>
      <c r="BA17" s="664" t="s">
        <v>64</v>
      </c>
    </row>
    <row r="18" spans="1:53" ht="14.25" customHeight="1" x14ac:dyDescent="0.2">
      <c r="A18" s="653"/>
      <c r="B18" s="653"/>
      <c r="C18" s="671"/>
      <c r="D18" s="653"/>
      <c r="E18" s="653"/>
      <c r="F18" s="653" t="s">
        <v>20</v>
      </c>
      <c r="G18" s="653" t="s">
        <v>21</v>
      </c>
      <c r="H18" s="653" t="s">
        <v>22</v>
      </c>
      <c r="I18" s="653" t="s">
        <v>22</v>
      </c>
      <c r="J18" s="673"/>
      <c r="K18" s="673"/>
      <c r="L18" s="673"/>
      <c r="M18" s="653"/>
      <c r="N18" s="653"/>
      <c r="O18" s="653"/>
      <c r="P18" s="653"/>
      <c r="Q18" s="653"/>
      <c r="R18" s="653"/>
      <c r="S18" s="34" t="s">
        <v>47</v>
      </c>
      <c r="T18" s="34" t="s">
        <v>46</v>
      </c>
      <c r="U18" s="653"/>
      <c r="V18" s="653"/>
      <c r="W18" s="655"/>
      <c r="X18" s="653"/>
      <c r="Y18" s="656"/>
      <c r="Z18" s="656"/>
      <c r="AA18" s="660"/>
      <c r="AB18" s="661"/>
      <c r="AC18" s="662"/>
      <c r="AD18" s="663"/>
      <c r="BA18" s="664"/>
    </row>
    <row r="19" spans="1:53" ht="27.75" customHeight="1" x14ac:dyDescent="0.2">
      <c r="A19" s="383" t="s">
        <v>74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53"/>
      <c r="Z19" s="53"/>
    </row>
    <row r="20" spans="1:53" ht="16.5" customHeight="1" x14ac:dyDescent="0.25">
      <c r="A20" s="384" t="s">
        <v>74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63"/>
      <c r="Z20" s="63"/>
    </row>
    <row r="21" spans="1:53" ht="14.25" customHeight="1" x14ac:dyDescent="0.25">
      <c r="A21" s="369" t="s">
        <v>75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64"/>
      <c r="Z21" s="64"/>
    </row>
    <row r="22" spans="1:53" ht="27" customHeight="1" x14ac:dyDescent="0.25">
      <c r="A22" s="61" t="s">
        <v>76</v>
      </c>
      <c r="B22" s="61" t="s">
        <v>77</v>
      </c>
      <c r="C22" s="35">
        <v>4301031106</v>
      </c>
      <c r="D22" s="356">
        <v>4607091389258</v>
      </c>
      <c r="E22" s="356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6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363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4"/>
      <c r="N23" s="360" t="s">
        <v>43</v>
      </c>
      <c r="O23" s="361"/>
      <c r="P23" s="361"/>
      <c r="Q23" s="361"/>
      <c r="R23" s="361"/>
      <c r="S23" s="361"/>
      <c r="T23" s="362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4"/>
      <c r="N24" s="360" t="s">
        <v>43</v>
      </c>
      <c r="O24" s="361"/>
      <c r="P24" s="361"/>
      <c r="Q24" s="361"/>
      <c r="R24" s="361"/>
      <c r="S24" s="361"/>
      <c r="T24" s="362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369" t="s">
        <v>80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64"/>
      <c r="Z25" s="64"/>
    </row>
    <row r="26" spans="1:53" ht="27" customHeight="1" x14ac:dyDescent="0.25">
      <c r="A26" s="61" t="s">
        <v>81</v>
      </c>
      <c r="B26" s="61" t="s">
        <v>82</v>
      </c>
      <c r="C26" s="35">
        <v>4301051551</v>
      </c>
      <c r="D26" s="356">
        <v>4607091383881</v>
      </c>
      <c r="E26" s="356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647" t="s">
        <v>83</v>
      </c>
      <c r="O26" s="358"/>
      <c r="P26" s="358"/>
      <c r="Q26" s="358"/>
      <c r="R26" s="359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356">
        <v>4607091388237</v>
      </c>
      <c r="E27" s="356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6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356">
        <v>4607091383935</v>
      </c>
      <c r="E28" s="356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6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356">
        <v>4680115881853</v>
      </c>
      <c r="E29" s="35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6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356">
        <v>4607091383911</v>
      </c>
      <c r="E30" s="35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651" t="s">
        <v>92</v>
      </c>
      <c r="O30" s="358"/>
      <c r="P30" s="358"/>
      <c r="Q30" s="358"/>
      <c r="R30" s="359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4301051592</v>
      </c>
      <c r="D31" s="356">
        <v>4607091388244</v>
      </c>
      <c r="E31" s="35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6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8"/>
      <c r="P31" s="358"/>
      <c r="Q31" s="358"/>
      <c r="R31" s="359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x14ac:dyDescent="0.2">
      <c r="A32" s="363"/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4"/>
      <c r="N32" s="360" t="s">
        <v>43</v>
      </c>
      <c r="O32" s="361"/>
      <c r="P32" s="361"/>
      <c r="Q32" s="361"/>
      <c r="R32" s="361"/>
      <c r="S32" s="361"/>
      <c r="T32" s="362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363"/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4"/>
      <c r="N33" s="360" t="s">
        <v>43</v>
      </c>
      <c r="O33" s="361"/>
      <c r="P33" s="361"/>
      <c r="Q33" s="361"/>
      <c r="R33" s="361"/>
      <c r="S33" s="361"/>
      <c r="T33" s="362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customHeight="1" x14ac:dyDescent="0.25">
      <c r="A34" s="369" t="s">
        <v>95</v>
      </c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Y34" s="64"/>
      <c r="Z34" s="64"/>
    </row>
    <row r="35" spans="1:53" ht="27" customHeight="1" x14ac:dyDescent="0.25">
      <c r="A35" s="61" t="s">
        <v>96</v>
      </c>
      <c r="B35" s="61" t="s">
        <v>97</v>
      </c>
      <c r="C35" s="35">
        <v>4301032013</v>
      </c>
      <c r="D35" s="356">
        <v>4607091388503</v>
      </c>
      <c r="E35" s="356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8"/>
      <c r="P35" s="358"/>
      <c r="Q35" s="358"/>
      <c r="R35" s="359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x14ac:dyDescent="0.2">
      <c r="A36" s="363"/>
      <c r="B36" s="363"/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4"/>
      <c r="N36" s="360" t="s">
        <v>43</v>
      </c>
      <c r="O36" s="361"/>
      <c r="P36" s="361"/>
      <c r="Q36" s="361"/>
      <c r="R36" s="361"/>
      <c r="S36" s="361"/>
      <c r="T36" s="362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x14ac:dyDescent="0.2">
      <c r="A37" s="363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4"/>
      <c r="N37" s="360" t="s">
        <v>43</v>
      </c>
      <c r="O37" s="361"/>
      <c r="P37" s="361"/>
      <c r="Q37" s="361"/>
      <c r="R37" s="361"/>
      <c r="S37" s="361"/>
      <c r="T37" s="362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customHeight="1" x14ac:dyDescent="0.25">
      <c r="A38" s="369" t="s">
        <v>100</v>
      </c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Y38" s="64"/>
      <c r="Z38" s="64"/>
    </row>
    <row r="39" spans="1:53" ht="80.25" customHeight="1" x14ac:dyDescent="0.25">
      <c r="A39" s="61" t="s">
        <v>101</v>
      </c>
      <c r="B39" s="61" t="s">
        <v>102</v>
      </c>
      <c r="C39" s="35">
        <v>4301160001</v>
      </c>
      <c r="D39" s="356">
        <v>4607091388282</v>
      </c>
      <c r="E39" s="356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8"/>
      <c r="P39" s="358"/>
      <c r="Q39" s="358"/>
      <c r="R39" s="359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x14ac:dyDescent="0.2">
      <c r="A40" s="363"/>
      <c r="B40" s="363"/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4"/>
      <c r="N40" s="360" t="s">
        <v>43</v>
      </c>
      <c r="O40" s="361"/>
      <c r="P40" s="361"/>
      <c r="Q40" s="361"/>
      <c r="R40" s="361"/>
      <c r="S40" s="361"/>
      <c r="T40" s="362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x14ac:dyDescent="0.2">
      <c r="A41" s="363"/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4"/>
      <c r="N41" s="360" t="s">
        <v>43</v>
      </c>
      <c r="O41" s="361"/>
      <c r="P41" s="361"/>
      <c r="Q41" s="361"/>
      <c r="R41" s="361"/>
      <c r="S41" s="361"/>
      <c r="T41" s="362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customHeight="1" x14ac:dyDescent="0.25">
      <c r="A42" s="369" t="s">
        <v>104</v>
      </c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69"/>
      <c r="N42" s="369"/>
      <c r="O42" s="369"/>
      <c r="P42" s="369"/>
      <c r="Q42" s="369"/>
      <c r="R42" s="369"/>
      <c r="S42" s="369"/>
      <c r="T42" s="369"/>
      <c r="U42" s="369"/>
      <c r="V42" s="369"/>
      <c r="W42" s="369"/>
      <c r="X42" s="369"/>
      <c r="Y42" s="64"/>
      <c r="Z42" s="64"/>
    </row>
    <row r="43" spans="1:53" ht="27" customHeight="1" x14ac:dyDescent="0.25">
      <c r="A43" s="61" t="s">
        <v>105</v>
      </c>
      <c r="B43" s="61" t="s">
        <v>106</v>
      </c>
      <c r="C43" s="35">
        <v>4301170002</v>
      </c>
      <c r="D43" s="356">
        <v>4607091389111</v>
      </c>
      <c r="E43" s="356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6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8"/>
      <c r="P43" s="358"/>
      <c r="Q43" s="358"/>
      <c r="R43" s="359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x14ac:dyDescent="0.2">
      <c r="A44" s="363"/>
      <c r="B44" s="363"/>
      <c r="C44" s="363"/>
      <c r="D44" s="363"/>
      <c r="E44" s="363"/>
      <c r="F44" s="363"/>
      <c r="G44" s="363"/>
      <c r="H44" s="363"/>
      <c r="I44" s="363"/>
      <c r="J44" s="363"/>
      <c r="K44" s="363"/>
      <c r="L44" s="363"/>
      <c r="M44" s="364"/>
      <c r="N44" s="360" t="s">
        <v>43</v>
      </c>
      <c r="O44" s="361"/>
      <c r="P44" s="361"/>
      <c r="Q44" s="361"/>
      <c r="R44" s="361"/>
      <c r="S44" s="361"/>
      <c r="T44" s="362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x14ac:dyDescent="0.2">
      <c r="A45" s="363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4"/>
      <c r="N45" s="360" t="s">
        <v>43</v>
      </c>
      <c r="O45" s="361"/>
      <c r="P45" s="361"/>
      <c r="Q45" s="361"/>
      <c r="R45" s="361"/>
      <c r="S45" s="361"/>
      <c r="T45" s="362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customHeight="1" x14ac:dyDescent="0.2">
      <c r="A46" s="383" t="s">
        <v>107</v>
      </c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  <c r="X46" s="383"/>
      <c r="Y46" s="53"/>
      <c r="Z46" s="53"/>
    </row>
    <row r="47" spans="1:53" ht="16.5" customHeight="1" x14ac:dyDescent="0.25">
      <c r="A47" s="384" t="s">
        <v>108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384"/>
      <c r="Y47" s="63"/>
      <c r="Z47" s="63"/>
    </row>
    <row r="48" spans="1:53" ht="14.25" customHeight="1" x14ac:dyDescent="0.25">
      <c r="A48" s="369" t="s">
        <v>109</v>
      </c>
      <c r="B48" s="369"/>
      <c r="C48" s="369"/>
      <c r="D48" s="369"/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  <c r="R48" s="369"/>
      <c r="S48" s="369"/>
      <c r="T48" s="369"/>
      <c r="U48" s="369"/>
      <c r="V48" s="369"/>
      <c r="W48" s="369"/>
      <c r="X48" s="369"/>
      <c r="Y48" s="64"/>
      <c r="Z48" s="64"/>
    </row>
    <row r="49" spans="1:53" ht="27" customHeight="1" x14ac:dyDescent="0.25">
      <c r="A49" s="61" t="s">
        <v>110</v>
      </c>
      <c r="B49" s="61" t="s">
        <v>111</v>
      </c>
      <c r="C49" s="35">
        <v>4301020234</v>
      </c>
      <c r="D49" s="356">
        <v>4680115881440</v>
      </c>
      <c r="E49" s="356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8"/>
      <c r="P49" s="358"/>
      <c r="Q49" s="358"/>
      <c r="R49" s="359"/>
      <c r="S49" s="38" t="s">
        <v>48</v>
      </c>
      <c r="T49" s="38" t="s">
        <v>48</v>
      </c>
      <c r="U49" s="39" t="s">
        <v>0</v>
      </c>
      <c r="V49" s="57">
        <v>10</v>
      </c>
      <c r="W49" s="54">
        <f>IFERROR(IF(V49="",0,CEILING((V49/$H49),1)*$H49),"")</f>
        <v>10.8</v>
      </c>
      <c r="X49" s="40">
        <f>IFERROR(IF(W49=0,"",ROUNDUP(W49/H49,0)*0.02175),"")</f>
        <v>2.1749999999999999E-2</v>
      </c>
      <c r="Y49" s="66" t="s">
        <v>48</v>
      </c>
      <c r="Z49" s="67" t="s">
        <v>48</v>
      </c>
      <c r="AD49" s="68"/>
      <c r="BA49" s="80" t="s">
        <v>66</v>
      </c>
    </row>
    <row r="50" spans="1:53" ht="27" customHeight="1" x14ac:dyDescent="0.25">
      <c r="A50" s="61" t="s">
        <v>114</v>
      </c>
      <c r="B50" s="61" t="s">
        <v>115</v>
      </c>
      <c r="C50" s="35">
        <v>4301020232</v>
      </c>
      <c r="D50" s="356">
        <v>4680115881433</v>
      </c>
      <c r="E50" s="356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6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8"/>
      <c r="P50" s="358"/>
      <c r="Q50" s="358"/>
      <c r="R50" s="359"/>
      <c r="S50" s="38" t="s">
        <v>48</v>
      </c>
      <c r="T50" s="38" t="s">
        <v>48</v>
      </c>
      <c r="U50" s="39" t="s">
        <v>0</v>
      </c>
      <c r="V50" s="57">
        <v>14</v>
      </c>
      <c r="W50" s="54">
        <f>IFERROR(IF(V50="",0,CEILING((V50/$H50),1)*$H50),"")</f>
        <v>16.200000000000003</v>
      </c>
      <c r="X50" s="40">
        <f>IFERROR(IF(W50=0,"",ROUNDUP(W50/H50,0)*0.00753),"")</f>
        <v>4.5179999999999998E-2</v>
      </c>
      <c r="Y50" s="66" t="s">
        <v>48</v>
      </c>
      <c r="Z50" s="67" t="s">
        <v>48</v>
      </c>
      <c r="AD50" s="68"/>
      <c r="BA50" s="81" t="s">
        <v>66</v>
      </c>
    </row>
    <row r="51" spans="1:53" x14ac:dyDescent="0.2">
      <c r="A51" s="363"/>
      <c r="B51" s="363"/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4"/>
      <c r="N51" s="360" t="s">
        <v>43</v>
      </c>
      <c r="O51" s="361"/>
      <c r="P51" s="361"/>
      <c r="Q51" s="361"/>
      <c r="R51" s="361"/>
      <c r="S51" s="361"/>
      <c r="T51" s="362"/>
      <c r="U51" s="41" t="s">
        <v>42</v>
      </c>
      <c r="V51" s="42">
        <f>IFERROR(V49/H49,"0")+IFERROR(V50/H50,"0")</f>
        <v>6.1111111111111107</v>
      </c>
      <c r="W51" s="42">
        <f>IFERROR(W49/H49,"0")+IFERROR(W50/H50,"0")</f>
        <v>7.0000000000000009</v>
      </c>
      <c r="X51" s="42">
        <f>IFERROR(IF(X49="",0,X49),"0")+IFERROR(IF(X50="",0,X50),"0")</f>
        <v>6.692999999999999E-2</v>
      </c>
      <c r="Y51" s="65"/>
      <c r="Z51" s="65"/>
    </row>
    <row r="52" spans="1:53" x14ac:dyDescent="0.2">
      <c r="A52" s="363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4"/>
      <c r="N52" s="360" t="s">
        <v>43</v>
      </c>
      <c r="O52" s="361"/>
      <c r="P52" s="361"/>
      <c r="Q52" s="361"/>
      <c r="R52" s="361"/>
      <c r="S52" s="361"/>
      <c r="T52" s="362"/>
      <c r="U52" s="41" t="s">
        <v>0</v>
      </c>
      <c r="V52" s="42">
        <f>IFERROR(SUM(V49:V50),"0")</f>
        <v>24</v>
      </c>
      <c r="W52" s="42">
        <f>IFERROR(SUM(W49:W50),"0")</f>
        <v>27.000000000000004</v>
      </c>
      <c r="X52" s="41"/>
      <c r="Y52" s="65"/>
      <c r="Z52" s="65"/>
    </row>
    <row r="53" spans="1:53" ht="16.5" customHeight="1" x14ac:dyDescent="0.25">
      <c r="A53" s="384" t="s">
        <v>116</v>
      </c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84"/>
      <c r="O53" s="384"/>
      <c r="P53" s="384"/>
      <c r="Q53" s="384"/>
      <c r="R53" s="384"/>
      <c r="S53" s="384"/>
      <c r="T53" s="384"/>
      <c r="U53" s="384"/>
      <c r="V53" s="384"/>
      <c r="W53" s="384"/>
      <c r="X53" s="384"/>
      <c r="Y53" s="63"/>
      <c r="Z53" s="63"/>
    </row>
    <row r="54" spans="1:53" ht="14.25" customHeight="1" x14ac:dyDescent="0.25">
      <c r="A54" s="369" t="s">
        <v>117</v>
      </c>
      <c r="B54" s="369"/>
      <c r="C54" s="369"/>
      <c r="D54" s="369"/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Q54" s="369"/>
      <c r="R54" s="369"/>
      <c r="S54" s="369"/>
      <c r="T54" s="369"/>
      <c r="U54" s="369"/>
      <c r="V54" s="369"/>
      <c r="W54" s="369"/>
      <c r="X54" s="369"/>
      <c r="Y54" s="64"/>
      <c r="Z54" s="64"/>
    </row>
    <row r="55" spans="1:53" ht="27" customHeight="1" x14ac:dyDescent="0.25">
      <c r="A55" s="61" t="s">
        <v>118</v>
      </c>
      <c r="B55" s="61" t="s">
        <v>119</v>
      </c>
      <c r="C55" s="35">
        <v>4301011452</v>
      </c>
      <c r="D55" s="356">
        <v>4680115881426</v>
      </c>
      <c r="E55" s="356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63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8"/>
      <c r="P55" s="358"/>
      <c r="Q55" s="358"/>
      <c r="R55" s="359"/>
      <c r="S55" s="38" t="s">
        <v>48</v>
      </c>
      <c r="T55" s="38" t="s">
        <v>48</v>
      </c>
      <c r="U55" s="39" t="s">
        <v>0</v>
      </c>
      <c r="V55" s="57">
        <v>10</v>
      </c>
      <c r="W55" s="54">
        <f>IFERROR(IF(V55="",0,CEILING((V55/$H55),1)*$H55),"")</f>
        <v>10.8</v>
      </c>
      <c r="X55" s="40">
        <f>IFERROR(IF(W55=0,"",ROUNDUP(W55/H55,0)*0.02175),"")</f>
        <v>2.1749999999999999E-2</v>
      </c>
      <c r="Y55" s="66" t="s">
        <v>48</v>
      </c>
      <c r="Z55" s="67" t="s">
        <v>48</v>
      </c>
      <c r="AD55" s="68"/>
      <c r="BA55" s="82" t="s">
        <v>66</v>
      </c>
    </row>
    <row r="56" spans="1:53" ht="27" customHeight="1" x14ac:dyDescent="0.25">
      <c r="A56" s="61" t="s">
        <v>118</v>
      </c>
      <c r="B56" s="61" t="s">
        <v>120</v>
      </c>
      <c r="C56" s="35">
        <v>4301011481</v>
      </c>
      <c r="D56" s="356">
        <v>4680115881426</v>
      </c>
      <c r="E56" s="356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64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122</v>
      </c>
      <c r="B57" s="61" t="s">
        <v>123</v>
      </c>
      <c r="C57" s="35">
        <v>4301011437</v>
      </c>
      <c r="D57" s="356">
        <v>4680115881419</v>
      </c>
      <c r="E57" s="356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8"/>
      <c r="P57" s="358"/>
      <c r="Q57" s="358"/>
      <c r="R57" s="359"/>
      <c r="S57" s="38" t="s">
        <v>48</v>
      </c>
      <c r="T57" s="38" t="s">
        <v>48</v>
      </c>
      <c r="U57" s="39" t="s">
        <v>0</v>
      </c>
      <c r="V57" s="57">
        <v>20</v>
      </c>
      <c r="W57" s="54">
        <f>IFERROR(IF(V57="",0,CEILING((V57/$H57),1)*$H57),"")</f>
        <v>22.5</v>
      </c>
      <c r="X57" s="40">
        <f>IFERROR(IF(W57=0,"",ROUNDUP(W57/H57,0)*0.00937),"")</f>
        <v>4.6850000000000003E-2</v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124</v>
      </c>
      <c r="B58" s="61" t="s">
        <v>125</v>
      </c>
      <c r="C58" s="35">
        <v>4301011458</v>
      </c>
      <c r="D58" s="356">
        <v>4680115881525</v>
      </c>
      <c r="E58" s="356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638" t="s">
        <v>126</v>
      </c>
      <c r="O58" s="358"/>
      <c r="P58" s="358"/>
      <c r="Q58" s="358"/>
      <c r="R58" s="359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x14ac:dyDescent="0.2">
      <c r="A59" s="363"/>
      <c r="B59" s="363"/>
      <c r="C59" s="363"/>
      <c r="D59" s="363"/>
      <c r="E59" s="363"/>
      <c r="F59" s="363"/>
      <c r="G59" s="363"/>
      <c r="H59" s="363"/>
      <c r="I59" s="363"/>
      <c r="J59" s="363"/>
      <c r="K59" s="363"/>
      <c r="L59" s="363"/>
      <c r="M59" s="364"/>
      <c r="N59" s="360" t="s">
        <v>43</v>
      </c>
      <c r="O59" s="361"/>
      <c r="P59" s="361"/>
      <c r="Q59" s="361"/>
      <c r="R59" s="361"/>
      <c r="S59" s="361"/>
      <c r="T59" s="362"/>
      <c r="U59" s="41" t="s">
        <v>42</v>
      </c>
      <c r="V59" s="42">
        <f>IFERROR(V55/H55,"0")+IFERROR(V56/H56,"0")+IFERROR(V57/H57,"0")+IFERROR(V58/H58,"0")</f>
        <v>5.3703703703703702</v>
      </c>
      <c r="W59" s="42">
        <f>IFERROR(W55/H55,"0")+IFERROR(W56/H56,"0")+IFERROR(W57/H57,"0")+IFERROR(W58/H58,"0")</f>
        <v>6</v>
      </c>
      <c r="X59" s="42">
        <f>IFERROR(IF(X55="",0,X55),"0")+IFERROR(IF(X56="",0,X56),"0")+IFERROR(IF(X57="",0,X57),"0")+IFERROR(IF(X58="",0,X58),"0")</f>
        <v>6.8599999999999994E-2</v>
      </c>
      <c r="Y59" s="65"/>
      <c r="Z59" s="65"/>
    </row>
    <row r="60" spans="1:53" x14ac:dyDescent="0.2">
      <c r="A60" s="363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64"/>
      <c r="N60" s="360" t="s">
        <v>43</v>
      </c>
      <c r="O60" s="361"/>
      <c r="P60" s="361"/>
      <c r="Q60" s="361"/>
      <c r="R60" s="361"/>
      <c r="S60" s="361"/>
      <c r="T60" s="362"/>
      <c r="U60" s="41" t="s">
        <v>0</v>
      </c>
      <c r="V60" s="42">
        <f>IFERROR(SUM(V55:V58),"0")</f>
        <v>30</v>
      </c>
      <c r="W60" s="42">
        <f>IFERROR(SUM(W55:W58),"0")</f>
        <v>33.299999999999997</v>
      </c>
      <c r="X60" s="41"/>
      <c r="Y60" s="65"/>
      <c r="Z60" s="65"/>
    </row>
    <row r="61" spans="1:53" ht="16.5" customHeight="1" x14ac:dyDescent="0.25">
      <c r="A61" s="384" t="s">
        <v>107</v>
      </c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P61" s="384"/>
      <c r="Q61" s="384"/>
      <c r="R61" s="384"/>
      <c r="S61" s="384"/>
      <c r="T61" s="384"/>
      <c r="U61" s="384"/>
      <c r="V61" s="384"/>
      <c r="W61" s="384"/>
      <c r="X61" s="384"/>
      <c r="Y61" s="63"/>
      <c r="Z61" s="63"/>
    </row>
    <row r="62" spans="1:53" ht="14.25" customHeight="1" x14ac:dyDescent="0.25">
      <c r="A62" s="369" t="s">
        <v>117</v>
      </c>
      <c r="B62" s="369"/>
      <c r="C62" s="369"/>
      <c r="D62" s="369"/>
      <c r="E62" s="369"/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  <c r="R62" s="369"/>
      <c r="S62" s="369"/>
      <c r="T62" s="369"/>
      <c r="U62" s="369"/>
      <c r="V62" s="369"/>
      <c r="W62" s="369"/>
      <c r="X62" s="369"/>
      <c r="Y62" s="64"/>
      <c r="Z62" s="64"/>
    </row>
    <row r="63" spans="1:53" ht="27" customHeight="1" x14ac:dyDescent="0.25">
      <c r="A63" s="61" t="s">
        <v>127</v>
      </c>
      <c r="B63" s="61" t="s">
        <v>128</v>
      </c>
      <c r="C63" s="35">
        <v>4301011623</v>
      </c>
      <c r="D63" s="356">
        <v>4607091382945</v>
      </c>
      <c r="E63" s="356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6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8"/>
      <c r="P63" s="358"/>
      <c r="Q63" s="358"/>
      <c r="R63" s="359"/>
      <c r="S63" s="38" t="s">
        <v>48</v>
      </c>
      <c r="T63" s="38" t="s">
        <v>48</v>
      </c>
      <c r="U63" s="39" t="s">
        <v>0</v>
      </c>
      <c r="V63" s="57">
        <v>0</v>
      </c>
      <c r="W63" s="54">
        <f t="shared" ref="W63:W83" si="2">IFERROR(IF(V63="",0,CEILING((V63/$H63),1)*$H63),"")</f>
        <v>0</v>
      </c>
      <c r="X63" s="40" t="str">
        <f t="shared" ref="X63:X69" si="3">IFERROR(IF(W63=0,"",ROUNDUP(W63/H63,0)*0.02175),"")</f>
        <v/>
      </c>
      <c r="Y63" s="66" t="s">
        <v>48</v>
      </c>
      <c r="Z63" s="67" t="s">
        <v>48</v>
      </c>
      <c r="AD63" s="68"/>
      <c r="BA63" s="86" t="s">
        <v>66</v>
      </c>
    </row>
    <row r="64" spans="1:53" ht="27" customHeight="1" x14ac:dyDescent="0.25">
      <c r="A64" s="61" t="s">
        <v>129</v>
      </c>
      <c r="B64" s="61" t="s">
        <v>130</v>
      </c>
      <c r="C64" s="35">
        <v>4301011380</v>
      </c>
      <c r="D64" s="356">
        <v>4607091385670</v>
      </c>
      <c r="E64" s="356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8"/>
      <c r="P64" s="358"/>
      <c r="Q64" s="358"/>
      <c r="R64" s="359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si="2"/>
        <v>0</v>
      </c>
      <c r="X64" s="40" t="str">
        <f t="shared" si="3"/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129</v>
      </c>
      <c r="B65" s="61" t="s">
        <v>131</v>
      </c>
      <c r="C65" s="35">
        <v>4301011540</v>
      </c>
      <c r="D65" s="356">
        <v>4607091385670</v>
      </c>
      <c r="E65" s="356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63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9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4301011625</v>
      </c>
      <c r="D66" s="356">
        <v>4680115883956</v>
      </c>
      <c r="E66" s="356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63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8"/>
      <c r="P66" s="358"/>
      <c r="Q66" s="358"/>
      <c r="R66" s="359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135</v>
      </c>
      <c r="B67" s="61" t="s">
        <v>136</v>
      </c>
      <c r="C67" s="35">
        <v>4301011468</v>
      </c>
      <c r="D67" s="356">
        <v>4680115881327</v>
      </c>
      <c r="E67" s="356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8"/>
      <c r="P67" s="358"/>
      <c r="Q67" s="358"/>
      <c r="R67" s="359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16.5" customHeight="1" x14ac:dyDescent="0.25">
      <c r="A68" s="61" t="s">
        <v>138</v>
      </c>
      <c r="B68" s="61" t="s">
        <v>139</v>
      </c>
      <c r="C68" s="35">
        <v>4301011703</v>
      </c>
      <c r="D68" s="356">
        <v>4680115882133</v>
      </c>
      <c r="E68" s="356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6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58"/>
      <c r="P68" s="358"/>
      <c r="Q68" s="358"/>
      <c r="R68" s="359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138</v>
      </c>
      <c r="B69" s="61" t="s">
        <v>140</v>
      </c>
      <c r="C69" s="35">
        <v>4301011514</v>
      </c>
      <c r="D69" s="356">
        <v>4680115882133</v>
      </c>
      <c r="E69" s="356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6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customHeight="1" x14ac:dyDescent="0.25">
      <c r="A70" s="61" t="s">
        <v>141</v>
      </c>
      <c r="B70" s="61" t="s">
        <v>142</v>
      </c>
      <c r="C70" s="35">
        <v>4301011192</v>
      </c>
      <c r="D70" s="356">
        <v>4607091382952</v>
      </c>
      <c r="E70" s="356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8"/>
      <c r="P70" s="358"/>
      <c r="Q70" s="358"/>
      <c r="R70" s="359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143</v>
      </c>
      <c r="B71" s="61" t="s">
        <v>144</v>
      </c>
      <c r="C71" s="35">
        <v>4301011382</v>
      </c>
      <c r="D71" s="356">
        <v>4607091385687</v>
      </c>
      <c r="E71" s="356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8"/>
      <c r="P71" s="358"/>
      <c r="Q71" s="358"/>
      <c r="R71" s="359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ref="X71:X77" si="4">IFERROR(IF(W71=0,"",ROUNDUP(W71/H71,0)*0.00937),"")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4301011565</v>
      </c>
      <c r="D72" s="356">
        <v>4680115882539</v>
      </c>
      <c r="E72" s="356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63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9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4301011344</v>
      </c>
      <c r="D73" s="356">
        <v>4607091384604</v>
      </c>
      <c r="E73" s="35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62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8"/>
      <c r="P73" s="358"/>
      <c r="Q73" s="358"/>
      <c r="R73" s="359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4301011386</v>
      </c>
      <c r="D74" s="356">
        <v>4680115880283</v>
      </c>
      <c r="E74" s="356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8"/>
      <c r="P74" s="358"/>
      <c r="Q74" s="358"/>
      <c r="R74" s="359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4301011624</v>
      </c>
      <c r="D75" s="356">
        <v>4680115883949</v>
      </c>
      <c r="E75" s="356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6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8"/>
      <c r="P75" s="358"/>
      <c r="Q75" s="358"/>
      <c r="R75" s="359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customHeight="1" x14ac:dyDescent="0.25">
      <c r="A76" s="61" t="s">
        <v>153</v>
      </c>
      <c r="B76" s="61" t="s">
        <v>154</v>
      </c>
      <c r="C76" s="35">
        <v>4301011476</v>
      </c>
      <c r="D76" s="356">
        <v>4680115881518</v>
      </c>
      <c r="E76" s="356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6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8"/>
      <c r="P76" s="358"/>
      <c r="Q76" s="358"/>
      <c r="R76" s="359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4301011443</v>
      </c>
      <c r="D77" s="356">
        <v>4680115881303</v>
      </c>
      <c r="E77" s="356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6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8" t="s">
        <v>48</v>
      </c>
      <c r="T77" s="38" t="s">
        <v>48</v>
      </c>
      <c r="U77" s="39" t="s">
        <v>0</v>
      </c>
      <c r="V77" s="57">
        <v>4</v>
      </c>
      <c r="W77" s="54">
        <f t="shared" si="2"/>
        <v>4.5</v>
      </c>
      <c r="X77" s="40">
        <f t="shared" si="4"/>
        <v>9.3699999999999999E-3</v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157</v>
      </c>
      <c r="B78" s="61" t="s">
        <v>158</v>
      </c>
      <c r="C78" s="35">
        <v>4301011562</v>
      </c>
      <c r="D78" s="356">
        <v>4680115882577</v>
      </c>
      <c r="E78" s="356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6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157</v>
      </c>
      <c r="B79" s="61" t="s">
        <v>159</v>
      </c>
      <c r="C79" s="35">
        <v>4301011564</v>
      </c>
      <c r="D79" s="356">
        <v>4680115882577</v>
      </c>
      <c r="E79" s="356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61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4301011432</v>
      </c>
      <c r="D80" s="356">
        <v>4680115882720</v>
      </c>
      <c r="E80" s="356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6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162</v>
      </c>
      <c r="B81" s="61" t="s">
        <v>163</v>
      </c>
      <c r="C81" s="35">
        <v>4301011417</v>
      </c>
      <c r="D81" s="356">
        <v>4680115880269</v>
      </c>
      <c r="E81" s="356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6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customHeight="1" x14ac:dyDescent="0.25">
      <c r="A82" s="61" t="s">
        <v>164</v>
      </c>
      <c r="B82" s="61" t="s">
        <v>165</v>
      </c>
      <c r="C82" s="35">
        <v>4301011415</v>
      </c>
      <c r="D82" s="356">
        <v>4680115880429</v>
      </c>
      <c r="E82" s="356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6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166</v>
      </c>
      <c r="B83" s="61" t="s">
        <v>167</v>
      </c>
      <c r="C83" s="35">
        <v>4301011462</v>
      </c>
      <c r="D83" s="356">
        <v>4680115881457</v>
      </c>
      <c r="E83" s="356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x14ac:dyDescent="0.2">
      <c r="A84" s="363"/>
      <c r="B84" s="363"/>
      <c r="C84" s="363"/>
      <c r="D84" s="363"/>
      <c r="E84" s="363"/>
      <c r="F84" s="363"/>
      <c r="G84" s="363"/>
      <c r="H84" s="363"/>
      <c r="I84" s="363"/>
      <c r="J84" s="363"/>
      <c r="K84" s="363"/>
      <c r="L84" s="363"/>
      <c r="M84" s="364"/>
      <c r="N84" s="360" t="s">
        <v>43</v>
      </c>
      <c r="O84" s="361"/>
      <c r="P84" s="361"/>
      <c r="Q84" s="361"/>
      <c r="R84" s="361"/>
      <c r="S84" s="361"/>
      <c r="T84" s="362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0.88888888888888884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9.3699999999999999E-3</v>
      </c>
      <c r="Y84" s="65"/>
      <c r="Z84" s="65"/>
    </row>
    <row r="85" spans="1:53" x14ac:dyDescent="0.2">
      <c r="A85" s="363"/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64"/>
      <c r="N85" s="360" t="s">
        <v>43</v>
      </c>
      <c r="O85" s="361"/>
      <c r="P85" s="361"/>
      <c r="Q85" s="361"/>
      <c r="R85" s="361"/>
      <c r="S85" s="361"/>
      <c r="T85" s="362"/>
      <c r="U85" s="41" t="s">
        <v>0</v>
      </c>
      <c r="V85" s="42">
        <f>IFERROR(SUM(V63:V83),"0")</f>
        <v>4</v>
      </c>
      <c r="W85" s="42">
        <f>IFERROR(SUM(W63:W83),"0")</f>
        <v>4.5</v>
      </c>
      <c r="X85" s="41"/>
      <c r="Y85" s="65"/>
      <c r="Z85" s="65"/>
    </row>
    <row r="86" spans="1:53" ht="14.25" customHeight="1" x14ac:dyDescent="0.25">
      <c r="A86" s="369" t="s">
        <v>109</v>
      </c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69"/>
      <c r="N86" s="369"/>
      <c r="O86" s="369"/>
      <c r="P86" s="369"/>
      <c r="Q86" s="369"/>
      <c r="R86" s="369"/>
      <c r="S86" s="369"/>
      <c r="T86" s="369"/>
      <c r="U86" s="369"/>
      <c r="V86" s="369"/>
      <c r="W86" s="369"/>
      <c r="X86" s="369"/>
      <c r="Y86" s="64"/>
      <c r="Z86" s="64"/>
    </row>
    <row r="87" spans="1:53" ht="16.5" customHeight="1" x14ac:dyDescent="0.25">
      <c r="A87" s="61" t="s">
        <v>168</v>
      </c>
      <c r="B87" s="61" t="s">
        <v>169</v>
      </c>
      <c r="C87" s="35">
        <v>4301020235</v>
      </c>
      <c r="D87" s="356">
        <v>4680115881488</v>
      </c>
      <c r="E87" s="356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6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customHeight="1" x14ac:dyDescent="0.25">
      <c r="A88" s="61" t="s">
        <v>170</v>
      </c>
      <c r="B88" s="61" t="s">
        <v>171</v>
      </c>
      <c r="C88" s="35">
        <v>4301020228</v>
      </c>
      <c r="D88" s="356">
        <v>4680115882751</v>
      </c>
      <c r="E88" s="356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6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59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172</v>
      </c>
      <c r="B89" s="61" t="s">
        <v>173</v>
      </c>
      <c r="C89" s="35">
        <v>4301020258</v>
      </c>
      <c r="D89" s="356">
        <v>4680115882775</v>
      </c>
      <c r="E89" s="356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6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59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175</v>
      </c>
      <c r="B90" s="61" t="s">
        <v>176</v>
      </c>
      <c r="C90" s="35">
        <v>4301020217</v>
      </c>
      <c r="D90" s="356">
        <v>4680115880658</v>
      </c>
      <c r="E90" s="356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59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x14ac:dyDescent="0.2">
      <c r="A91" s="363"/>
      <c r="B91" s="363"/>
      <c r="C91" s="363"/>
      <c r="D91" s="363"/>
      <c r="E91" s="363"/>
      <c r="F91" s="363"/>
      <c r="G91" s="363"/>
      <c r="H91" s="363"/>
      <c r="I91" s="363"/>
      <c r="J91" s="363"/>
      <c r="K91" s="363"/>
      <c r="L91" s="363"/>
      <c r="M91" s="364"/>
      <c r="N91" s="360" t="s">
        <v>43</v>
      </c>
      <c r="O91" s="361"/>
      <c r="P91" s="361"/>
      <c r="Q91" s="361"/>
      <c r="R91" s="361"/>
      <c r="S91" s="361"/>
      <c r="T91" s="362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x14ac:dyDescent="0.2">
      <c r="A92" s="363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64"/>
      <c r="N92" s="360" t="s">
        <v>43</v>
      </c>
      <c r="O92" s="361"/>
      <c r="P92" s="361"/>
      <c r="Q92" s="361"/>
      <c r="R92" s="361"/>
      <c r="S92" s="361"/>
      <c r="T92" s="362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customHeight="1" x14ac:dyDescent="0.25">
      <c r="A93" s="369" t="s">
        <v>75</v>
      </c>
      <c r="B93" s="369"/>
      <c r="C93" s="369"/>
      <c r="D93" s="369"/>
      <c r="E93" s="369"/>
      <c r="F93" s="369"/>
      <c r="G93" s="369"/>
      <c r="H93" s="369"/>
      <c r="I93" s="369"/>
      <c r="J93" s="369"/>
      <c r="K93" s="369"/>
      <c r="L93" s="369"/>
      <c r="M93" s="369"/>
      <c r="N93" s="369"/>
      <c r="O93" s="369"/>
      <c r="P93" s="369"/>
      <c r="Q93" s="369"/>
      <c r="R93" s="369"/>
      <c r="S93" s="369"/>
      <c r="T93" s="369"/>
      <c r="U93" s="369"/>
      <c r="V93" s="369"/>
      <c r="W93" s="369"/>
      <c r="X93" s="369"/>
      <c r="Y93" s="64"/>
      <c r="Z93" s="64"/>
    </row>
    <row r="94" spans="1:53" ht="16.5" customHeight="1" x14ac:dyDescent="0.25">
      <c r="A94" s="61" t="s">
        <v>177</v>
      </c>
      <c r="B94" s="61" t="s">
        <v>178</v>
      </c>
      <c r="C94" s="35">
        <v>4301030895</v>
      </c>
      <c r="D94" s="356">
        <v>4607091387667</v>
      </c>
      <c r="E94" s="356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59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customHeight="1" x14ac:dyDescent="0.25">
      <c r="A95" s="61" t="s">
        <v>179</v>
      </c>
      <c r="B95" s="61" t="s">
        <v>180</v>
      </c>
      <c r="C95" s="35">
        <v>4301030961</v>
      </c>
      <c r="D95" s="356">
        <v>4607091387636</v>
      </c>
      <c r="E95" s="356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59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customHeight="1" x14ac:dyDescent="0.25">
      <c r="A96" s="61" t="s">
        <v>181</v>
      </c>
      <c r="B96" s="61" t="s">
        <v>182</v>
      </c>
      <c r="C96" s="35">
        <v>4301030963</v>
      </c>
      <c r="D96" s="356">
        <v>4607091382426</v>
      </c>
      <c r="E96" s="356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59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4301030962</v>
      </c>
      <c r="D97" s="356">
        <v>4607091386547</v>
      </c>
      <c r="E97" s="356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6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59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185</v>
      </c>
      <c r="B98" s="61" t="s">
        <v>186</v>
      </c>
      <c r="C98" s="35">
        <v>4301031079</v>
      </c>
      <c r="D98" s="356">
        <v>4607091384734</v>
      </c>
      <c r="E98" s="356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6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59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4301030964</v>
      </c>
      <c r="D99" s="356">
        <v>4607091382464</v>
      </c>
      <c r="E99" s="356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59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4301031235</v>
      </c>
      <c r="D100" s="356">
        <v>4680115883444</v>
      </c>
      <c r="E100" s="356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59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189</v>
      </c>
      <c r="B101" s="61" t="s">
        <v>191</v>
      </c>
      <c r="C101" s="35">
        <v>4301031234</v>
      </c>
      <c r="D101" s="356">
        <v>4680115883444</v>
      </c>
      <c r="E101" s="356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6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x14ac:dyDescent="0.2">
      <c r="A102" s="363"/>
      <c r="B102" s="363"/>
      <c r="C102" s="363"/>
      <c r="D102" s="363"/>
      <c r="E102" s="363"/>
      <c r="F102" s="363"/>
      <c r="G102" s="363"/>
      <c r="H102" s="363"/>
      <c r="I102" s="363"/>
      <c r="J102" s="363"/>
      <c r="K102" s="363"/>
      <c r="L102" s="363"/>
      <c r="M102" s="364"/>
      <c r="N102" s="360" t="s">
        <v>43</v>
      </c>
      <c r="O102" s="361"/>
      <c r="P102" s="361"/>
      <c r="Q102" s="361"/>
      <c r="R102" s="361"/>
      <c r="S102" s="361"/>
      <c r="T102" s="362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0</v>
      </c>
      <c r="W102" s="42">
        <f>IFERROR(W94/H94,"0")+IFERROR(W95/H95,"0")+IFERROR(W96/H96,"0")+IFERROR(W97/H97,"0")+IFERROR(W98/H98,"0")+IFERROR(W99/H99,"0")+IFERROR(W100/H100,"0")+IFERROR(W101/H101,"0")</f>
        <v>0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x14ac:dyDescent="0.2">
      <c r="A103" s="363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64"/>
      <c r="N103" s="360" t="s">
        <v>43</v>
      </c>
      <c r="O103" s="361"/>
      <c r="P103" s="361"/>
      <c r="Q103" s="361"/>
      <c r="R103" s="361"/>
      <c r="S103" s="361"/>
      <c r="T103" s="362"/>
      <c r="U103" s="41" t="s">
        <v>0</v>
      </c>
      <c r="V103" s="42">
        <f>IFERROR(SUM(V94:V101),"0")</f>
        <v>0</v>
      </c>
      <c r="W103" s="42">
        <f>IFERROR(SUM(W94:W101),"0")</f>
        <v>0</v>
      </c>
      <c r="X103" s="41"/>
      <c r="Y103" s="65"/>
      <c r="Z103" s="65"/>
    </row>
    <row r="104" spans="1:53" ht="14.25" customHeight="1" x14ac:dyDescent="0.25">
      <c r="A104" s="369" t="s">
        <v>80</v>
      </c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  <c r="X104" s="369"/>
      <c r="Y104" s="64"/>
      <c r="Z104" s="64"/>
    </row>
    <row r="105" spans="1:53" ht="27" customHeight="1" x14ac:dyDescent="0.25">
      <c r="A105" s="61" t="s">
        <v>192</v>
      </c>
      <c r="B105" s="61" t="s">
        <v>193</v>
      </c>
      <c r="C105" s="35">
        <v>4301051543</v>
      </c>
      <c r="D105" s="356">
        <v>4607091386967</v>
      </c>
      <c r="E105" s="356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8"/>
      <c r="P105" s="358"/>
      <c r="Q105" s="358"/>
      <c r="R105" s="359"/>
      <c r="S105" s="38" t="s">
        <v>48</v>
      </c>
      <c r="T105" s="38" t="s">
        <v>48</v>
      </c>
      <c r="U105" s="39" t="s">
        <v>0</v>
      </c>
      <c r="V105" s="57">
        <v>70</v>
      </c>
      <c r="W105" s="54">
        <f t="shared" ref="W105:W115" si="6">IFERROR(IF(V105="",0,CEILING((V105/$H105),1)*$H105),"")</f>
        <v>75.600000000000009</v>
      </c>
      <c r="X105" s="40">
        <f>IFERROR(IF(W105=0,"",ROUNDUP(W105/H105,0)*0.02175),"")</f>
        <v>0.19574999999999998</v>
      </c>
      <c r="Y105" s="66" t="s">
        <v>48</v>
      </c>
      <c r="Z105" s="67" t="s">
        <v>48</v>
      </c>
      <c r="AD105" s="68"/>
      <c r="BA105" s="119" t="s">
        <v>66</v>
      </c>
    </row>
    <row r="106" spans="1:53" ht="27" customHeight="1" x14ac:dyDescent="0.25">
      <c r="A106" s="61" t="s">
        <v>192</v>
      </c>
      <c r="B106" s="61" t="s">
        <v>194</v>
      </c>
      <c r="C106" s="35">
        <v>4301051437</v>
      </c>
      <c r="D106" s="356">
        <v>4607091386967</v>
      </c>
      <c r="E106" s="356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5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8"/>
      <c r="P106" s="358"/>
      <c r="Q106" s="358"/>
      <c r="R106" s="359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customHeight="1" x14ac:dyDescent="0.25">
      <c r="A107" s="61" t="s">
        <v>195</v>
      </c>
      <c r="B107" s="61" t="s">
        <v>196</v>
      </c>
      <c r="C107" s="35">
        <v>4301051611</v>
      </c>
      <c r="D107" s="356">
        <v>4607091385304</v>
      </c>
      <c r="E107" s="356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5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59"/>
      <c r="S107" s="38" t="s">
        <v>48</v>
      </c>
      <c r="T107" s="38" t="s">
        <v>48</v>
      </c>
      <c r="U107" s="39" t="s">
        <v>0</v>
      </c>
      <c r="V107" s="57">
        <v>80</v>
      </c>
      <c r="W107" s="54">
        <f t="shared" si="6"/>
        <v>84</v>
      </c>
      <c r="X107" s="40">
        <f>IFERROR(IF(W107=0,"",ROUNDUP(W107/H107,0)*0.02175),"")</f>
        <v>0.21749999999999997</v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197</v>
      </c>
      <c r="B108" s="61" t="s">
        <v>198</v>
      </c>
      <c r="C108" s="35">
        <v>4301051648</v>
      </c>
      <c r="D108" s="356">
        <v>4607091386264</v>
      </c>
      <c r="E108" s="356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600" t="s">
        <v>199</v>
      </c>
      <c r="O108" s="358"/>
      <c r="P108" s="358"/>
      <c r="Q108" s="358"/>
      <c r="R108" s="359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200</v>
      </c>
      <c r="B109" s="61" t="s">
        <v>201</v>
      </c>
      <c r="C109" s="35">
        <v>4301051477</v>
      </c>
      <c r="D109" s="356">
        <v>4680115882584</v>
      </c>
      <c r="E109" s="356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58"/>
      <c r="P109" s="358"/>
      <c r="Q109" s="358"/>
      <c r="R109" s="359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200</v>
      </c>
      <c r="B110" s="61" t="s">
        <v>202</v>
      </c>
      <c r="C110" s="35">
        <v>4301051476</v>
      </c>
      <c r="D110" s="356">
        <v>4680115882584</v>
      </c>
      <c r="E110" s="356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6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58"/>
      <c r="P110" s="358"/>
      <c r="Q110" s="358"/>
      <c r="R110" s="359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customHeight="1" x14ac:dyDescent="0.25">
      <c r="A111" s="61" t="s">
        <v>203</v>
      </c>
      <c r="B111" s="61" t="s">
        <v>204</v>
      </c>
      <c r="C111" s="35">
        <v>4301051436</v>
      </c>
      <c r="D111" s="356">
        <v>4607091385731</v>
      </c>
      <c r="E111" s="356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customHeight="1" x14ac:dyDescent="0.25">
      <c r="A112" s="61" t="s">
        <v>205</v>
      </c>
      <c r="B112" s="61" t="s">
        <v>206</v>
      </c>
      <c r="C112" s="35">
        <v>4301051439</v>
      </c>
      <c r="D112" s="356">
        <v>4680115880214</v>
      </c>
      <c r="E112" s="356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38" t="s">
        <v>48</v>
      </c>
      <c r="T112" s="38" t="s">
        <v>48</v>
      </c>
      <c r="U112" s="39" t="s">
        <v>0</v>
      </c>
      <c r="V112" s="57">
        <v>64</v>
      </c>
      <c r="W112" s="54">
        <f t="shared" si="6"/>
        <v>64.800000000000011</v>
      </c>
      <c r="X112" s="40">
        <f>IFERROR(IF(W112=0,"",ROUNDUP(W112/H112,0)*0.00937),"")</f>
        <v>0.22488</v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207</v>
      </c>
      <c r="B113" s="61" t="s">
        <v>208</v>
      </c>
      <c r="C113" s="35">
        <v>4301051438</v>
      </c>
      <c r="D113" s="356">
        <v>4680115880894</v>
      </c>
      <c r="E113" s="356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5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customHeight="1" x14ac:dyDescent="0.25">
      <c r="A114" s="61" t="s">
        <v>209</v>
      </c>
      <c r="B114" s="61" t="s">
        <v>210</v>
      </c>
      <c r="C114" s="35">
        <v>4301051313</v>
      </c>
      <c r="D114" s="356">
        <v>4607091385427</v>
      </c>
      <c r="E114" s="356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5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customHeight="1" x14ac:dyDescent="0.25">
      <c r="A115" s="61" t="s">
        <v>211</v>
      </c>
      <c r="B115" s="61" t="s">
        <v>212</v>
      </c>
      <c r="C115" s="35">
        <v>4301051480</v>
      </c>
      <c r="D115" s="356">
        <v>4680115882645</v>
      </c>
      <c r="E115" s="356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5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x14ac:dyDescent="0.2">
      <c r="A116" s="363"/>
      <c r="B116" s="363"/>
      <c r="C116" s="363"/>
      <c r="D116" s="363"/>
      <c r="E116" s="363"/>
      <c r="F116" s="363"/>
      <c r="G116" s="363"/>
      <c r="H116" s="363"/>
      <c r="I116" s="363"/>
      <c r="J116" s="363"/>
      <c r="K116" s="363"/>
      <c r="L116" s="363"/>
      <c r="M116" s="364"/>
      <c r="N116" s="360" t="s">
        <v>43</v>
      </c>
      <c r="O116" s="361"/>
      <c r="P116" s="361"/>
      <c r="Q116" s="361"/>
      <c r="R116" s="361"/>
      <c r="S116" s="361"/>
      <c r="T116" s="362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41.560846560846556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43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0.63812999999999998</v>
      </c>
      <c r="Y116" s="65"/>
      <c r="Z116" s="65"/>
    </row>
    <row r="117" spans="1:53" x14ac:dyDescent="0.2">
      <c r="A117" s="363"/>
      <c r="B117" s="363"/>
      <c r="C117" s="363"/>
      <c r="D117" s="363"/>
      <c r="E117" s="363"/>
      <c r="F117" s="363"/>
      <c r="G117" s="363"/>
      <c r="H117" s="363"/>
      <c r="I117" s="363"/>
      <c r="J117" s="363"/>
      <c r="K117" s="363"/>
      <c r="L117" s="363"/>
      <c r="M117" s="364"/>
      <c r="N117" s="360" t="s">
        <v>43</v>
      </c>
      <c r="O117" s="361"/>
      <c r="P117" s="361"/>
      <c r="Q117" s="361"/>
      <c r="R117" s="361"/>
      <c r="S117" s="361"/>
      <c r="T117" s="362"/>
      <c r="U117" s="41" t="s">
        <v>0</v>
      </c>
      <c r="V117" s="42">
        <f>IFERROR(SUM(V105:V115),"0")</f>
        <v>214</v>
      </c>
      <c r="W117" s="42">
        <f>IFERROR(SUM(W105:W115),"0")</f>
        <v>224.40000000000003</v>
      </c>
      <c r="X117" s="41"/>
      <c r="Y117" s="65"/>
      <c r="Z117" s="65"/>
    </row>
    <row r="118" spans="1:53" ht="14.25" customHeight="1" x14ac:dyDescent="0.25">
      <c r="A118" s="369" t="s">
        <v>213</v>
      </c>
      <c r="B118" s="369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  <c r="X118" s="369"/>
      <c r="Y118" s="64"/>
      <c r="Z118" s="64"/>
    </row>
    <row r="119" spans="1:53" ht="27" customHeight="1" x14ac:dyDescent="0.25">
      <c r="A119" s="61" t="s">
        <v>214</v>
      </c>
      <c r="B119" s="61" t="s">
        <v>215</v>
      </c>
      <c r="C119" s="35">
        <v>4301060296</v>
      </c>
      <c r="D119" s="356">
        <v>4607091383065</v>
      </c>
      <c r="E119" s="356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5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customHeight="1" x14ac:dyDescent="0.25">
      <c r="A120" s="61" t="s">
        <v>216</v>
      </c>
      <c r="B120" s="61" t="s">
        <v>217</v>
      </c>
      <c r="C120" s="35">
        <v>4301060350</v>
      </c>
      <c r="D120" s="356">
        <v>4680115881532</v>
      </c>
      <c r="E120" s="356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customHeight="1" x14ac:dyDescent="0.25">
      <c r="A121" s="61" t="s">
        <v>216</v>
      </c>
      <c r="B121" s="61" t="s">
        <v>218</v>
      </c>
      <c r="C121" s="35">
        <v>4301060366</v>
      </c>
      <c r="D121" s="356">
        <v>4680115881532</v>
      </c>
      <c r="E121" s="356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59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216</v>
      </c>
      <c r="B122" s="61" t="s">
        <v>219</v>
      </c>
      <c r="C122" s="35">
        <v>4301060371</v>
      </c>
      <c r="D122" s="356">
        <v>4680115881532</v>
      </c>
      <c r="E122" s="356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586" t="s">
        <v>220</v>
      </c>
      <c r="O122" s="358"/>
      <c r="P122" s="358"/>
      <c r="Q122" s="358"/>
      <c r="R122" s="359"/>
      <c r="S122" s="38" t="s">
        <v>48</v>
      </c>
      <c r="T122" s="38" t="s">
        <v>48</v>
      </c>
      <c r="U122" s="39" t="s">
        <v>0</v>
      </c>
      <c r="V122" s="57">
        <v>140</v>
      </c>
      <c r="W122" s="54">
        <f t="shared" si="7"/>
        <v>142.80000000000001</v>
      </c>
      <c r="X122" s="40">
        <f>IFERROR(IF(W122=0,"",ROUNDUP(W122/H122,0)*0.02175),"")</f>
        <v>0.36974999999999997</v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4301060356</v>
      </c>
      <c r="D123" s="356">
        <v>4680115882652</v>
      </c>
      <c r="E123" s="356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customHeight="1" x14ac:dyDescent="0.25">
      <c r="A124" s="61" t="s">
        <v>223</v>
      </c>
      <c r="B124" s="61" t="s">
        <v>224</v>
      </c>
      <c r="C124" s="35">
        <v>4301060309</v>
      </c>
      <c r="D124" s="356">
        <v>4680115880238</v>
      </c>
      <c r="E124" s="356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58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225</v>
      </c>
      <c r="B125" s="61" t="s">
        <v>226</v>
      </c>
      <c r="C125" s="35">
        <v>4301060351</v>
      </c>
      <c r="D125" s="356">
        <v>4680115881464</v>
      </c>
      <c r="E125" s="356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5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x14ac:dyDescent="0.2">
      <c r="A126" s="363"/>
      <c r="B126" s="363"/>
      <c r="C126" s="363"/>
      <c r="D126" s="363"/>
      <c r="E126" s="363"/>
      <c r="F126" s="363"/>
      <c r="G126" s="363"/>
      <c r="H126" s="363"/>
      <c r="I126" s="363"/>
      <c r="J126" s="363"/>
      <c r="K126" s="363"/>
      <c r="L126" s="363"/>
      <c r="M126" s="364"/>
      <c r="N126" s="360" t="s">
        <v>43</v>
      </c>
      <c r="O126" s="361"/>
      <c r="P126" s="361"/>
      <c r="Q126" s="361"/>
      <c r="R126" s="361"/>
      <c r="S126" s="361"/>
      <c r="T126" s="362"/>
      <c r="U126" s="41" t="s">
        <v>42</v>
      </c>
      <c r="V126" s="42">
        <f>IFERROR(V119/H119,"0")+IFERROR(V120/H120,"0")+IFERROR(V121/H121,"0")+IFERROR(V122/H122,"0")+IFERROR(V123/H123,"0")+IFERROR(V124/H124,"0")+IFERROR(V125/H125,"0")</f>
        <v>16.666666666666664</v>
      </c>
      <c r="W126" s="42">
        <f>IFERROR(W119/H119,"0")+IFERROR(W120/H120,"0")+IFERROR(W121/H121,"0")+IFERROR(W122/H122,"0")+IFERROR(W123/H123,"0")+IFERROR(W124/H124,"0")+IFERROR(W125/H125,"0")</f>
        <v>17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0.36974999999999997</v>
      </c>
      <c r="Y126" s="65"/>
      <c r="Z126" s="65"/>
    </row>
    <row r="127" spans="1:53" x14ac:dyDescent="0.2">
      <c r="A127" s="363"/>
      <c r="B127" s="363"/>
      <c r="C127" s="363"/>
      <c r="D127" s="363"/>
      <c r="E127" s="363"/>
      <c r="F127" s="363"/>
      <c r="G127" s="363"/>
      <c r="H127" s="363"/>
      <c r="I127" s="363"/>
      <c r="J127" s="363"/>
      <c r="K127" s="363"/>
      <c r="L127" s="363"/>
      <c r="M127" s="364"/>
      <c r="N127" s="360" t="s">
        <v>43</v>
      </c>
      <c r="O127" s="361"/>
      <c r="P127" s="361"/>
      <c r="Q127" s="361"/>
      <c r="R127" s="361"/>
      <c r="S127" s="361"/>
      <c r="T127" s="362"/>
      <c r="U127" s="41" t="s">
        <v>0</v>
      </c>
      <c r="V127" s="42">
        <f>IFERROR(SUM(V119:V125),"0")</f>
        <v>140</v>
      </c>
      <c r="W127" s="42">
        <f>IFERROR(SUM(W119:W125),"0")</f>
        <v>142.80000000000001</v>
      </c>
      <c r="X127" s="41"/>
      <c r="Y127" s="65"/>
      <c r="Z127" s="65"/>
    </row>
    <row r="128" spans="1:53" ht="16.5" customHeight="1" x14ac:dyDescent="0.25">
      <c r="A128" s="384" t="s">
        <v>227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384"/>
      <c r="Y128" s="63"/>
      <c r="Z128" s="63"/>
    </row>
    <row r="129" spans="1:53" ht="14.25" customHeight="1" x14ac:dyDescent="0.25">
      <c r="A129" s="369" t="s">
        <v>80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  <c r="P129" s="369"/>
      <c r="Q129" s="369"/>
      <c r="R129" s="369"/>
      <c r="S129" s="369"/>
      <c r="T129" s="369"/>
      <c r="U129" s="369"/>
      <c r="V129" s="369"/>
      <c r="W129" s="369"/>
      <c r="X129" s="369"/>
      <c r="Y129" s="64"/>
      <c r="Z129" s="64"/>
    </row>
    <row r="130" spans="1:53" ht="27" customHeight="1" x14ac:dyDescent="0.25">
      <c r="A130" s="61" t="s">
        <v>228</v>
      </c>
      <c r="B130" s="61" t="s">
        <v>229</v>
      </c>
      <c r="C130" s="35">
        <v>4301051360</v>
      </c>
      <c r="D130" s="356">
        <v>4607091385168</v>
      </c>
      <c r="E130" s="356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5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8" t="s">
        <v>48</v>
      </c>
      <c r="T130" s="38" t="s">
        <v>48</v>
      </c>
      <c r="U130" s="39" t="s">
        <v>0</v>
      </c>
      <c r="V130" s="57">
        <v>120</v>
      </c>
      <c r="W130" s="54">
        <f>IFERROR(IF(V130="",0,CEILING((V130/$H130),1)*$H130),"")</f>
        <v>121.5</v>
      </c>
      <c r="X130" s="40">
        <f>IFERROR(IF(W130=0,"",ROUNDUP(W130/H130,0)*0.02175),"")</f>
        <v>0.32624999999999998</v>
      </c>
      <c r="Y130" s="66" t="s">
        <v>48</v>
      </c>
      <c r="Z130" s="67" t="s">
        <v>48</v>
      </c>
      <c r="AD130" s="68"/>
      <c r="BA130" s="137" t="s">
        <v>66</v>
      </c>
    </row>
    <row r="131" spans="1:53" ht="27" customHeight="1" x14ac:dyDescent="0.25">
      <c r="A131" s="61" t="s">
        <v>228</v>
      </c>
      <c r="B131" s="61" t="s">
        <v>230</v>
      </c>
      <c r="C131" s="35">
        <v>4301051612</v>
      </c>
      <c r="D131" s="356">
        <v>4607091385168</v>
      </c>
      <c r="E131" s="356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58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customHeight="1" x14ac:dyDescent="0.25">
      <c r="A132" s="61" t="s">
        <v>231</v>
      </c>
      <c r="B132" s="61" t="s">
        <v>232</v>
      </c>
      <c r="C132" s="35">
        <v>4301051362</v>
      </c>
      <c r="D132" s="356">
        <v>4607091383256</v>
      </c>
      <c r="E132" s="356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5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customHeight="1" x14ac:dyDescent="0.25">
      <c r="A133" s="61" t="s">
        <v>233</v>
      </c>
      <c r="B133" s="61" t="s">
        <v>234</v>
      </c>
      <c r="C133" s="35">
        <v>4301051358</v>
      </c>
      <c r="D133" s="356">
        <v>4607091385748</v>
      </c>
      <c r="E133" s="356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38" t="s">
        <v>48</v>
      </c>
      <c r="T133" s="38" t="s">
        <v>48</v>
      </c>
      <c r="U133" s="39" t="s">
        <v>0</v>
      </c>
      <c r="V133" s="57">
        <v>12</v>
      </c>
      <c r="W133" s="54">
        <f>IFERROR(IF(V133="",0,CEILING((V133/$H133),1)*$H133),"")</f>
        <v>13.5</v>
      </c>
      <c r="X133" s="40">
        <f>IFERROR(IF(W133=0,"",ROUNDUP(W133/H133,0)*0.00753),"")</f>
        <v>3.7650000000000003E-2</v>
      </c>
      <c r="Y133" s="66" t="s">
        <v>48</v>
      </c>
      <c r="Z133" s="67" t="s">
        <v>48</v>
      </c>
      <c r="AD133" s="68"/>
      <c r="BA133" s="140" t="s">
        <v>66</v>
      </c>
    </row>
    <row r="134" spans="1:53" x14ac:dyDescent="0.2">
      <c r="A134" s="363"/>
      <c r="B134" s="363"/>
      <c r="C134" s="363"/>
      <c r="D134" s="363"/>
      <c r="E134" s="363"/>
      <c r="F134" s="363"/>
      <c r="G134" s="363"/>
      <c r="H134" s="363"/>
      <c r="I134" s="363"/>
      <c r="J134" s="363"/>
      <c r="K134" s="363"/>
      <c r="L134" s="363"/>
      <c r="M134" s="364"/>
      <c r="N134" s="360" t="s">
        <v>43</v>
      </c>
      <c r="O134" s="361"/>
      <c r="P134" s="361"/>
      <c r="Q134" s="361"/>
      <c r="R134" s="361"/>
      <c r="S134" s="361"/>
      <c r="T134" s="362"/>
      <c r="U134" s="41" t="s">
        <v>42</v>
      </c>
      <c r="V134" s="42">
        <f>IFERROR(V130/H130,"0")+IFERROR(V131/H131,"0")+IFERROR(V132/H132,"0")+IFERROR(V133/H133,"0")</f>
        <v>19.25925925925926</v>
      </c>
      <c r="W134" s="42">
        <f>IFERROR(W130/H130,"0")+IFERROR(W131/H131,"0")+IFERROR(W132/H132,"0")+IFERROR(W133/H133,"0")</f>
        <v>20</v>
      </c>
      <c r="X134" s="42">
        <f>IFERROR(IF(X130="",0,X130),"0")+IFERROR(IF(X131="",0,X131),"0")+IFERROR(IF(X132="",0,X132),"0")+IFERROR(IF(X133="",0,X133),"0")</f>
        <v>0.3639</v>
      </c>
      <c r="Y134" s="65"/>
      <c r="Z134" s="65"/>
    </row>
    <row r="135" spans="1:53" x14ac:dyDescent="0.2">
      <c r="A135" s="363"/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4"/>
      <c r="N135" s="360" t="s">
        <v>43</v>
      </c>
      <c r="O135" s="361"/>
      <c r="P135" s="361"/>
      <c r="Q135" s="361"/>
      <c r="R135" s="361"/>
      <c r="S135" s="361"/>
      <c r="T135" s="362"/>
      <c r="U135" s="41" t="s">
        <v>0</v>
      </c>
      <c r="V135" s="42">
        <f>IFERROR(SUM(V130:V133),"0")</f>
        <v>132</v>
      </c>
      <c r="W135" s="42">
        <f>IFERROR(SUM(W130:W133),"0")</f>
        <v>135</v>
      </c>
      <c r="X135" s="41"/>
      <c r="Y135" s="65"/>
      <c r="Z135" s="65"/>
    </row>
    <row r="136" spans="1:53" ht="27.75" customHeight="1" x14ac:dyDescent="0.2">
      <c r="A136" s="383" t="s">
        <v>235</v>
      </c>
      <c r="B136" s="383"/>
      <c r="C136" s="383"/>
      <c r="D136" s="383"/>
      <c r="E136" s="383"/>
      <c r="F136" s="383"/>
      <c r="G136" s="383"/>
      <c r="H136" s="383"/>
      <c r="I136" s="383"/>
      <c r="J136" s="383"/>
      <c r="K136" s="383"/>
      <c r="L136" s="383"/>
      <c r="M136" s="383"/>
      <c r="N136" s="383"/>
      <c r="O136" s="383"/>
      <c r="P136" s="383"/>
      <c r="Q136" s="383"/>
      <c r="R136" s="383"/>
      <c r="S136" s="383"/>
      <c r="T136" s="383"/>
      <c r="U136" s="383"/>
      <c r="V136" s="383"/>
      <c r="W136" s="383"/>
      <c r="X136" s="383"/>
      <c r="Y136" s="53"/>
      <c r="Z136" s="53"/>
    </row>
    <row r="137" spans="1:53" ht="16.5" customHeight="1" x14ac:dyDescent="0.25">
      <c r="A137" s="384" t="s">
        <v>236</v>
      </c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4"/>
      <c r="M137" s="384"/>
      <c r="N137" s="384"/>
      <c r="O137" s="384"/>
      <c r="P137" s="384"/>
      <c r="Q137" s="384"/>
      <c r="R137" s="384"/>
      <c r="S137" s="384"/>
      <c r="T137" s="384"/>
      <c r="U137" s="384"/>
      <c r="V137" s="384"/>
      <c r="W137" s="384"/>
      <c r="X137" s="384"/>
      <c r="Y137" s="63"/>
      <c r="Z137" s="63"/>
    </row>
    <row r="138" spans="1:53" ht="14.25" customHeight="1" x14ac:dyDescent="0.25">
      <c r="A138" s="369" t="s">
        <v>117</v>
      </c>
      <c r="B138" s="369"/>
      <c r="C138" s="369"/>
      <c r="D138" s="369"/>
      <c r="E138" s="369"/>
      <c r="F138" s="369"/>
      <c r="G138" s="369"/>
      <c r="H138" s="369"/>
      <c r="I138" s="369"/>
      <c r="J138" s="369"/>
      <c r="K138" s="369"/>
      <c r="L138" s="369"/>
      <c r="M138" s="369"/>
      <c r="N138" s="369"/>
      <c r="O138" s="369"/>
      <c r="P138" s="369"/>
      <c r="Q138" s="369"/>
      <c r="R138" s="369"/>
      <c r="S138" s="369"/>
      <c r="T138" s="369"/>
      <c r="U138" s="369"/>
      <c r="V138" s="369"/>
      <c r="W138" s="369"/>
      <c r="X138" s="369"/>
      <c r="Y138" s="64"/>
      <c r="Z138" s="64"/>
    </row>
    <row r="139" spans="1:53" ht="27" customHeight="1" x14ac:dyDescent="0.25">
      <c r="A139" s="61" t="s">
        <v>237</v>
      </c>
      <c r="B139" s="61" t="s">
        <v>238</v>
      </c>
      <c r="C139" s="35">
        <v>4301011223</v>
      </c>
      <c r="D139" s="356">
        <v>4607091383423</v>
      </c>
      <c r="E139" s="356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5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customHeight="1" x14ac:dyDescent="0.25">
      <c r="A140" s="61" t="s">
        <v>239</v>
      </c>
      <c r="B140" s="61" t="s">
        <v>240</v>
      </c>
      <c r="C140" s="35">
        <v>4301011338</v>
      </c>
      <c r="D140" s="356">
        <v>4607091381405</v>
      </c>
      <c r="E140" s="356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5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customHeight="1" x14ac:dyDescent="0.25">
      <c r="A141" s="61" t="s">
        <v>241</v>
      </c>
      <c r="B141" s="61" t="s">
        <v>242</v>
      </c>
      <c r="C141" s="35">
        <v>4301011333</v>
      </c>
      <c r="D141" s="356">
        <v>4607091386516</v>
      </c>
      <c r="E141" s="356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x14ac:dyDescent="0.2">
      <c r="A142" s="363"/>
      <c r="B142" s="363"/>
      <c r="C142" s="363"/>
      <c r="D142" s="363"/>
      <c r="E142" s="363"/>
      <c r="F142" s="363"/>
      <c r="G142" s="363"/>
      <c r="H142" s="363"/>
      <c r="I142" s="363"/>
      <c r="J142" s="363"/>
      <c r="K142" s="363"/>
      <c r="L142" s="363"/>
      <c r="M142" s="364"/>
      <c r="N142" s="360" t="s">
        <v>43</v>
      </c>
      <c r="O142" s="361"/>
      <c r="P142" s="361"/>
      <c r="Q142" s="361"/>
      <c r="R142" s="361"/>
      <c r="S142" s="361"/>
      <c r="T142" s="362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x14ac:dyDescent="0.2">
      <c r="A143" s="363"/>
      <c r="B143" s="363"/>
      <c r="C143" s="363"/>
      <c r="D143" s="363"/>
      <c r="E143" s="363"/>
      <c r="F143" s="363"/>
      <c r="G143" s="363"/>
      <c r="H143" s="363"/>
      <c r="I143" s="363"/>
      <c r="J143" s="363"/>
      <c r="K143" s="363"/>
      <c r="L143" s="363"/>
      <c r="M143" s="364"/>
      <c r="N143" s="360" t="s">
        <v>43</v>
      </c>
      <c r="O143" s="361"/>
      <c r="P143" s="361"/>
      <c r="Q143" s="361"/>
      <c r="R143" s="361"/>
      <c r="S143" s="361"/>
      <c r="T143" s="362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customHeight="1" x14ac:dyDescent="0.25">
      <c r="A144" s="384" t="s">
        <v>243</v>
      </c>
      <c r="B144" s="384"/>
      <c r="C144" s="384"/>
      <c r="D144" s="384"/>
      <c r="E144" s="384"/>
      <c r="F144" s="384"/>
      <c r="G144" s="384"/>
      <c r="H144" s="384"/>
      <c r="I144" s="384"/>
      <c r="J144" s="384"/>
      <c r="K144" s="384"/>
      <c r="L144" s="384"/>
      <c r="M144" s="384"/>
      <c r="N144" s="384"/>
      <c r="O144" s="384"/>
      <c r="P144" s="384"/>
      <c r="Q144" s="384"/>
      <c r="R144" s="384"/>
      <c r="S144" s="384"/>
      <c r="T144" s="384"/>
      <c r="U144" s="384"/>
      <c r="V144" s="384"/>
      <c r="W144" s="384"/>
      <c r="X144" s="384"/>
      <c r="Y144" s="63"/>
      <c r="Z144" s="63"/>
    </row>
    <row r="145" spans="1:53" ht="14.25" customHeight="1" x14ac:dyDescent="0.25">
      <c r="A145" s="369" t="s">
        <v>75</v>
      </c>
      <c r="B145" s="369"/>
      <c r="C145" s="369"/>
      <c r="D145" s="369"/>
      <c r="E145" s="369"/>
      <c r="F145" s="369"/>
      <c r="G145" s="369"/>
      <c r="H145" s="369"/>
      <c r="I145" s="369"/>
      <c r="J145" s="369"/>
      <c r="K145" s="369"/>
      <c r="L145" s="369"/>
      <c r="M145" s="369"/>
      <c r="N145" s="369"/>
      <c r="O145" s="369"/>
      <c r="P145" s="369"/>
      <c r="Q145" s="369"/>
      <c r="R145" s="369"/>
      <c r="S145" s="369"/>
      <c r="T145" s="369"/>
      <c r="U145" s="369"/>
      <c r="V145" s="369"/>
      <c r="W145" s="369"/>
      <c r="X145" s="369"/>
      <c r="Y145" s="64"/>
      <c r="Z145" s="64"/>
    </row>
    <row r="146" spans="1:53" ht="27" customHeight="1" x14ac:dyDescent="0.25">
      <c r="A146" s="61" t="s">
        <v>244</v>
      </c>
      <c r="B146" s="61" t="s">
        <v>245</v>
      </c>
      <c r="C146" s="35">
        <v>4301031191</v>
      </c>
      <c r="D146" s="356">
        <v>4680115880993</v>
      </c>
      <c r="E146" s="356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5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38" t="s">
        <v>48</v>
      </c>
      <c r="T146" s="38" t="s">
        <v>48</v>
      </c>
      <c r="U146" s="39" t="s">
        <v>0</v>
      </c>
      <c r="V146" s="57">
        <v>80</v>
      </c>
      <c r="W146" s="54">
        <f t="shared" ref="W146:W154" si="8">IFERROR(IF(V146="",0,CEILING((V146/$H146),1)*$H146),"")</f>
        <v>84</v>
      </c>
      <c r="X146" s="40">
        <f>IFERROR(IF(W146=0,"",ROUNDUP(W146/H146,0)*0.00753),"")</f>
        <v>0.15060000000000001</v>
      </c>
      <c r="Y146" s="66" t="s">
        <v>48</v>
      </c>
      <c r="Z146" s="67" t="s">
        <v>48</v>
      </c>
      <c r="AD146" s="68"/>
      <c r="BA146" s="144" t="s">
        <v>66</v>
      </c>
    </row>
    <row r="147" spans="1:53" ht="27" customHeight="1" x14ac:dyDescent="0.25">
      <c r="A147" s="61" t="s">
        <v>246</v>
      </c>
      <c r="B147" s="61" t="s">
        <v>247</v>
      </c>
      <c r="C147" s="35">
        <v>4301031204</v>
      </c>
      <c r="D147" s="356">
        <v>4680115881761</v>
      </c>
      <c r="E147" s="356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38" t="s">
        <v>48</v>
      </c>
      <c r="T147" s="38" t="s">
        <v>48</v>
      </c>
      <c r="U147" s="39" t="s">
        <v>0</v>
      </c>
      <c r="V147" s="57">
        <v>40</v>
      </c>
      <c r="W147" s="54">
        <f t="shared" si="8"/>
        <v>42</v>
      </c>
      <c r="X147" s="40">
        <f>IFERROR(IF(W147=0,"",ROUNDUP(W147/H147,0)*0.00753),"")</f>
        <v>7.5300000000000006E-2</v>
      </c>
      <c r="Y147" s="66" t="s">
        <v>48</v>
      </c>
      <c r="Z147" s="67" t="s">
        <v>48</v>
      </c>
      <c r="AD147" s="68"/>
      <c r="BA147" s="145" t="s">
        <v>66</v>
      </c>
    </row>
    <row r="148" spans="1:53" ht="27" customHeight="1" x14ac:dyDescent="0.25">
      <c r="A148" s="61" t="s">
        <v>248</v>
      </c>
      <c r="B148" s="61" t="s">
        <v>249</v>
      </c>
      <c r="C148" s="35">
        <v>4301031201</v>
      </c>
      <c r="D148" s="356">
        <v>4680115881563</v>
      </c>
      <c r="E148" s="356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38" t="s">
        <v>48</v>
      </c>
      <c r="T148" s="38" t="s">
        <v>48</v>
      </c>
      <c r="U148" s="39" t="s">
        <v>0</v>
      </c>
      <c r="V148" s="57">
        <v>170</v>
      </c>
      <c r="W148" s="54">
        <f t="shared" si="8"/>
        <v>172.20000000000002</v>
      </c>
      <c r="X148" s="40">
        <f>IFERROR(IF(W148=0,"",ROUNDUP(W148/H148,0)*0.00753),"")</f>
        <v>0.30873</v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250</v>
      </c>
      <c r="B149" s="61" t="s">
        <v>251</v>
      </c>
      <c r="C149" s="35">
        <v>4301031199</v>
      </c>
      <c r="D149" s="356">
        <v>4680115880986</v>
      </c>
      <c r="E149" s="356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5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252</v>
      </c>
      <c r="B150" s="61" t="s">
        <v>253</v>
      </c>
      <c r="C150" s="35">
        <v>4301031190</v>
      </c>
      <c r="D150" s="356">
        <v>4680115880207</v>
      </c>
      <c r="E150" s="356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5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4301031205</v>
      </c>
      <c r="D151" s="356">
        <v>4680115881785</v>
      </c>
      <c r="E151" s="356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4301031202</v>
      </c>
      <c r="D152" s="356">
        <v>4680115881679</v>
      </c>
      <c r="E152" s="356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4301031158</v>
      </c>
      <c r="D153" s="356">
        <v>4680115880191</v>
      </c>
      <c r="E153" s="356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customHeight="1" x14ac:dyDescent="0.25">
      <c r="A154" s="61" t="s">
        <v>260</v>
      </c>
      <c r="B154" s="61" t="s">
        <v>261</v>
      </c>
      <c r="C154" s="35">
        <v>4301031245</v>
      </c>
      <c r="D154" s="356">
        <v>4680115883963</v>
      </c>
      <c r="E154" s="356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x14ac:dyDescent="0.2">
      <c r="A155" s="363"/>
      <c r="B155" s="363"/>
      <c r="C155" s="363"/>
      <c r="D155" s="363"/>
      <c r="E155" s="363"/>
      <c r="F155" s="363"/>
      <c r="G155" s="363"/>
      <c r="H155" s="363"/>
      <c r="I155" s="363"/>
      <c r="J155" s="363"/>
      <c r="K155" s="363"/>
      <c r="L155" s="363"/>
      <c r="M155" s="364"/>
      <c r="N155" s="360" t="s">
        <v>43</v>
      </c>
      <c r="O155" s="361"/>
      <c r="P155" s="361"/>
      <c r="Q155" s="361"/>
      <c r="R155" s="361"/>
      <c r="S155" s="361"/>
      <c r="T155" s="362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69.047619047619037</v>
      </c>
      <c r="W155" s="42">
        <f>IFERROR(W146/H146,"0")+IFERROR(W147/H147,"0")+IFERROR(W148/H148,"0")+IFERROR(W149/H149,"0")+IFERROR(W150/H150,"0")+IFERROR(W151/H151,"0")+IFERROR(W152/H152,"0")+IFERROR(W153/H153,"0")+IFERROR(W154/H154,"0")</f>
        <v>71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0.53463000000000005</v>
      </c>
      <c r="Y155" s="65"/>
      <c r="Z155" s="65"/>
    </row>
    <row r="156" spans="1:53" x14ac:dyDescent="0.2">
      <c r="A156" s="363"/>
      <c r="B156" s="363"/>
      <c r="C156" s="363"/>
      <c r="D156" s="363"/>
      <c r="E156" s="363"/>
      <c r="F156" s="363"/>
      <c r="G156" s="363"/>
      <c r="H156" s="363"/>
      <c r="I156" s="363"/>
      <c r="J156" s="363"/>
      <c r="K156" s="363"/>
      <c r="L156" s="363"/>
      <c r="M156" s="364"/>
      <c r="N156" s="360" t="s">
        <v>43</v>
      </c>
      <c r="O156" s="361"/>
      <c r="P156" s="361"/>
      <c r="Q156" s="361"/>
      <c r="R156" s="361"/>
      <c r="S156" s="361"/>
      <c r="T156" s="362"/>
      <c r="U156" s="41" t="s">
        <v>0</v>
      </c>
      <c r="V156" s="42">
        <f>IFERROR(SUM(V146:V154),"0")</f>
        <v>290</v>
      </c>
      <c r="W156" s="42">
        <f>IFERROR(SUM(W146:W154),"0")</f>
        <v>298.20000000000005</v>
      </c>
      <c r="X156" s="41"/>
      <c r="Y156" s="65"/>
      <c r="Z156" s="65"/>
    </row>
    <row r="157" spans="1:53" ht="16.5" customHeight="1" x14ac:dyDescent="0.25">
      <c r="A157" s="384" t="s">
        <v>262</v>
      </c>
      <c r="B157" s="384"/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84"/>
      <c r="N157" s="384"/>
      <c r="O157" s="384"/>
      <c r="P157" s="384"/>
      <c r="Q157" s="384"/>
      <c r="R157" s="384"/>
      <c r="S157" s="384"/>
      <c r="T157" s="384"/>
      <c r="U157" s="384"/>
      <c r="V157" s="384"/>
      <c r="W157" s="384"/>
      <c r="X157" s="384"/>
      <c r="Y157" s="63"/>
      <c r="Z157" s="63"/>
    </row>
    <row r="158" spans="1:53" ht="14.25" customHeight="1" x14ac:dyDescent="0.25">
      <c r="A158" s="369" t="s">
        <v>117</v>
      </c>
      <c r="B158" s="369"/>
      <c r="C158" s="369"/>
      <c r="D158" s="369"/>
      <c r="E158" s="369"/>
      <c r="F158" s="369"/>
      <c r="G158" s="369"/>
      <c r="H158" s="369"/>
      <c r="I158" s="369"/>
      <c r="J158" s="369"/>
      <c r="K158" s="369"/>
      <c r="L158" s="369"/>
      <c r="M158" s="369"/>
      <c r="N158" s="369"/>
      <c r="O158" s="369"/>
      <c r="P158" s="369"/>
      <c r="Q158" s="369"/>
      <c r="R158" s="369"/>
      <c r="S158" s="369"/>
      <c r="T158" s="369"/>
      <c r="U158" s="369"/>
      <c r="V158" s="369"/>
      <c r="W158" s="369"/>
      <c r="X158" s="369"/>
      <c r="Y158" s="64"/>
      <c r="Z158" s="64"/>
    </row>
    <row r="159" spans="1:53" ht="16.5" customHeight="1" x14ac:dyDescent="0.25">
      <c r="A159" s="61" t="s">
        <v>263</v>
      </c>
      <c r="B159" s="61" t="s">
        <v>264</v>
      </c>
      <c r="C159" s="35">
        <v>4301011450</v>
      </c>
      <c r="D159" s="356">
        <v>4680115881402</v>
      </c>
      <c r="E159" s="356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customHeight="1" x14ac:dyDescent="0.25">
      <c r="A160" s="61" t="s">
        <v>265</v>
      </c>
      <c r="B160" s="61" t="s">
        <v>266</v>
      </c>
      <c r="C160" s="35">
        <v>4301011454</v>
      </c>
      <c r="D160" s="356">
        <v>4680115881396</v>
      </c>
      <c r="E160" s="356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38" t="s">
        <v>48</v>
      </c>
      <c r="T160" s="38" t="s">
        <v>48</v>
      </c>
      <c r="U160" s="39" t="s">
        <v>0</v>
      </c>
      <c r="V160" s="57">
        <v>31</v>
      </c>
      <c r="W160" s="54">
        <f>IFERROR(IF(V160="",0,CEILING((V160/$H160),1)*$H160),"")</f>
        <v>32.400000000000006</v>
      </c>
      <c r="X160" s="40">
        <f>IFERROR(IF(W160=0,"",ROUNDUP(W160/H160,0)*0.00753),"")</f>
        <v>9.0359999999999996E-2</v>
      </c>
      <c r="Y160" s="66" t="s">
        <v>48</v>
      </c>
      <c r="Z160" s="67" t="s">
        <v>48</v>
      </c>
      <c r="AD160" s="68"/>
      <c r="BA160" s="154" t="s">
        <v>66</v>
      </c>
    </row>
    <row r="161" spans="1:53" x14ac:dyDescent="0.2">
      <c r="A161" s="363"/>
      <c r="B161" s="363"/>
      <c r="C161" s="363"/>
      <c r="D161" s="363"/>
      <c r="E161" s="363"/>
      <c r="F161" s="363"/>
      <c r="G161" s="363"/>
      <c r="H161" s="363"/>
      <c r="I161" s="363"/>
      <c r="J161" s="363"/>
      <c r="K161" s="363"/>
      <c r="L161" s="363"/>
      <c r="M161" s="364"/>
      <c r="N161" s="360" t="s">
        <v>43</v>
      </c>
      <c r="O161" s="361"/>
      <c r="P161" s="361"/>
      <c r="Q161" s="361"/>
      <c r="R161" s="361"/>
      <c r="S161" s="361"/>
      <c r="T161" s="362"/>
      <c r="U161" s="41" t="s">
        <v>42</v>
      </c>
      <c r="V161" s="42">
        <f>IFERROR(V159/H159,"0")+IFERROR(V160/H160,"0")</f>
        <v>11.481481481481481</v>
      </c>
      <c r="W161" s="42">
        <f>IFERROR(W159/H159,"0")+IFERROR(W160/H160,"0")</f>
        <v>12.000000000000002</v>
      </c>
      <c r="X161" s="42">
        <f>IFERROR(IF(X159="",0,X159),"0")+IFERROR(IF(X160="",0,X160),"0")</f>
        <v>9.0359999999999996E-2</v>
      </c>
      <c r="Y161" s="65"/>
      <c r="Z161" s="65"/>
    </row>
    <row r="162" spans="1:53" x14ac:dyDescent="0.2">
      <c r="A162" s="363"/>
      <c r="B162" s="363"/>
      <c r="C162" s="363"/>
      <c r="D162" s="363"/>
      <c r="E162" s="363"/>
      <c r="F162" s="363"/>
      <c r="G162" s="363"/>
      <c r="H162" s="363"/>
      <c r="I162" s="363"/>
      <c r="J162" s="363"/>
      <c r="K162" s="363"/>
      <c r="L162" s="363"/>
      <c r="M162" s="364"/>
      <c r="N162" s="360" t="s">
        <v>43</v>
      </c>
      <c r="O162" s="361"/>
      <c r="P162" s="361"/>
      <c r="Q162" s="361"/>
      <c r="R162" s="361"/>
      <c r="S162" s="361"/>
      <c r="T162" s="362"/>
      <c r="U162" s="41" t="s">
        <v>0</v>
      </c>
      <c r="V162" s="42">
        <f>IFERROR(SUM(V159:V160),"0")</f>
        <v>31</v>
      </c>
      <c r="W162" s="42">
        <f>IFERROR(SUM(W159:W160),"0")</f>
        <v>32.400000000000006</v>
      </c>
      <c r="X162" s="41"/>
      <c r="Y162" s="65"/>
      <c r="Z162" s="65"/>
    </row>
    <row r="163" spans="1:53" ht="14.25" customHeight="1" x14ac:dyDescent="0.25">
      <c r="A163" s="369" t="s">
        <v>109</v>
      </c>
      <c r="B163" s="369"/>
      <c r="C163" s="369"/>
      <c r="D163" s="369"/>
      <c r="E163" s="369"/>
      <c r="F163" s="369"/>
      <c r="G163" s="369"/>
      <c r="H163" s="369"/>
      <c r="I163" s="369"/>
      <c r="J163" s="369"/>
      <c r="K163" s="369"/>
      <c r="L163" s="369"/>
      <c r="M163" s="369"/>
      <c r="N163" s="369"/>
      <c r="O163" s="369"/>
      <c r="P163" s="369"/>
      <c r="Q163" s="369"/>
      <c r="R163" s="369"/>
      <c r="S163" s="369"/>
      <c r="T163" s="369"/>
      <c r="U163" s="369"/>
      <c r="V163" s="369"/>
      <c r="W163" s="369"/>
      <c r="X163" s="369"/>
      <c r="Y163" s="64"/>
      <c r="Z163" s="64"/>
    </row>
    <row r="164" spans="1:53" ht="16.5" customHeight="1" x14ac:dyDescent="0.25">
      <c r="A164" s="61" t="s">
        <v>267</v>
      </c>
      <c r="B164" s="61" t="s">
        <v>268</v>
      </c>
      <c r="C164" s="35">
        <v>4301020262</v>
      </c>
      <c r="D164" s="356">
        <v>4680115882935</v>
      </c>
      <c r="E164" s="356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customHeight="1" x14ac:dyDescent="0.25">
      <c r="A165" s="61" t="s">
        <v>269</v>
      </c>
      <c r="B165" s="61" t="s">
        <v>270</v>
      </c>
      <c r="C165" s="35">
        <v>4301020220</v>
      </c>
      <c r="D165" s="356">
        <v>4680115880764</v>
      </c>
      <c r="E165" s="356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x14ac:dyDescent="0.2">
      <c r="A166" s="363"/>
      <c r="B166" s="363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4"/>
      <c r="N166" s="360" t="s">
        <v>43</v>
      </c>
      <c r="O166" s="361"/>
      <c r="P166" s="361"/>
      <c r="Q166" s="361"/>
      <c r="R166" s="361"/>
      <c r="S166" s="361"/>
      <c r="T166" s="362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x14ac:dyDescent="0.2">
      <c r="A167" s="363"/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4"/>
      <c r="N167" s="360" t="s">
        <v>43</v>
      </c>
      <c r="O167" s="361"/>
      <c r="P167" s="361"/>
      <c r="Q167" s="361"/>
      <c r="R167" s="361"/>
      <c r="S167" s="361"/>
      <c r="T167" s="362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customHeight="1" x14ac:dyDescent="0.25">
      <c r="A168" s="369" t="s">
        <v>75</v>
      </c>
      <c r="B168" s="369"/>
      <c r="C168" s="369"/>
      <c r="D168" s="369"/>
      <c r="E168" s="369"/>
      <c r="F168" s="369"/>
      <c r="G168" s="369"/>
      <c r="H168" s="369"/>
      <c r="I168" s="369"/>
      <c r="J168" s="369"/>
      <c r="K168" s="369"/>
      <c r="L168" s="369"/>
      <c r="M168" s="369"/>
      <c r="N168" s="369"/>
      <c r="O168" s="369"/>
      <c r="P168" s="369"/>
      <c r="Q168" s="369"/>
      <c r="R168" s="369"/>
      <c r="S168" s="369"/>
      <c r="T168" s="369"/>
      <c r="U168" s="369"/>
      <c r="V168" s="369"/>
      <c r="W168" s="369"/>
      <c r="X168" s="369"/>
      <c r="Y168" s="64"/>
      <c r="Z168" s="64"/>
    </row>
    <row r="169" spans="1:53" ht="27" customHeight="1" x14ac:dyDescent="0.25">
      <c r="A169" s="61" t="s">
        <v>271</v>
      </c>
      <c r="B169" s="61" t="s">
        <v>272</v>
      </c>
      <c r="C169" s="35">
        <v>4301031224</v>
      </c>
      <c r="D169" s="356">
        <v>4680115882683</v>
      </c>
      <c r="E169" s="356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38" t="s">
        <v>48</v>
      </c>
      <c r="T169" s="38" t="s">
        <v>48</v>
      </c>
      <c r="U169" s="39" t="s">
        <v>0</v>
      </c>
      <c r="V169" s="57">
        <v>610</v>
      </c>
      <c r="W169" s="54">
        <f>IFERROR(IF(V169="",0,CEILING((V169/$H169),1)*$H169),"")</f>
        <v>610.20000000000005</v>
      </c>
      <c r="X169" s="40">
        <f>IFERROR(IF(W169=0,"",ROUNDUP(W169/H169,0)*0.00937),"")</f>
        <v>1.05881</v>
      </c>
      <c r="Y169" s="66" t="s">
        <v>48</v>
      </c>
      <c r="Z169" s="67" t="s">
        <v>48</v>
      </c>
      <c r="AD169" s="68"/>
      <c r="BA169" s="157" t="s">
        <v>66</v>
      </c>
    </row>
    <row r="170" spans="1:53" ht="27" customHeight="1" x14ac:dyDescent="0.25">
      <c r="A170" s="61" t="s">
        <v>273</v>
      </c>
      <c r="B170" s="61" t="s">
        <v>274</v>
      </c>
      <c r="C170" s="35">
        <v>4301031230</v>
      </c>
      <c r="D170" s="356">
        <v>4680115882690</v>
      </c>
      <c r="E170" s="356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38" t="s">
        <v>48</v>
      </c>
      <c r="T170" s="38" t="s">
        <v>48</v>
      </c>
      <c r="U170" s="39" t="s">
        <v>0</v>
      </c>
      <c r="V170" s="57">
        <v>260</v>
      </c>
      <c r="W170" s="54">
        <f>IFERROR(IF(V170="",0,CEILING((V170/$H170),1)*$H170),"")</f>
        <v>264.60000000000002</v>
      </c>
      <c r="X170" s="40">
        <f>IFERROR(IF(W170=0,"",ROUNDUP(W170/H170,0)*0.00937),"")</f>
        <v>0.45912999999999998</v>
      </c>
      <c r="Y170" s="66" t="s">
        <v>48</v>
      </c>
      <c r="Z170" s="67" t="s">
        <v>48</v>
      </c>
      <c r="AD170" s="68"/>
      <c r="BA170" s="158" t="s">
        <v>66</v>
      </c>
    </row>
    <row r="171" spans="1:53" ht="27" customHeight="1" x14ac:dyDescent="0.25">
      <c r="A171" s="61" t="s">
        <v>275</v>
      </c>
      <c r="B171" s="61" t="s">
        <v>276</v>
      </c>
      <c r="C171" s="35">
        <v>4301031220</v>
      </c>
      <c r="D171" s="356">
        <v>4680115882669</v>
      </c>
      <c r="E171" s="356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38" t="s">
        <v>48</v>
      </c>
      <c r="T171" s="38" t="s">
        <v>48</v>
      </c>
      <c r="U171" s="39" t="s">
        <v>0</v>
      </c>
      <c r="V171" s="57">
        <v>490</v>
      </c>
      <c r="W171" s="54">
        <f>IFERROR(IF(V171="",0,CEILING((V171/$H171),1)*$H171),"")</f>
        <v>491.40000000000003</v>
      </c>
      <c r="X171" s="40">
        <f>IFERROR(IF(W171=0,"",ROUNDUP(W171/H171,0)*0.00937),"")</f>
        <v>0.85267000000000004</v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277</v>
      </c>
      <c r="B172" s="61" t="s">
        <v>278</v>
      </c>
      <c r="C172" s="35">
        <v>4301031221</v>
      </c>
      <c r="D172" s="356">
        <v>4680115882676</v>
      </c>
      <c r="E172" s="356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38" t="s">
        <v>48</v>
      </c>
      <c r="T172" s="38" t="s">
        <v>48</v>
      </c>
      <c r="U172" s="39" t="s">
        <v>0</v>
      </c>
      <c r="V172" s="57">
        <v>420</v>
      </c>
      <c r="W172" s="54">
        <f>IFERROR(IF(V172="",0,CEILING((V172/$H172),1)*$H172),"")</f>
        <v>421.20000000000005</v>
      </c>
      <c r="X172" s="40">
        <f>IFERROR(IF(W172=0,"",ROUNDUP(W172/H172,0)*0.00937),"")</f>
        <v>0.73085999999999995</v>
      </c>
      <c r="Y172" s="66" t="s">
        <v>48</v>
      </c>
      <c r="Z172" s="67" t="s">
        <v>48</v>
      </c>
      <c r="AD172" s="68"/>
      <c r="BA172" s="160" t="s">
        <v>66</v>
      </c>
    </row>
    <row r="173" spans="1:53" x14ac:dyDescent="0.2">
      <c r="A173" s="363"/>
      <c r="B173" s="363"/>
      <c r="C173" s="363"/>
      <c r="D173" s="363"/>
      <c r="E173" s="363"/>
      <c r="F173" s="363"/>
      <c r="G173" s="363"/>
      <c r="H173" s="363"/>
      <c r="I173" s="363"/>
      <c r="J173" s="363"/>
      <c r="K173" s="363"/>
      <c r="L173" s="363"/>
      <c r="M173" s="364"/>
      <c r="N173" s="360" t="s">
        <v>43</v>
      </c>
      <c r="O173" s="361"/>
      <c r="P173" s="361"/>
      <c r="Q173" s="361"/>
      <c r="R173" s="361"/>
      <c r="S173" s="361"/>
      <c r="T173" s="362"/>
      <c r="U173" s="41" t="s">
        <v>42</v>
      </c>
      <c r="V173" s="42">
        <f>IFERROR(V169/H169,"0")+IFERROR(V170/H170,"0")+IFERROR(V171/H171,"0")+IFERROR(V172/H172,"0")</f>
        <v>329.62962962962962</v>
      </c>
      <c r="W173" s="42">
        <f>IFERROR(W169/H169,"0")+IFERROR(W170/H170,"0")+IFERROR(W171/H171,"0")+IFERROR(W172/H172,"0")</f>
        <v>331</v>
      </c>
      <c r="X173" s="42">
        <f>IFERROR(IF(X169="",0,X169),"0")+IFERROR(IF(X170="",0,X170),"0")+IFERROR(IF(X171="",0,X171),"0")+IFERROR(IF(X172="",0,X172),"0")</f>
        <v>3.1014699999999999</v>
      </c>
      <c r="Y173" s="65"/>
      <c r="Z173" s="65"/>
    </row>
    <row r="174" spans="1:53" x14ac:dyDescent="0.2">
      <c r="A174" s="363"/>
      <c r="B174" s="363"/>
      <c r="C174" s="363"/>
      <c r="D174" s="363"/>
      <c r="E174" s="363"/>
      <c r="F174" s="363"/>
      <c r="G174" s="363"/>
      <c r="H174" s="363"/>
      <c r="I174" s="363"/>
      <c r="J174" s="363"/>
      <c r="K174" s="363"/>
      <c r="L174" s="363"/>
      <c r="M174" s="364"/>
      <c r="N174" s="360" t="s">
        <v>43</v>
      </c>
      <c r="O174" s="361"/>
      <c r="P174" s="361"/>
      <c r="Q174" s="361"/>
      <c r="R174" s="361"/>
      <c r="S174" s="361"/>
      <c r="T174" s="362"/>
      <c r="U174" s="41" t="s">
        <v>0</v>
      </c>
      <c r="V174" s="42">
        <f>IFERROR(SUM(V169:V172),"0")</f>
        <v>1780</v>
      </c>
      <c r="W174" s="42">
        <f>IFERROR(SUM(W169:W172),"0")</f>
        <v>1787.4</v>
      </c>
      <c r="X174" s="41"/>
      <c r="Y174" s="65"/>
      <c r="Z174" s="65"/>
    </row>
    <row r="175" spans="1:53" ht="14.25" customHeight="1" x14ac:dyDescent="0.25">
      <c r="A175" s="369" t="s">
        <v>80</v>
      </c>
      <c r="B175" s="369"/>
      <c r="C175" s="369"/>
      <c r="D175" s="369"/>
      <c r="E175" s="369"/>
      <c r="F175" s="369"/>
      <c r="G175" s="369"/>
      <c r="H175" s="369"/>
      <c r="I175" s="369"/>
      <c r="J175" s="369"/>
      <c r="K175" s="369"/>
      <c r="L175" s="369"/>
      <c r="M175" s="369"/>
      <c r="N175" s="369"/>
      <c r="O175" s="369"/>
      <c r="P175" s="369"/>
      <c r="Q175" s="369"/>
      <c r="R175" s="369"/>
      <c r="S175" s="369"/>
      <c r="T175" s="369"/>
      <c r="U175" s="369"/>
      <c r="V175" s="369"/>
      <c r="W175" s="369"/>
      <c r="X175" s="369"/>
      <c r="Y175" s="64"/>
      <c r="Z175" s="64"/>
    </row>
    <row r="176" spans="1:53" ht="27" customHeight="1" x14ac:dyDescent="0.25">
      <c r="A176" s="61" t="s">
        <v>279</v>
      </c>
      <c r="B176" s="61" t="s">
        <v>280</v>
      </c>
      <c r="C176" s="35">
        <v>4301051409</v>
      </c>
      <c r="D176" s="356">
        <v>4680115881556</v>
      </c>
      <c r="E176" s="356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customHeight="1" x14ac:dyDescent="0.25">
      <c r="A177" s="61" t="s">
        <v>281</v>
      </c>
      <c r="B177" s="61" t="s">
        <v>282</v>
      </c>
      <c r="C177" s="35">
        <v>4301051538</v>
      </c>
      <c r="D177" s="356">
        <v>4680115880573</v>
      </c>
      <c r="E177" s="356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38" t="s">
        <v>48</v>
      </c>
      <c r="T177" s="38" t="s">
        <v>48</v>
      </c>
      <c r="U177" s="39" t="s">
        <v>0</v>
      </c>
      <c r="V177" s="57">
        <v>340</v>
      </c>
      <c r="W177" s="54">
        <f t="shared" si="9"/>
        <v>348</v>
      </c>
      <c r="X177" s="40">
        <f>IFERROR(IF(W177=0,"",ROUNDUP(W177/H177,0)*0.02175),"")</f>
        <v>0.86999999999999988</v>
      </c>
      <c r="Y177" s="66" t="s">
        <v>48</v>
      </c>
      <c r="Z177" s="67" t="s">
        <v>48</v>
      </c>
      <c r="AD177" s="68"/>
      <c r="BA177" s="162" t="s">
        <v>66</v>
      </c>
    </row>
    <row r="178" spans="1:53" ht="27" customHeight="1" x14ac:dyDescent="0.25">
      <c r="A178" s="61" t="s">
        <v>283</v>
      </c>
      <c r="B178" s="61" t="s">
        <v>284</v>
      </c>
      <c r="C178" s="35">
        <v>4301051408</v>
      </c>
      <c r="D178" s="356">
        <v>4680115881594</v>
      </c>
      <c r="E178" s="356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38" t="s">
        <v>48</v>
      </c>
      <c r="T178" s="38" t="s">
        <v>48</v>
      </c>
      <c r="U178" s="39" t="s">
        <v>0</v>
      </c>
      <c r="V178" s="57">
        <v>100</v>
      </c>
      <c r="W178" s="54">
        <f t="shared" si="9"/>
        <v>105.3</v>
      </c>
      <c r="X178" s="40">
        <f>IFERROR(IF(W178=0,"",ROUNDUP(W178/H178,0)*0.02175),"")</f>
        <v>0.28275</v>
      </c>
      <c r="Y178" s="66" t="s">
        <v>48</v>
      </c>
      <c r="Z178" s="67" t="s">
        <v>48</v>
      </c>
      <c r="AD178" s="68"/>
      <c r="BA178" s="163" t="s">
        <v>66</v>
      </c>
    </row>
    <row r="179" spans="1:53" ht="27" customHeight="1" x14ac:dyDescent="0.25">
      <c r="A179" s="61" t="s">
        <v>285</v>
      </c>
      <c r="B179" s="61" t="s">
        <v>286</v>
      </c>
      <c r="C179" s="35">
        <v>4301051505</v>
      </c>
      <c r="D179" s="356">
        <v>4680115881587</v>
      </c>
      <c r="E179" s="356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287</v>
      </c>
      <c r="B180" s="61" t="s">
        <v>288</v>
      </c>
      <c r="C180" s="35">
        <v>4301051380</v>
      </c>
      <c r="D180" s="356">
        <v>4680115880962</v>
      </c>
      <c r="E180" s="356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5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38" t="s">
        <v>48</v>
      </c>
      <c r="T180" s="38" t="s">
        <v>48</v>
      </c>
      <c r="U180" s="39" t="s">
        <v>0</v>
      </c>
      <c r="V180" s="57">
        <v>490</v>
      </c>
      <c r="W180" s="54">
        <f t="shared" si="9"/>
        <v>491.4</v>
      </c>
      <c r="X180" s="40">
        <f>IFERROR(IF(W180=0,"",ROUNDUP(W180/H180,0)*0.02175),"")</f>
        <v>1.37025</v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289</v>
      </c>
      <c r="B181" s="61" t="s">
        <v>290</v>
      </c>
      <c r="C181" s="35">
        <v>4301051411</v>
      </c>
      <c r="D181" s="356">
        <v>4680115881617</v>
      </c>
      <c r="E181" s="356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38" t="s">
        <v>48</v>
      </c>
      <c r="T181" s="38" t="s">
        <v>48</v>
      </c>
      <c r="U181" s="39" t="s">
        <v>0</v>
      </c>
      <c r="V181" s="57">
        <v>60</v>
      </c>
      <c r="W181" s="54">
        <f t="shared" si="9"/>
        <v>64.8</v>
      </c>
      <c r="X181" s="40">
        <f>IFERROR(IF(W181=0,"",ROUNDUP(W181/H181,0)*0.02175),"")</f>
        <v>0.17399999999999999</v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4301051487</v>
      </c>
      <c r="D182" s="356">
        <v>4680115881228</v>
      </c>
      <c r="E182" s="356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38" t="s">
        <v>48</v>
      </c>
      <c r="T182" s="38" t="s">
        <v>48</v>
      </c>
      <c r="U182" s="39" t="s">
        <v>0</v>
      </c>
      <c r="V182" s="57">
        <v>16</v>
      </c>
      <c r="W182" s="54">
        <f t="shared" si="9"/>
        <v>16.8</v>
      </c>
      <c r="X182" s="40">
        <f>IFERROR(IF(W182=0,"",ROUNDUP(W182/H182,0)*0.00753),"")</f>
        <v>5.271E-2</v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4301051506</v>
      </c>
      <c r="D183" s="356">
        <v>4680115881037</v>
      </c>
      <c r="E183" s="356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295</v>
      </c>
      <c r="B184" s="61" t="s">
        <v>296</v>
      </c>
      <c r="C184" s="35">
        <v>4301051384</v>
      </c>
      <c r="D184" s="356">
        <v>4680115881211</v>
      </c>
      <c r="E184" s="356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4301051378</v>
      </c>
      <c r="D185" s="356">
        <v>4680115881020</v>
      </c>
      <c r="E185" s="356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4301051407</v>
      </c>
      <c r="D186" s="356">
        <v>4680115882195</v>
      </c>
      <c r="E186" s="356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38" t="s">
        <v>48</v>
      </c>
      <c r="T186" s="38" t="s">
        <v>48</v>
      </c>
      <c r="U186" s="39" t="s">
        <v>0</v>
      </c>
      <c r="V186" s="57">
        <v>36</v>
      </c>
      <c r="W186" s="54">
        <f t="shared" si="9"/>
        <v>36</v>
      </c>
      <c r="X186" s="40">
        <f t="shared" ref="X186:X192" si="10">IFERROR(IF(W186=0,"",ROUNDUP(W186/H186,0)*0.00753),"")</f>
        <v>0.11295000000000001</v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4301051479</v>
      </c>
      <c r="D187" s="356">
        <v>4680115882607</v>
      </c>
      <c r="E187" s="356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4301051468</v>
      </c>
      <c r="D188" s="356">
        <v>4680115880092</v>
      </c>
      <c r="E188" s="356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38" t="s">
        <v>48</v>
      </c>
      <c r="T188" s="38" t="s">
        <v>48</v>
      </c>
      <c r="U188" s="39" t="s">
        <v>0</v>
      </c>
      <c r="V188" s="57">
        <v>36</v>
      </c>
      <c r="W188" s="54">
        <f t="shared" si="9"/>
        <v>36</v>
      </c>
      <c r="X188" s="40">
        <f t="shared" si="10"/>
        <v>0.11295000000000001</v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4301051469</v>
      </c>
      <c r="D189" s="356">
        <v>4680115880221</v>
      </c>
      <c r="E189" s="356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5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38" t="s">
        <v>48</v>
      </c>
      <c r="T189" s="38" t="s">
        <v>48</v>
      </c>
      <c r="U189" s="39" t="s">
        <v>0</v>
      </c>
      <c r="V189" s="57">
        <v>36</v>
      </c>
      <c r="W189" s="54">
        <f t="shared" si="9"/>
        <v>36</v>
      </c>
      <c r="X189" s="40">
        <f t="shared" si="10"/>
        <v>0.11295000000000001</v>
      </c>
      <c r="Y189" s="66" t="s">
        <v>48</v>
      </c>
      <c r="Z189" s="67" t="s">
        <v>48</v>
      </c>
      <c r="AD189" s="68"/>
      <c r="BA189" s="174" t="s">
        <v>66</v>
      </c>
    </row>
    <row r="190" spans="1:53" ht="16.5" customHeight="1" x14ac:dyDescent="0.25">
      <c r="A190" s="61" t="s">
        <v>307</v>
      </c>
      <c r="B190" s="61" t="s">
        <v>308</v>
      </c>
      <c r="C190" s="35">
        <v>4301051523</v>
      </c>
      <c r="D190" s="356">
        <v>4680115882942</v>
      </c>
      <c r="E190" s="356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customHeight="1" x14ac:dyDescent="0.25">
      <c r="A191" s="61" t="s">
        <v>309</v>
      </c>
      <c r="B191" s="61" t="s">
        <v>310</v>
      </c>
      <c r="C191" s="35">
        <v>4301051326</v>
      </c>
      <c r="D191" s="356">
        <v>4680115880504</v>
      </c>
      <c r="E191" s="356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4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38" t="s">
        <v>48</v>
      </c>
      <c r="T191" s="38" t="s">
        <v>48</v>
      </c>
      <c r="U191" s="39" t="s">
        <v>0</v>
      </c>
      <c r="V191" s="57">
        <v>46</v>
      </c>
      <c r="W191" s="54">
        <f t="shared" si="9"/>
        <v>48</v>
      </c>
      <c r="X191" s="40">
        <f t="shared" si="10"/>
        <v>0.15060000000000001</v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4301051410</v>
      </c>
      <c r="D192" s="356">
        <v>4680115882164</v>
      </c>
      <c r="E192" s="356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38" t="s">
        <v>48</v>
      </c>
      <c r="T192" s="38" t="s">
        <v>48</v>
      </c>
      <c r="U192" s="39" t="s">
        <v>0</v>
      </c>
      <c r="V192" s="57">
        <v>134</v>
      </c>
      <c r="W192" s="54">
        <f t="shared" si="9"/>
        <v>134.4</v>
      </c>
      <c r="X192" s="40">
        <f t="shared" si="10"/>
        <v>0.42168</v>
      </c>
      <c r="Y192" s="66" t="s">
        <v>48</v>
      </c>
      <c r="Z192" s="67" t="s">
        <v>48</v>
      </c>
      <c r="AD192" s="68"/>
      <c r="BA192" s="177" t="s">
        <v>66</v>
      </c>
    </row>
    <row r="193" spans="1:53" x14ac:dyDescent="0.2">
      <c r="A193" s="363"/>
      <c r="B193" s="363"/>
      <c r="C193" s="363"/>
      <c r="D193" s="363"/>
      <c r="E193" s="363"/>
      <c r="F193" s="363"/>
      <c r="G193" s="363"/>
      <c r="H193" s="363"/>
      <c r="I193" s="363"/>
      <c r="J193" s="363"/>
      <c r="K193" s="363"/>
      <c r="L193" s="363"/>
      <c r="M193" s="364"/>
      <c r="N193" s="360" t="s">
        <v>43</v>
      </c>
      <c r="O193" s="361"/>
      <c r="P193" s="361"/>
      <c r="Q193" s="361"/>
      <c r="R193" s="361"/>
      <c r="S193" s="361"/>
      <c r="T193" s="362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248.32072567704753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252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3.6608399999999994</v>
      </c>
      <c r="Y193" s="65"/>
      <c r="Z193" s="65"/>
    </row>
    <row r="194" spans="1:53" x14ac:dyDescent="0.2">
      <c r="A194" s="363"/>
      <c r="B194" s="363"/>
      <c r="C194" s="363"/>
      <c r="D194" s="363"/>
      <c r="E194" s="363"/>
      <c r="F194" s="363"/>
      <c r="G194" s="363"/>
      <c r="H194" s="363"/>
      <c r="I194" s="363"/>
      <c r="J194" s="363"/>
      <c r="K194" s="363"/>
      <c r="L194" s="363"/>
      <c r="M194" s="364"/>
      <c r="N194" s="360" t="s">
        <v>43</v>
      </c>
      <c r="O194" s="361"/>
      <c r="P194" s="361"/>
      <c r="Q194" s="361"/>
      <c r="R194" s="361"/>
      <c r="S194" s="361"/>
      <c r="T194" s="362"/>
      <c r="U194" s="41" t="s">
        <v>0</v>
      </c>
      <c r="V194" s="42">
        <f>IFERROR(SUM(V176:V192),"0")</f>
        <v>1294</v>
      </c>
      <c r="W194" s="42">
        <f>IFERROR(SUM(W176:W192),"0")</f>
        <v>1316.7</v>
      </c>
      <c r="X194" s="41"/>
      <c r="Y194" s="65"/>
      <c r="Z194" s="65"/>
    </row>
    <row r="195" spans="1:53" ht="14.25" customHeight="1" x14ac:dyDescent="0.25">
      <c r="A195" s="369" t="s">
        <v>213</v>
      </c>
      <c r="B195" s="369"/>
      <c r="C195" s="369"/>
      <c r="D195" s="369"/>
      <c r="E195" s="369"/>
      <c r="F195" s="369"/>
      <c r="G195" s="369"/>
      <c r="H195" s="369"/>
      <c r="I195" s="369"/>
      <c r="J195" s="369"/>
      <c r="K195" s="369"/>
      <c r="L195" s="369"/>
      <c r="M195" s="369"/>
      <c r="N195" s="369"/>
      <c r="O195" s="369"/>
      <c r="P195" s="369"/>
      <c r="Q195" s="369"/>
      <c r="R195" s="369"/>
      <c r="S195" s="369"/>
      <c r="T195" s="369"/>
      <c r="U195" s="369"/>
      <c r="V195" s="369"/>
      <c r="W195" s="369"/>
      <c r="X195" s="369"/>
      <c r="Y195" s="64"/>
      <c r="Z195" s="64"/>
    </row>
    <row r="196" spans="1:53" ht="16.5" customHeight="1" x14ac:dyDescent="0.25">
      <c r="A196" s="61" t="s">
        <v>313</v>
      </c>
      <c r="B196" s="61" t="s">
        <v>314</v>
      </c>
      <c r="C196" s="35">
        <v>4301060360</v>
      </c>
      <c r="D196" s="356">
        <v>4680115882874</v>
      </c>
      <c r="E196" s="356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customHeight="1" x14ac:dyDescent="0.25">
      <c r="A197" s="61" t="s">
        <v>315</v>
      </c>
      <c r="B197" s="61" t="s">
        <v>316</v>
      </c>
      <c r="C197" s="35">
        <v>4301060359</v>
      </c>
      <c r="D197" s="356">
        <v>4680115884434</v>
      </c>
      <c r="E197" s="356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customHeight="1" x14ac:dyDescent="0.25">
      <c r="A198" s="61" t="s">
        <v>317</v>
      </c>
      <c r="B198" s="61" t="s">
        <v>318</v>
      </c>
      <c r="C198" s="35">
        <v>4301060338</v>
      </c>
      <c r="D198" s="356">
        <v>4680115880801</v>
      </c>
      <c r="E198" s="356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customHeight="1" x14ac:dyDescent="0.25">
      <c r="A199" s="61" t="s">
        <v>319</v>
      </c>
      <c r="B199" s="61" t="s">
        <v>320</v>
      </c>
      <c r="C199" s="35">
        <v>4301060339</v>
      </c>
      <c r="D199" s="356">
        <v>4680115880818</v>
      </c>
      <c r="E199" s="356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38" t="s">
        <v>48</v>
      </c>
      <c r="T199" s="38" t="s">
        <v>48</v>
      </c>
      <c r="U199" s="39" t="s">
        <v>0</v>
      </c>
      <c r="V199" s="57">
        <v>176</v>
      </c>
      <c r="W199" s="54">
        <f>IFERROR(IF(V199="",0,CEILING((V199/$H199),1)*$H199),"")</f>
        <v>177.6</v>
      </c>
      <c r="X199" s="40">
        <f>IFERROR(IF(W199=0,"",ROUNDUP(W199/H199,0)*0.00753),"")</f>
        <v>0.55722000000000005</v>
      </c>
      <c r="Y199" s="66" t="s">
        <v>48</v>
      </c>
      <c r="Z199" s="67" t="s">
        <v>48</v>
      </c>
      <c r="AD199" s="68"/>
      <c r="BA199" s="181" t="s">
        <v>66</v>
      </c>
    </row>
    <row r="200" spans="1:53" x14ac:dyDescent="0.2">
      <c r="A200" s="363"/>
      <c r="B200" s="363"/>
      <c r="C200" s="363"/>
      <c r="D200" s="363"/>
      <c r="E200" s="363"/>
      <c r="F200" s="363"/>
      <c r="G200" s="363"/>
      <c r="H200" s="363"/>
      <c r="I200" s="363"/>
      <c r="J200" s="363"/>
      <c r="K200" s="363"/>
      <c r="L200" s="363"/>
      <c r="M200" s="364"/>
      <c r="N200" s="360" t="s">
        <v>43</v>
      </c>
      <c r="O200" s="361"/>
      <c r="P200" s="361"/>
      <c r="Q200" s="361"/>
      <c r="R200" s="361"/>
      <c r="S200" s="361"/>
      <c r="T200" s="362"/>
      <c r="U200" s="41" t="s">
        <v>42</v>
      </c>
      <c r="V200" s="42">
        <f>IFERROR(V196/H196,"0")+IFERROR(V197/H197,"0")+IFERROR(V198/H198,"0")+IFERROR(V199/H199,"0")</f>
        <v>73.333333333333343</v>
      </c>
      <c r="W200" s="42">
        <f>IFERROR(W196/H196,"0")+IFERROR(W197/H197,"0")+IFERROR(W198/H198,"0")+IFERROR(W199/H199,"0")</f>
        <v>74</v>
      </c>
      <c r="X200" s="42">
        <f>IFERROR(IF(X196="",0,X196),"0")+IFERROR(IF(X197="",0,X197),"0")+IFERROR(IF(X198="",0,X198),"0")+IFERROR(IF(X199="",0,X199),"0")</f>
        <v>0.55722000000000005</v>
      </c>
      <c r="Y200" s="65"/>
      <c r="Z200" s="65"/>
    </row>
    <row r="201" spans="1:53" x14ac:dyDescent="0.2">
      <c r="A201" s="363"/>
      <c r="B201" s="363"/>
      <c r="C201" s="363"/>
      <c r="D201" s="363"/>
      <c r="E201" s="363"/>
      <c r="F201" s="363"/>
      <c r="G201" s="363"/>
      <c r="H201" s="363"/>
      <c r="I201" s="363"/>
      <c r="J201" s="363"/>
      <c r="K201" s="363"/>
      <c r="L201" s="363"/>
      <c r="M201" s="364"/>
      <c r="N201" s="360" t="s">
        <v>43</v>
      </c>
      <c r="O201" s="361"/>
      <c r="P201" s="361"/>
      <c r="Q201" s="361"/>
      <c r="R201" s="361"/>
      <c r="S201" s="361"/>
      <c r="T201" s="362"/>
      <c r="U201" s="41" t="s">
        <v>0</v>
      </c>
      <c r="V201" s="42">
        <f>IFERROR(SUM(V196:V199),"0")</f>
        <v>176</v>
      </c>
      <c r="W201" s="42">
        <f>IFERROR(SUM(W196:W199),"0")</f>
        <v>177.6</v>
      </c>
      <c r="X201" s="41"/>
      <c r="Y201" s="65"/>
      <c r="Z201" s="65"/>
    </row>
    <row r="202" spans="1:53" ht="16.5" customHeight="1" x14ac:dyDescent="0.25">
      <c r="A202" s="384" t="s">
        <v>321</v>
      </c>
      <c r="B202" s="384"/>
      <c r="C202" s="384"/>
      <c r="D202" s="384"/>
      <c r="E202" s="384"/>
      <c r="F202" s="384"/>
      <c r="G202" s="384"/>
      <c r="H202" s="384"/>
      <c r="I202" s="384"/>
      <c r="J202" s="384"/>
      <c r="K202" s="384"/>
      <c r="L202" s="384"/>
      <c r="M202" s="384"/>
      <c r="N202" s="384"/>
      <c r="O202" s="384"/>
      <c r="P202" s="384"/>
      <c r="Q202" s="384"/>
      <c r="R202" s="384"/>
      <c r="S202" s="384"/>
      <c r="T202" s="384"/>
      <c r="U202" s="384"/>
      <c r="V202" s="384"/>
      <c r="W202" s="384"/>
      <c r="X202" s="384"/>
      <c r="Y202" s="63"/>
      <c r="Z202" s="63"/>
    </row>
    <row r="203" spans="1:53" ht="14.25" customHeight="1" x14ac:dyDescent="0.25">
      <c r="A203" s="369" t="s">
        <v>117</v>
      </c>
      <c r="B203" s="369"/>
      <c r="C203" s="369"/>
      <c r="D203" s="369"/>
      <c r="E203" s="369"/>
      <c r="F203" s="369"/>
      <c r="G203" s="369"/>
      <c r="H203" s="369"/>
      <c r="I203" s="369"/>
      <c r="J203" s="369"/>
      <c r="K203" s="369"/>
      <c r="L203" s="369"/>
      <c r="M203" s="369"/>
      <c r="N203" s="369"/>
      <c r="O203" s="369"/>
      <c r="P203" s="369"/>
      <c r="Q203" s="369"/>
      <c r="R203" s="369"/>
      <c r="S203" s="369"/>
      <c r="T203" s="369"/>
      <c r="U203" s="369"/>
      <c r="V203" s="369"/>
      <c r="W203" s="369"/>
      <c r="X203" s="369"/>
      <c r="Y203" s="64"/>
      <c r="Z203" s="64"/>
    </row>
    <row r="204" spans="1:53" ht="27" customHeight="1" x14ac:dyDescent="0.25">
      <c r="A204" s="61" t="s">
        <v>322</v>
      </c>
      <c r="B204" s="61" t="s">
        <v>323</v>
      </c>
      <c r="C204" s="35">
        <v>4301011717</v>
      </c>
      <c r="D204" s="356">
        <v>4680115884274</v>
      </c>
      <c r="E204" s="356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9" t="s">
        <v>324</v>
      </c>
      <c r="O204" s="358"/>
      <c r="P204" s="358"/>
      <c r="Q204" s="358"/>
      <c r="R204" s="359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customHeight="1" x14ac:dyDescent="0.25">
      <c r="A205" s="61" t="s">
        <v>325</v>
      </c>
      <c r="B205" s="61" t="s">
        <v>326</v>
      </c>
      <c r="C205" s="35">
        <v>4301011719</v>
      </c>
      <c r="D205" s="356">
        <v>4680115884298</v>
      </c>
      <c r="E205" s="356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40" t="s">
        <v>327</v>
      </c>
      <c r="O205" s="358"/>
      <c r="P205" s="358"/>
      <c r="Q205" s="358"/>
      <c r="R205" s="359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customHeight="1" x14ac:dyDescent="0.25">
      <c r="A206" s="61" t="s">
        <v>328</v>
      </c>
      <c r="B206" s="61" t="s">
        <v>329</v>
      </c>
      <c r="C206" s="35">
        <v>4301011733</v>
      </c>
      <c r="D206" s="356">
        <v>4680115884250</v>
      </c>
      <c r="E206" s="356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358"/>
      <c r="P206" s="358"/>
      <c r="Q206" s="358"/>
      <c r="R206" s="359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331</v>
      </c>
      <c r="B207" s="61" t="s">
        <v>332</v>
      </c>
      <c r="C207" s="35">
        <v>4301011718</v>
      </c>
      <c r="D207" s="356">
        <v>4680115884281</v>
      </c>
      <c r="E207" s="356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358"/>
      <c r="P207" s="358"/>
      <c r="Q207" s="358"/>
      <c r="R207" s="359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334</v>
      </c>
      <c r="B208" s="61" t="s">
        <v>335</v>
      </c>
      <c r="C208" s="35">
        <v>4301011720</v>
      </c>
      <c r="D208" s="356">
        <v>4680115884199</v>
      </c>
      <c r="E208" s="356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358"/>
      <c r="P208" s="358"/>
      <c r="Q208" s="358"/>
      <c r="R208" s="359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337</v>
      </c>
      <c r="B209" s="61" t="s">
        <v>338</v>
      </c>
      <c r="C209" s="35">
        <v>4301011716</v>
      </c>
      <c r="D209" s="356">
        <v>4680115884267</v>
      </c>
      <c r="E209" s="356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358"/>
      <c r="P209" s="358"/>
      <c r="Q209" s="358"/>
      <c r="R209" s="359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x14ac:dyDescent="0.2">
      <c r="A210" s="363"/>
      <c r="B210" s="363"/>
      <c r="C210" s="363"/>
      <c r="D210" s="363"/>
      <c r="E210" s="363"/>
      <c r="F210" s="363"/>
      <c r="G210" s="363"/>
      <c r="H210" s="363"/>
      <c r="I210" s="363"/>
      <c r="J210" s="363"/>
      <c r="K210" s="363"/>
      <c r="L210" s="363"/>
      <c r="M210" s="364"/>
      <c r="N210" s="360" t="s">
        <v>43</v>
      </c>
      <c r="O210" s="361"/>
      <c r="P210" s="361"/>
      <c r="Q210" s="361"/>
      <c r="R210" s="361"/>
      <c r="S210" s="361"/>
      <c r="T210" s="362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x14ac:dyDescent="0.2">
      <c r="A211" s="363"/>
      <c r="B211" s="363"/>
      <c r="C211" s="363"/>
      <c r="D211" s="363"/>
      <c r="E211" s="363"/>
      <c r="F211" s="363"/>
      <c r="G211" s="363"/>
      <c r="H211" s="363"/>
      <c r="I211" s="363"/>
      <c r="J211" s="363"/>
      <c r="K211" s="363"/>
      <c r="L211" s="363"/>
      <c r="M211" s="364"/>
      <c r="N211" s="360" t="s">
        <v>43</v>
      </c>
      <c r="O211" s="361"/>
      <c r="P211" s="361"/>
      <c r="Q211" s="361"/>
      <c r="R211" s="361"/>
      <c r="S211" s="361"/>
      <c r="T211" s="362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customHeight="1" x14ac:dyDescent="0.25">
      <c r="A212" s="369" t="s">
        <v>75</v>
      </c>
      <c r="B212" s="369"/>
      <c r="C212" s="369"/>
      <c r="D212" s="369"/>
      <c r="E212" s="369"/>
      <c r="F212" s="369"/>
      <c r="G212" s="369"/>
      <c r="H212" s="369"/>
      <c r="I212" s="369"/>
      <c r="J212" s="369"/>
      <c r="K212" s="369"/>
      <c r="L212" s="369"/>
      <c r="M212" s="369"/>
      <c r="N212" s="369"/>
      <c r="O212" s="369"/>
      <c r="P212" s="369"/>
      <c r="Q212" s="369"/>
      <c r="R212" s="369"/>
      <c r="S212" s="369"/>
      <c r="T212" s="369"/>
      <c r="U212" s="369"/>
      <c r="V212" s="369"/>
      <c r="W212" s="369"/>
      <c r="X212" s="369"/>
      <c r="Y212" s="64"/>
      <c r="Z212" s="64"/>
    </row>
    <row r="213" spans="1:53" ht="27" customHeight="1" x14ac:dyDescent="0.25">
      <c r="A213" s="61" t="s">
        <v>340</v>
      </c>
      <c r="B213" s="61" t="s">
        <v>341</v>
      </c>
      <c r="C213" s="35">
        <v>4301031151</v>
      </c>
      <c r="D213" s="356">
        <v>4607091389845</v>
      </c>
      <c r="E213" s="356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x14ac:dyDescent="0.2">
      <c r="A214" s="363"/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4"/>
      <c r="N214" s="360" t="s">
        <v>43</v>
      </c>
      <c r="O214" s="361"/>
      <c r="P214" s="361"/>
      <c r="Q214" s="361"/>
      <c r="R214" s="361"/>
      <c r="S214" s="361"/>
      <c r="T214" s="362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x14ac:dyDescent="0.2">
      <c r="A215" s="363"/>
      <c r="B215" s="363"/>
      <c r="C215" s="363"/>
      <c r="D215" s="363"/>
      <c r="E215" s="363"/>
      <c r="F215" s="363"/>
      <c r="G215" s="363"/>
      <c r="H215" s="363"/>
      <c r="I215" s="363"/>
      <c r="J215" s="363"/>
      <c r="K215" s="363"/>
      <c r="L215" s="363"/>
      <c r="M215" s="364"/>
      <c r="N215" s="360" t="s">
        <v>43</v>
      </c>
      <c r="O215" s="361"/>
      <c r="P215" s="361"/>
      <c r="Q215" s="361"/>
      <c r="R215" s="361"/>
      <c r="S215" s="361"/>
      <c r="T215" s="362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customHeight="1" x14ac:dyDescent="0.25">
      <c r="A216" s="384" t="s">
        <v>342</v>
      </c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84"/>
      <c r="O216" s="384"/>
      <c r="P216" s="384"/>
      <c r="Q216" s="384"/>
      <c r="R216" s="384"/>
      <c r="S216" s="384"/>
      <c r="T216" s="384"/>
      <c r="U216" s="384"/>
      <c r="V216" s="384"/>
      <c r="W216" s="384"/>
      <c r="X216" s="384"/>
      <c r="Y216" s="63"/>
      <c r="Z216" s="63"/>
    </row>
    <row r="217" spans="1:53" ht="14.25" customHeight="1" x14ac:dyDescent="0.25">
      <c r="A217" s="369" t="s">
        <v>117</v>
      </c>
      <c r="B217" s="369"/>
      <c r="C217" s="369"/>
      <c r="D217" s="369"/>
      <c r="E217" s="369"/>
      <c r="F217" s="369"/>
      <c r="G217" s="369"/>
      <c r="H217" s="369"/>
      <c r="I217" s="369"/>
      <c r="J217" s="369"/>
      <c r="K217" s="369"/>
      <c r="L217" s="369"/>
      <c r="M217" s="369"/>
      <c r="N217" s="369"/>
      <c r="O217" s="369"/>
      <c r="P217" s="369"/>
      <c r="Q217" s="369"/>
      <c r="R217" s="369"/>
      <c r="S217" s="369"/>
      <c r="T217" s="369"/>
      <c r="U217" s="369"/>
      <c r="V217" s="369"/>
      <c r="W217" s="369"/>
      <c r="X217" s="369"/>
      <c r="Y217" s="64"/>
      <c r="Z217" s="64"/>
    </row>
    <row r="218" spans="1:53" ht="27" customHeight="1" x14ac:dyDescent="0.25">
      <c r="A218" s="61" t="s">
        <v>343</v>
      </c>
      <c r="B218" s="61" t="s">
        <v>344</v>
      </c>
      <c r="C218" s="35">
        <v>4301011826</v>
      </c>
      <c r="D218" s="356">
        <v>4680115884137</v>
      </c>
      <c r="E218" s="356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34" t="s">
        <v>345</v>
      </c>
      <c r="O218" s="358"/>
      <c r="P218" s="358"/>
      <c r="Q218" s="358"/>
      <c r="R218" s="359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customHeight="1" x14ac:dyDescent="0.25">
      <c r="A219" s="61" t="s">
        <v>346</v>
      </c>
      <c r="B219" s="61" t="s">
        <v>347</v>
      </c>
      <c r="C219" s="35">
        <v>4301011724</v>
      </c>
      <c r="D219" s="356">
        <v>4680115884236</v>
      </c>
      <c r="E219" s="356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28" t="s">
        <v>348</v>
      </c>
      <c r="O219" s="358"/>
      <c r="P219" s="358"/>
      <c r="Q219" s="358"/>
      <c r="R219" s="359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customHeight="1" x14ac:dyDescent="0.25">
      <c r="A220" s="61" t="s">
        <v>349</v>
      </c>
      <c r="B220" s="61" t="s">
        <v>350</v>
      </c>
      <c r="C220" s="35">
        <v>4301011721</v>
      </c>
      <c r="D220" s="356">
        <v>4680115884175</v>
      </c>
      <c r="E220" s="356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29" t="s">
        <v>351</v>
      </c>
      <c r="O220" s="358"/>
      <c r="P220" s="358"/>
      <c r="Q220" s="358"/>
      <c r="R220" s="359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352</v>
      </c>
      <c r="B221" s="61" t="s">
        <v>353</v>
      </c>
      <c r="C221" s="35">
        <v>4301011824</v>
      </c>
      <c r="D221" s="356">
        <v>4680115884144</v>
      </c>
      <c r="E221" s="356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30" t="s">
        <v>354</v>
      </c>
      <c r="O221" s="358"/>
      <c r="P221" s="358"/>
      <c r="Q221" s="358"/>
      <c r="R221" s="359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355</v>
      </c>
      <c r="B222" s="61" t="s">
        <v>356</v>
      </c>
      <c r="C222" s="35">
        <v>4301011726</v>
      </c>
      <c r="D222" s="356">
        <v>4680115884182</v>
      </c>
      <c r="E222" s="356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31" t="s">
        <v>357</v>
      </c>
      <c r="O222" s="358"/>
      <c r="P222" s="358"/>
      <c r="Q222" s="358"/>
      <c r="R222" s="359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358</v>
      </c>
      <c r="B223" s="61" t="s">
        <v>359</v>
      </c>
      <c r="C223" s="35">
        <v>4301011722</v>
      </c>
      <c r="D223" s="356">
        <v>4680115884205</v>
      </c>
      <c r="E223" s="356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32" t="s">
        <v>360</v>
      </c>
      <c r="O223" s="358"/>
      <c r="P223" s="358"/>
      <c r="Q223" s="358"/>
      <c r="R223" s="359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x14ac:dyDescent="0.2">
      <c r="A224" s="363"/>
      <c r="B224" s="363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4"/>
      <c r="N224" s="360" t="s">
        <v>43</v>
      </c>
      <c r="O224" s="361"/>
      <c r="P224" s="361"/>
      <c r="Q224" s="361"/>
      <c r="R224" s="361"/>
      <c r="S224" s="361"/>
      <c r="T224" s="362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x14ac:dyDescent="0.2">
      <c r="A225" s="363"/>
      <c r="B225" s="363"/>
      <c r="C225" s="363"/>
      <c r="D225" s="363"/>
      <c r="E225" s="363"/>
      <c r="F225" s="363"/>
      <c r="G225" s="363"/>
      <c r="H225" s="363"/>
      <c r="I225" s="363"/>
      <c r="J225" s="363"/>
      <c r="K225" s="363"/>
      <c r="L225" s="363"/>
      <c r="M225" s="364"/>
      <c r="N225" s="360" t="s">
        <v>43</v>
      </c>
      <c r="O225" s="361"/>
      <c r="P225" s="361"/>
      <c r="Q225" s="361"/>
      <c r="R225" s="361"/>
      <c r="S225" s="361"/>
      <c r="T225" s="362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customHeight="1" x14ac:dyDescent="0.25">
      <c r="A226" s="384" t="s">
        <v>361</v>
      </c>
      <c r="B226" s="384"/>
      <c r="C226" s="384"/>
      <c r="D226" s="384"/>
      <c r="E226" s="384"/>
      <c r="F226" s="384"/>
      <c r="G226" s="384"/>
      <c r="H226" s="384"/>
      <c r="I226" s="384"/>
      <c r="J226" s="384"/>
      <c r="K226" s="384"/>
      <c r="L226" s="384"/>
      <c r="M226" s="384"/>
      <c r="N226" s="384"/>
      <c r="O226" s="384"/>
      <c r="P226" s="384"/>
      <c r="Q226" s="384"/>
      <c r="R226" s="384"/>
      <c r="S226" s="384"/>
      <c r="T226" s="384"/>
      <c r="U226" s="384"/>
      <c r="V226" s="384"/>
      <c r="W226" s="384"/>
      <c r="X226" s="384"/>
      <c r="Y226" s="63"/>
      <c r="Z226" s="63"/>
    </row>
    <row r="227" spans="1:53" ht="14.25" customHeight="1" x14ac:dyDescent="0.25">
      <c r="A227" s="369" t="s">
        <v>117</v>
      </c>
      <c r="B227" s="369"/>
      <c r="C227" s="369"/>
      <c r="D227" s="369"/>
      <c r="E227" s="369"/>
      <c r="F227" s="369"/>
      <c r="G227" s="369"/>
      <c r="H227" s="369"/>
      <c r="I227" s="369"/>
      <c r="J227" s="369"/>
      <c r="K227" s="369"/>
      <c r="L227" s="369"/>
      <c r="M227" s="369"/>
      <c r="N227" s="369"/>
      <c r="O227" s="369"/>
      <c r="P227" s="369"/>
      <c r="Q227" s="369"/>
      <c r="R227" s="369"/>
      <c r="S227" s="369"/>
      <c r="T227" s="369"/>
      <c r="U227" s="369"/>
      <c r="V227" s="369"/>
      <c r="W227" s="369"/>
      <c r="X227" s="369"/>
      <c r="Y227" s="64"/>
      <c r="Z227" s="64"/>
    </row>
    <row r="228" spans="1:53" ht="27" customHeight="1" x14ac:dyDescent="0.25">
      <c r="A228" s="61" t="s">
        <v>362</v>
      </c>
      <c r="B228" s="61" t="s">
        <v>363</v>
      </c>
      <c r="C228" s="35">
        <v>4301011346</v>
      </c>
      <c r="D228" s="356">
        <v>4607091387445</v>
      </c>
      <c r="E228" s="356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customHeight="1" x14ac:dyDescent="0.25">
      <c r="A229" s="61" t="s">
        <v>364</v>
      </c>
      <c r="B229" s="61" t="s">
        <v>365</v>
      </c>
      <c r="C229" s="35">
        <v>4301011308</v>
      </c>
      <c r="D229" s="356">
        <v>4607091386004</v>
      </c>
      <c r="E229" s="356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8" t="s">
        <v>48</v>
      </c>
      <c r="T229" s="38" t="s">
        <v>48</v>
      </c>
      <c r="U229" s="39" t="s">
        <v>0</v>
      </c>
      <c r="V229" s="57">
        <v>10</v>
      </c>
      <c r="W229" s="54">
        <f t="shared" si="13"/>
        <v>10.8</v>
      </c>
      <c r="X229" s="40">
        <f>IFERROR(IF(W229=0,"",ROUNDUP(W229/H229,0)*0.02175),"")</f>
        <v>2.1749999999999999E-2</v>
      </c>
      <c r="Y229" s="66" t="s">
        <v>48</v>
      </c>
      <c r="Z229" s="67" t="s">
        <v>48</v>
      </c>
      <c r="AD229" s="68"/>
      <c r="BA229" s="196" t="s">
        <v>66</v>
      </c>
    </row>
    <row r="230" spans="1:53" ht="27" customHeight="1" x14ac:dyDescent="0.25">
      <c r="A230" s="61" t="s">
        <v>364</v>
      </c>
      <c r="B230" s="61" t="s">
        <v>366</v>
      </c>
      <c r="C230" s="35">
        <v>4301011362</v>
      </c>
      <c r="D230" s="356">
        <v>4607091386004</v>
      </c>
      <c r="E230" s="356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2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4301011347</v>
      </c>
      <c r="D231" s="356">
        <v>4607091386073</v>
      </c>
      <c r="E231" s="356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4301010928</v>
      </c>
      <c r="D232" s="356">
        <v>4607091387322</v>
      </c>
      <c r="E232" s="356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4301011395</v>
      </c>
      <c r="D233" s="356">
        <v>4607091387322</v>
      </c>
      <c r="E233" s="356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4301011311</v>
      </c>
      <c r="D234" s="356">
        <v>4607091387377</v>
      </c>
      <c r="E234" s="356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4301010945</v>
      </c>
      <c r="D235" s="356">
        <v>4607091387353</v>
      </c>
      <c r="E235" s="356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4301011328</v>
      </c>
      <c r="D236" s="356">
        <v>4607091386011</v>
      </c>
      <c r="E236" s="356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 t="shared" ref="X236:X241" si="14">IFERROR(IF(W236=0,"",ROUNDUP(W236/H236,0)*0.00937),"")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4301011329</v>
      </c>
      <c r="D237" s="356">
        <v>4607091387308</v>
      </c>
      <c r="E237" s="356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4301011049</v>
      </c>
      <c r="D238" s="356">
        <v>4607091387339</v>
      </c>
      <c r="E238" s="356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si="14"/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4301011433</v>
      </c>
      <c r="D239" s="356">
        <v>4680115882638</v>
      </c>
      <c r="E239" s="356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4301011573</v>
      </c>
      <c r="D240" s="356">
        <v>4680115881938</v>
      </c>
      <c r="E240" s="356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4301010944</v>
      </c>
      <c r="D241" s="356">
        <v>4607091387346</v>
      </c>
      <c r="E241" s="356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4301011402</v>
      </c>
      <c r="D242" s="356">
        <v>4680115880375</v>
      </c>
      <c r="E242" s="356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1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58"/>
      <c r="P242" s="358"/>
      <c r="Q242" s="358"/>
      <c r="R242" s="359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4301011353</v>
      </c>
      <c r="D243" s="356">
        <v>4607091389807</v>
      </c>
      <c r="E243" s="356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58"/>
      <c r="P243" s="358"/>
      <c r="Q243" s="358"/>
      <c r="R243" s="359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x14ac:dyDescent="0.2">
      <c r="A244" s="363"/>
      <c r="B244" s="363"/>
      <c r="C244" s="363"/>
      <c r="D244" s="363"/>
      <c r="E244" s="363"/>
      <c r="F244" s="363"/>
      <c r="G244" s="363"/>
      <c r="H244" s="363"/>
      <c r="I244" s="363"/>
      <c r="J244" s="363"/>
      <c r="K244" s="363"/>
      <c r="L244" s="363"/>
      <c r="M244" s="364"/>
      <c r="N244" s="360" t="s">
        <v>43</v>
      </c>
      <c r="O244" s="361"/>
      <c r="P244" s="361"/>
      <c r="Q244" s="361"/>
      <c r="R244" s="361"/>
      <c r="S244" s="361"/>
      <c r="T244" s="362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0.92592592592592582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1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2.1749999999999999E-2</v>
      </c>
      <c r="Y244" s="65"/>
      <c r="Z244" s="65"/>
    </row>
    <row r="245" spans="1:53" x14ac:dyDescent="0.2">
      <c r="A245" s="363"/>
      <c r="B245" s="363"/>
      <c r="C245" s="363"/>
      <c r="D245" s="363"/>
      <c r="E245" s="363"/>
      <c r="F245" s="363"/>
      <c r="G245" s="363"/>
      <c r="H245" s="363"/>
      <c r="I245" s="363"/>
      <c r="J245" s="363"/>
      <c r="K245" s="363"/>
      <c r="L245" s="363"/>
      <c r="M245" s="364"/>
      <c r="N245" s="360" t="s">
        <v>43</v>
      </c>
      <c r="O245" s="361"/>
      <c r="P245" s="361"/>
      <c r="Q245" s="361"/>
      <c r="R245" s="361"/>
      <c r="S245" s="361"/>
      <c r="T245" s="362"/>
      <c r="U245" s="41" t="s">
        <v>0</v>
      </c>
      <c r="V245" s="42">
        <f>IFERROR(SUM(V228:V243),"0")</f>
        <v>10</v>
      </c>
      <c r="W245" s="42">
        <f>IFERROR(SUM(W228:W243),"0")</f>
        <v>10.8</v>
      </c>
      <c r="X245" s="41"/>
      <c r="Y245" s="65"/>
      <c r="Z245" s="65"/>
    </row>
    <row r="246" spans="1:53" ht="14.25" customHeight="1" x14ac:dyDescent="0.25">
      <c r="A246" s="369" t="s">
        <v>109</v>
      </c>
      <c r="B246" s="369"/>
      <c r="C246" s="369"/>
      <c r="D246" s="369"/>
      <c r="E246" s="369"/>
      <c r="F246" s="369"/>
      <c r="G246" s="369"/>
      <c r="H246" s="369"/>
      <c r="I246" s="369"/>
      <c r="J246" s="369"/>
      <c r="K246" s="369"/>
      <c r="L246" s="369"/>
      <c r="M246" s="369"/>
      <c r="N246" s="369"/>
      <c r="O246" s="369"/>
      <c r="P246" s="369"/>
      <c r="Q246" s="369"/>
      <c r="R246" s="369"/>
      <c r="S246" s="369"/>
      <c r="T246" s="369"/>
      <c r="U246" s="369"/>
      <c r="V246" s="369"/>
      <c r="W246" s="369"/>
      <c r="X246" s="369"/>
      <c r="Y246" s="64"/>
      <c r="Z246" s="64"/>
    </row>
    <row r="247" spans="1:53" ht="27" customHeight="1" x14ac:dyDescent="0.25">
      <c r="A247" s="61" t="s">
        <v>392</v>
      </c>
      <c r="B247" s="61" t="s">
        <v>393</v>
      </c>
      <c r="C247" s="35">
        <v>4301020254</v>
      </c>
      <c r="D247" s="356">
        <v>4680115881914</v>
      </c>
      <c r="E247" s="356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58"/>
      <c r="P247" s="358"/>
      <c r="Q247" s="358"/>
      <c r="R247" s="359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x14ac:dyDescent="0.2">
      <c r="A248" s="363"/>
      <c r="B248" s="363"/>
      <c r="C248" s="363"/>
      <c r="D248" s="363"/>
      <c r="E248" s="363"/>
      <c r="F248" s="363"/>
      <c r="G248" s="363"/>
      <c r="H248" s="363"/>
      <c r="I248" s="363"/>
      <c r="J248" s="363"/>
      <c r="K248" s="363"/>
      <c r="L248" s="363"/>
      <c r="M248" s="364"/>
      <c r="N248" s="360" t="s">
        <v>43</v>
      </c>
      <c r="O248" s="361"/>
      <c r="P248" s="361"/>
      <c r="Q248" s="361"/>
      <c r="R248" s="361"/>
      <c r="S248" s="361"/>
      <c r="T248" s="362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x14ac:dyDescent="0.2">
      <c r="A249" s="363"/>
      <c r="B249" s="363"/>
      <c r="C249" s="363"/>
      <c r="D249" s="363"/>
      <c r="E249" s="363"/>
      <c r="F249" s="363"/>
      <c r="G249" s="363"/>
      <c r="H249" s="363"/>
      <c r="I249" s="363"/>
      <c r="J249" s="363"/>
      <c r="K249" s="363"/>
      <c r="L249" s="363"/>
      <c r="M249" s="364"/>
      <c r="N249" s="360" t="s">
        <v>43</v>
      </c>
      <c r="O249" s="361"/>
      <c r="P249" s="361"/>
      <c r="Q249" s="361"/>
      <c r="R249" s="361"/>
      <c r="S249" s="361"/>
      <c r="T249" s="362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customHeight="1" x14ac:dyDescent="0.25">
      <c r="A250" s="369" t="s">
        <v>75</v>
      </c>
      <c r="B250" s="369"/>
      <c r="C250" s="369"/>
      <c r="D250" s="369"/>
      <c r="E250" s="369"/>
      <c r="F250" s="369"/>
      <c r="G250" s="369"/>
      <c r="H250" s="369"/>
      <c r="I250" s="369"/>
      <c r="J250" s="369"/>
      <c r="K250" s="369"/>
      <c r="L250" s="369"/>
      <c r="M250" s="369"/>
      <c r="N250" s="369"/>
      <c r="O250" s="369"/>
      <c r="P250" s="369"/>
      <c r="Q250" s="369"/>
      <c r="R250" s="369"/>
      <c r="S250" s="369"/>
      <c r="T250" s="369"/>
      <c r="U250" s="369"/>
      <c r="V250" s="369"/>
      <c r="W250" s="369"/>
      <c r="X250" s="369"/>
      <c r="Y250" s="64"/>
      <c r="Z250" s="64"/>
    </row>
    <row r="251" spans="1:53" ht="27" customHeight="1" x14ac:dyDescent="0.25">
      <c r="A251" s="61" t="s">
        <v>394</v>
      </c>
      <c r="B251" s="61" t="s">
        <v>395</v>
      </c>
      <c r="C251" s="35">
        <v>4301030878</v>
      </c>
      <c r="D251" s="356">
        <v>4607091387193</v>
      </c>
      <c r="E251" s="356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58"/>
      <c r="P251" s="358"/>
      <c r="Q251" s="358"/>
      <c r="R251" s="359"/>
      <c r="S251" s="38" t="s">
        <v>48</v>
      </c>
      <c r="T251" s="38" t="s">
        <v>48</v>
      </c>
      <c r="U251" s="39" t="s">
        <v>0</v>
      </c>
      <c r="V251" s="57">
        <v>50</v>
      </c>
      <c r="W251" s="54">
        <f>IFERROR(IF(V251="",0,CEILING((V251/$H251),1)*$H251),"")</f>
        <v>50.400000000000006</v>
      </c>
      <c r="X251" s="40">
        <f>IFERROR(IF(W251=0,"",ROUNDUP(W251/H251,0)*0.00753),"")</f>
        <v>9.0359999999999996E-2</v>
      </c>
      <c r="Y251" s="66" t="s">
        <v>48</v>
      </c>
      <c r="Z251" s="67" t="s">
        <v>48</v>
      </c>
      <c r="AD251" s="68"/>
      <c r="BA251" s="212" t="s">
        <v>66</v>
      </c>
    </row>
    <row r="252" spans="1:53" ht="27" customHeight="1" x14ac:dyDescent="0.25">
      <c r="A252" s="61" t="s">
        <v>396</v>
      </c>
      <c r="B252" s="61" t="s">
        <v>397</v>
      </c>
      <c r="C252" s="35">
        <v>4301031153</v>
      </c>
      <c r="D252" s="356">
        <v>4607091387230</v>
      </c>
      <c r="E252" s="356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58"/>
      <c r="P252" s="358"/>
      <c r="Q252" s="358"/>
      <c r="R252" s="359"/>
      <c r="S252" s="38" t="s">
        <v>48</v>
      </c>
      <c r="T252" s="38" t="s">
        <v>48</v>
      </c>
      <c r="U252" s="39" t="s">
        <v>0</v>
      </c>
      <c r="V252" s="57">
        <v>40</v>
      </c>
      <c r="W252" s="54">
        <f>IFERROR(IF(V252="",0,CEILING((V252/$H252),1)*$H252),"")</f>
        <v>42</v>
      </c>
      <c r="X252" s="40">
        <f>IFERROR(IF(W252=0,"",ROUNDUP(W252/H252,0)*0.00753),"")</f>
        <v>7.5300000000000006E-2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4301031152</v>
      </c>
      <c r="D253" s="356">
        <v>4607091387285</v>
      </c>
      <c r="E253" s="356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58"/>
      <c r="P253" s="358"/>
      <c r="Q253" s="358"/>
      <c r="R253" s="359"/>
      <c r="S253" s="38" t="s">
        <v>48</v>
      </c>
      <c r="T253" s="38" t="s">
        <v>48</v>
      </c>
      <c r="U253" s="39" t="s">
        <v>0</v>
      </c>
      <c r="V253" s="57">
        <v>4</v>
      </c>
      <c r="W253" s="54">
        <f>IFERROR(IF(V253="",0,CEILING((V253/$H253),1)*$H253),"")</f>
        <v>4.2</v>
      </c>
      <c r="X253" s="40">
        <f>IFERROR(IF(W253=0,"",ROUNDUP(W253/H253,0)*0.00502),"")</f>
        <v>1.004E-2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4301031164</v>
      </c>
      <c r="D254" s="356">
        <v>4680115880481</v>
      </c>
      <c r="E254" s="356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58"/>
      <c r="P254" s="358"/>
      <c r="Q254" s="358"/>
      <c r="R254" s="359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x14ac:dyDescent="0.2">
      <c r="A255" s="363"/>
      <c r="B255" s="363"/>
      <c r="C255" s="363"/>
      <c r="D255" s="363"/>
      <c r="E255" s="363"/>
      <c r="F255" s="363"/>
      <c r="G255" s="363"/>
      <c r="H255" s="363"/>
      <c r="I255" s="363"/>
      <c r="J255" s="363"/>
      <c r="K255" s="363"/>
      <c r="L255" s="363"/>
      <c r="M255" s="364"/>
      <c r="N255" s="360" t="s">
        <v>43</v>
      </c>
      <c r="O255" s="361"/>
      <c r="P255" s="361"/>
      <c r="Q255" s="361"/>
      <c r="R255" s="361"/>
      <c r="S255" s="361"/>
      <c r="T255" s="362"/>
      <c r="U255" s="41" t="s">
        <v>42</v>
      </c>
      <c r="V255" s="42">
        <f>IFERROR(V251/H251,"0")+IFERROR(V252/H252,"0")+IFERROR(V253/H253,"0")+IFERROR(V254/H254,"0")</f>
        <v>23.333333333333336</v>
      </c>
      <c r="W255" s="42">
        <f>IFERROR(W251/H251,"0")+IFERROR(W252/H252,"0")+IFERROR(W253/H253,"0")+IFERROR(W254/H254,"0")</f>
        <v>24</v>
      </c>
      <c r="X255" s="42">
        <f>IFERROR(IF(X251="",0,X251),"0")+IFERROR(IF(X252="",0,X252),"0")+IFERROR(IF(X253="",0,X253),"0")+IFERROR(IF(X254="",0,X254),"0")</f>
        <v>0.1757</v>
      </c>
      <c r="Y255" s="65"/>
      <c r="Z255" s="65"/>
    </row>
    <row r="256" spans="1:53" x14ac:dyDescent="0.2">
      <c r="A256" s="363"/>
      <c r="B256" s="363"/>
      <c r="C256" s="363"/>
      <c r="D256" s="363"/>
      <c r="E256" s="363"/>
      <c r="F256" s="363"/>
      <c r="G256" s="363"/>
      <c r="H256" s="363"/>
      <c r="I256" s="363"/>
      <c r="J256" s="363"/>
      <c r="K256" s="363"/>
      <c r="L256" s="363"/>
      <c r="M256" s="364"/>
      <c r="N256" s="360" t="s">
        <v>43</v>
      </c>
      <c r="O256" s="361"/>
      <c r="P256" s="361"/>
      <c r="Q256" s="361"/>
      <c r="R256" s="361"/>
      <c r="S256" s="361"/>
      <c r="T256" s="362"/>
      <c r="U256" s="41" t="s">
        <v>0</v>
      </c>
      <c r="V256" s="42">
        <f>IFERROR(SUM(V251:V254),"0")</f>
        <v>94</v>
      </c>
      <c r="W256" s="42">
        <f>IFERROR(SUM(W251:W254),"0")</f>
        <v>96.600000000000009</v>
      </c>
      <c r="X256" s="41"/>
      <c r="Y256" s="65"/>
      <c r="Z256" s="65"/>
    </row>
    <row r="257" spans="1:53" ht="14.25" customHeight="1" x14ac:dyDescent="0.25">
      <c r="A257" s="369" t="s">
        <v>80</v>
      </c>
      <c r="B257" s="369"/>
      <c r="C257" s="369"/>
      <c r="D257" s="369"/>
      <c r="E257" s="369"/>
      <c r="F257" s="369"/>
      <c r="G257" s="369"/>
      <c r="H257" s="369"/>
      <c r="I257" s="369"/>
      <c r="J257" s="369"/>
      <c r="K257" s="369"/>
      <c r="L257" s="369"/>
      <c r="M257" s="369"/>
      <c r="N257" s="369"/>
      <c r="O257" s="369"/>
      <c r="P257" s="369"/>
      <c r="Q257" s="369"/>
      <c r="R257" s="369"/>
      <c r="S257" s="369"/>
      <c r="T257" s="369"/>
      <c r="U257" s="369"/>
      <c r="V257" s="369"/>
      <c r="W257" s="369"/>
      <c r="X257" s="369"/>
      <c r="Y257" s="64"/>
      <c r="Z257" s="64"/>
    </row>
    <row r="258" spans="1:53" ht="16.5" customHeight="1" x14ac:dyDescent="0.25">
      <c r="A258" s="61" t="s">
        <v>402</v>
      </c>
      <c r="B258" s="61" t="s">
        <v>403</v>
      </c>
      <c r="C258" s="35">
        <v>4301051731</v>
      </c>
      <c r="D258" s="356">
        <v>4680115884618</v>
      </c>
      <c r="E258" s="356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03" t="s">
        <v>404</v>
      </c>
      <c r="O258" s="358"/>
      <c r="P258" s="358"/>
      <c r="Q258" s="358"/>
      <c r="R258" s="359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356">
        <v>4607091387766</v>
      </c>
      <c r="E259" s="356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8"/>
      <c r="P259" s="358"/>
      <c r="Q259" s="358"/>
      <c r="R259" s="359"/>
      <c r="S259" s="38" t="s">
        <v>48</v>
      </c>
      <c r="T259" s="38" t="s">
        <v>48</v>
      </c>
      <c r="U259" s="39" t="s">
        <v>0</v>
      </c>
      <c r="V259" s="57">
        <v>80</v>
      </c>
      <c r="W259" s="54">
        <f t="shared" si="15"/>
        <v>85.8</v>
      </c>
      <c r="X259" s="40">
        <f>IFERROR(IF(W259=0,"",ROUNDUP(W259/H259,0)*0.02175),"")</f>
        <v>0.23924999999999999</v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408</v>
      </c>
      <c r="B260" s="61" t="s">
        <v>409</v>
      </c>
      <c r="C260" s="35">
        <v>4301051116</v>
      </c>
      <c r="D260" s="356">
        <v>4607091387957</v>
      </c>
      <c r="E260" s="356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8"/>
      <c r="P260" s="358"/>
      <c r="Q260" s="358"/>
      <c r="R260" s="359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410</v>
      </c>
      <c r="B261" s="61" t="s">
        <v>411</v>
      </c>
      <c r="C261" s="35">
        <v>4301051115</v>
      </c>
      <c r="D261" s="356">
        <v>4607091387964</v>
      </c>
      <c r="E261" s="356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8"/>
      <c r="P261" s="358"/>
      <c r="Q261" s="358"/>
      <c r="R261" s="359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412</v>
      </c>
      <c r="B262" s="61" t="s">
        <v>413</v>
      </c>
      <c r="C262" s="35">
        <v>4301051134</v>
      </c>
      <c r="D262" s="356">
        <v>4607091381672</v>
      </c>
      <c r="E262" s="356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4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8"/>
      <c r="P262" s="358"/>
      <c r="Q262" s="358"/>
      <c r="R262" s="359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IFERROR(IF(W262=0,"",ROUNDUP(W262/H262,0)*0.00937),"")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414</v>
      </c>
      <c r="B263" s="61" t="s">
        <v>415</v>
      </c>
      <c r="C263" s="35">
        <v>4301051130</v>
      </c>
      <c r="D263" s="356">
        <v>4607091387537</v>
      </c>
      <c r="E263" s="356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4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8"/>
      <c r="P263" s="358"/>
      <c r="Q263" s="358"/>
      <c r="R263" s="359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416</v>
      </c>
      <c r="B264" s="61" t="s">
        <v>417</v>
      </c>
      <c r="C264" s="35">
        <v>4301051132</v>
      </c>
      <c r="D264" s="356">
        <v>4607091387513</v>
      </c>
      <c r="E264" s="356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8"/>
      <c r="P264" s="358"/>
      <c r="Q264" s="358"/>
      <c r="R264" s="359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418</v>
      </c>
      <c r="B265" s="61" t="s">
        <v>419</v>
      </c>
      <c r="C265" s="35">
        <v>4301051277</v>
      </c>
      <c r="D265" s="356">
        <v>4680115880511</v>
      </c>
      <c r="E265" s="356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8"/>
      <c r="P265" s="358"/>
      <c r="Q265" s="358"/>
      <c r="R265" s="359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420</v>
      </c>
      <c r="B266" s="61" t="s">
        <v>421</v>
      </c>
      <c r="C266" s="35">
        <v>4301051344</v>
      </c>
      <c r="D266" s="356">
        <v>4680115880412</v>
      </c>
      <c r="E266" s="356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8"/>
      <c r="P266" s="358"/>
      <c r="Q266" s="358"/>
      <c r="R266" s="359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363"/>
      <c r="B267" s="363"/>
      <c r="C267" s="363"/>
      <c r="D267" s="363"/>
      <c r="E267" s="363"/>
      <c r="F267" s="363"/>
      <c r="G267" s="363"/>
      <c r="H267" s="363"/>
      <c r="I267" s="363"/>
      <c r="J267" s="363"/>
      <c r="K267" s="363"/>
      <c r="L267" s="363"/>
      <c r="M267" s="364"/>
      <c r="N267" s="360" t="s">
        <v>43</v>
      </c>
      <c r="O267" s="361"/>
      <c r="P267" s="361"/>
      <c r="Q267" s="361"/>
      <c r="R267" s="361"/>
      <c r="S267" s="361"/>
      <c r="T267" s="362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10.256410256410257</v>
      </c>
      <c r="W267" s="42">
        <f>IFERROR(W258/H258,"0")+IFERROR(W259/H259,"0")+IFERROR(W260/H260,"0")+IFERROR(W261/H261,"0")+IFERROR(W262/H262,"0")+IFERROR(W263/H263,"0")+IFERROR(W264/H264,"0")+IFERROR(W265/H265,"0")+IFERROR(W266/H266,"0")</f>
        <v>11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0.23924999999999999</v>
      </c>
      <c r="Y267" s="65"/>
      <c r="Z267" s="65"/>
    </row>
    <row r="268" spans="1:53" x14ac:dyDescent="0.2">
      <c r="A268" s="363"/>
      <c r="B268" s="363"/>
      <c r="C268" s="363"/>
      <c r="D268" s="363"/>
      <c r="E268" s="363"/>
      <c r="F268" s="363"/>
      <c r="G268" s="363"/>
      <c r="H268" s="363"/>
      <c r="I268" s="363"/>
      <c r="J268" s="363"/>
      <c r="K268" s="363"/>
      <c r="L268" s="363"/>
      <c r="M268" s="364"/>
      <c r="N268" s="360" t="s">
        <v>43</v>
      </c>
      <c r="O268" s="361"/>
      <c r="P268" s="361"/>
      <c r="Q268" s="361"/>
      <c r="R268" s="361"/>
      <c r="S268" s="361"/>
      <c r="T268" s="362"/>
      <c r="U268" s="41" t="s">
        <v>0</v>
      </c>
      <c r="V268" s="42">
        <f>IFERROR(SUM(V258:V266),"0")</f>
        <v>80</v>
      </c>
      <c r="W268" s="42">
        <f>IFERROR(SUM(W258:W266),"0")</f>
        <v>85.8</v>
      </c>
      <c r="X268" s="41"/>
      <c r="Y268" s="65"/>
      <c r="Z268" s="65"/>
    </row>
    <row r="269" spans="1:53" ht="14.25" customHeight="1" x14ac:dyDescent="0.25">
      <c r="A269" s="369" t="s">
        <v>213</v>
      </c>
      <c r="B269" s="369"/>
      <c r="C269" s="369"/>
      <c r="D269" s="369"/>
      <c r="E269" s="369"/>
      <c r="F269" s="369"/>
      <c r="G269" s="369"/>
      <c r="H269" s="369"/>
      <c r="I269" s="369"/>
      <c r="J269" s="369"/>
      <c r="K269" s="369"/>
      <c r="L269" s="369"/>
      <c r="M269" s="369"/>
      <c r="N269" s="369"/>
      <c r="O269" s="369"/>
      <c r="P269" s="369"/>
      <c r="Q269" s="369"/>
      <c r="R269" s="369"/>
      <c r="S269" s="369"/>
      <c r="T269" s="369"/>
      <c r="U269" s="369"/>
      <c r="V269" s="369"/>
      <c r="W269" s="369"/>
      <c r="X269" s="369"/>
      <c r="Y269" s="64"/>
      <c r="Z269" s="64"/>
    </row>
    <row r="270" spans="1:53" ht="16.5" customHeight="1" x14ac:dyDescent="0.25">
      <c r="A270" s="61" t="s">
        <v>422</v>
      </c>
      <c r="B270" s="61" t="s">
        <v>423</v>
      </c>
      <c r="C270" s="35">
        <v>4301060326</v>
      </c>
      <c r="D270" s="356">
        <v>4607091380880</v>
      </c>
      <c r="E270" s="356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4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8"/>
      <c r="P270" s="358"/>
      <c r="Q270" s="358"/>
      <c r="R270" s="359"/>
      <c r="S270" s="38" t="s">
        <v>48</v>
      </c>
      <c r="T270" s="38" t="s">
        <v>48</v>
      </c>
      <c r="U270" s="39" t="s">
        <v>0</v>
      </c>
      <c r="V270" s="57">
        <v>100</v>
      </c>
      <c r="W270" s="54">
        <f>IFERROR(IF(V270="",0,CEILING((V270/$H270),1)*$H270),"")</f>
        <v>100.80000000000001</v>
      </c>
      <c r="X270" s="40">
        <f>IFERROR(IF(W270=0,"",ROUNDUP(W270/H270,0)*0.02175),"")</f>
        <v>0.26100000000000001</v>
      </c>
      <c r="Y270" s="66" t="s">
        <v>48</v>
      </c>
      <c r="Z270" s="67" t="s">
        <v>48</v>
      </c>
      <c r="AD270" s="68"/>
      <c r="BA270" s="225" t="s">
        <v>66</v>
      </c>
    </row>
    <row r="271" spans="1:53" ht="27" customHeight="1" x14ac:dyDescent="0.25">
      <c r="A271" s="61" t="s">
        <v>424</v>
      </c>
      <c r="B271" s="61" t="s">
        <v>425</v>
      </c>
      <c r="C271" s="35">
        <v>4301060308</v>
      </c>
      <c r="D271" s="356">
        <v>4607091384482</v>
      </c>
      <c r="E271" s="356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8"/>
      <c r="P271" s="358"/>
      <c r="Q271" s="358"/>
      <c r="R271" s="359"/>
      <c r="S271" s="38" t="s">
        <v>48</v>
      </c>
      <c r="T271" s="38" t="s">
        <v>48</v>
      </c>
      <c r="U271" s="39" t="s">
        <v>0</v>
      </c>
      <c r="V271" s="57">
        <v>750</v>
      </c>
      <c r="W271" s="54">
        <f>IFERROR(IF(V271="",0,CEILING((V271/$H271),1)*$H271),"")</f>
        <v>756.6</v>
      </c>
      <c r="X271" s="40">
        <f>IFERROR(IF(W271=0,"",ROUNDUP(W271/H271,0)*0.02175),"")</f>
        <v>2.10975</v>
      </c>
      <c r="Y271" s="66" t="s">
        <v>48</v>
      </c>
      <c r="Z271" s="67" t="s">
        <v>48</v>
      </c>
      <c r="AD271" s="68"/>
      <c r="BA271" s="226" t="s">
        <v>66</v>
      </c>
    </row>
    <row r="272" spans="1:53" ht="16.5" customHeight="1" x14ac:dyDescent="0.25">
      <c r="A272" s="61" t="s">
        <v>426</v>
      </c>
      <c r="B272" s="61" t="s">
        <v>427</v>
      </c>
      <c r="C272" s="35">
        <v>4301060325</v>
      </c>
      <c r="D272" s="356">
        <v>4607091380897</v>
      </c>
      <c r="E272" s="356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8"/>
      <c r="P272" s="358"/>
      <c r="Q272" s="358"/>
      <c r="R272" s="359"/>
      <c r="S272" s="38" t="s">
        <v>48</v>
      </c>
      <c r="T272" s="38" t="s">
        <v>48</v>
      </c>
      <c r="U272" s="39" t="s">
        <v>0</v>
      </c>
      <c r="V272" s="57">
        <v>210</v>
      </c>
      <c r="W272" s="54">
        <f>IFERROR(IF(V272="",0,CEILING((V272/$H272),1)*$H272),"")</f>
        <v>210</v>
      </c>
      <c r="X272" s="40">
        <f>IFERROR(IF(W272=0,"",ROUNDUP(W272/H272,0)*0.02175),"")</f>
        <v>0.54374999999999996</v>
      </c>
      <c r="Y272" s="66" t="s">
        <v>48</v>
      </c>
      <c r="Z272" s="67" t="s">
        <v>48</v>
      </c>
      <c r="AD272" s="68"/>
      <c r="BA272" s="227" t="s">
        <v>66</v>
      </c>
    </row>
    <row r="273" spans="1:53" x14ac:dyDescent="0.2">
      <c r="A273" s="363"/>
      <c r="B273" s="363"/>
      <c r="C273" s="363"/>
      <c r="D273" s="363"/>
      <c r="E273" s="363"/>
      <c r="F273" s="363"/>
      <c r="G273" s="363"/>
      <c r="H273" s="363"/>
      <c r="I273" s="363"/>
      <c r="J273" s="363"/>
      <c r="K273" s="363"/>
      <c r="L273" s="363"/>
      <c r="M273" s="364"/>
      <c r="N273" s="360" t="s">
        <v>43</v>
      </c>
      <c r="O273" s="361"/>
      <c r="P273" s="361"/>
      <c r="Q273" s="361"/>
      <c r="R273" s="361"/>
      <c r="S273" s="361"/>
      <c r="T273" s="362"/>
      <c r="U273" s="41" t="s">
        <v>42</v>
      </c>
      <c r="V273" s="42">
        <f>IFERROR(V270/H270,"0")+IFERROR(V271/H271,"0")+IFERROR(V272/H272,"0")</f>
        <v>133.05860805860806</v>
      </c>
      <c r="W273" s="42">
        <f>IFERROR(W270/H270,"0")+IFERROR(W271/H271,"0")+IFERROR(W272/H272,"0")</f>
        <v>134</v>
      </c>
      <c r="X273" s="42">
        <f>IFERROR(IF(X270="",0,X270),"0")+IFERROR(IF(X271="",0,X271),"0")+IFERROR(IF(X272="",0,X272),"0")</f>
        <v>2.9145000000000003</v>
      </c>
      <c r="Y273" s="65"/>
      <c r="Z273" s="65"/>
    </row>
    <row r="274" spans="1:53" x14ac:dyDescent="0.2">
      <c r="A274" s="363"/>
      <c r="B274" s="363"/>
      <c r="C274" s="363"/>
      <c r="D274" s="363"/>
      <c r="E274" s="363"/>
      <c r="F274" s="363"/>
      <c r="G274" s="363"/>
      <c r="H274" s="363"/>
      <c r="I274" s="363"/>
      <c r="J274" s="363"/>
      <c r="K274" s="363"/>
      <c r="L274" s="363"/>
      <c r="M274" s="364"/>
      <c r="N274" s="360" t="s">
        <v>43</v>
      </c>
      <c r="O274" s="361"/>
      <c r="P274" s="361"/>
      <c r="Q274" s="361"/>
      <c r="R274" s="361"/>
      <c r="S274" s="361"/>
      <c r="T274" s="362"/>
      <c r="U274" s="41" t="s">
        <v>0</v>
      </c>
      <c r="V274" s="42">
        <f>IFERROR(SUM(V270:V272),"0")</f>
        <v>1060</v>
      </c>
      <c r="W274" s="42">
        <f>IFERROR(SUM(W270:W272),"0")</f>
        <v>1067.4000000000001</v>
      </c>
      <c r="X274" s="41"/>
      <c r="Y274" s="65"/>
      <c r="Z274" s="65"/>
    </row>
    <row r="275" spans="1:53" ht="14.25" customHeight="1" x14ac:dyDescent="0.25">
      <c r="A275" s="369" t="s">
        <v>95</v>
      </c>
      <c r="B275" s="369"/>
      <c r="C275" s="369"/>
      <c r="D275" s="369"/>
      <c r="E275" s="369"/>
      <c r="F275" s="369"/>
      <c r="G275" s="369"/>
      <c r="H275" s="369"/>
      <c r="I275" s="369"/>
      <c r="J275" s="369"/>
      <c r="K275" s="369"/>
      <c r="L275" s="369"/>
      <c r="M275" s="369"/>
      <c r="N275" s="369"/>
      <c r="O275" s="369"/>
      <c r="P275" s="369"/>
      <c r="Q275" s="369"/>
      <c r="R275" s="369"/>
      <c r="S275" s="369"/>
      <c r="T275" s="369"/>
      <c r="U275" s="369"/>
      <c r="V275" s="369"/>
      <c r="W275" s="369"/>
      <c r="X275" s="369"/>
      <c r="Y275" s="64"/>
      <c r="Z275" s="64"/>
    </row>
    <row r="276" spans="1:53" ht="16.5" customHeight="1" x14ac:dyDescent="0.25">
      <c r="A276" s="61" t="s">
        <v>428</v>
      </c>
      <c r="B276" s="61" t="s">
        <v>429</v>
      </c>
      <c r="C276" s="35">
        <v>4301030232</v>
      </c>
      <c r="D276" s="356">
        <v>4607091388374</v>
      </c>
      <c r="E276" s="356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492" t="s">
        <v>430</v>
      </c>
      <c r="O276" s="358"/>
      <c r="P276" s="358"/>
      <c r="Q276" s="358"/>
      <c r="R276" s="359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customHeight="1" x14ac:dyDescent="0.25">
      <c r="A277" s="61" t="s">
        <v>431</v>
      </c>
      <c r="B277" s="61" t="s">
        <v>432</v>
      </c>
      <c r="C277" s="35">
        <v>4301030235</v>
      </c>
      <c r="D277" s="356">
        <v>4607091388381</v>
      </c>
      <c r="E277" s="356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493" t="s">
        <v>433</v>
      </c>
      <c r="O277" s="358"/>
      <c r="P277" s="358"/>
      <c r="Q277" s="358"/>
      <c r="R277" s="359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434</v>
      </c>
      <c r="B278" s="61" t="s">
        <v>435</v>
      </c>
      <c r="C278" s="35">
        <v>4301030233</v>
      </c>
      <c r="D278" s="356">
        <v>4607091388404</v>
      </c>
      <c r="E278" s="356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8"/>
      <c r="P278" s="358"/>
      <c r="Q278" s="358"/>
      <c r="R278" s="359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x14ac:dyDescent="0.2">
      <c r="A279" s="363"/>
      <c r="B279" s="363"/>
      <c r="C279" s="363"/>
      <c r="D279" s="363"/>
      <c r="E279" s="363"/>
      <c r="F279" s="363"/>
      <c r="G279" s="363"/>
      <c r="H279" s="363"/>
      <c r="I279" s="363"/>
      <c r="J279" s="363"/>
      <c r="K279" s="363"/>
      <c r="L279" s="363"/>
      <c r="M279" s="364"/>
      <c r="N279" s="360" t="s">
        <v>43</v>
      </c>
      <c r="O279" s="361"/>
      <c r="P279" s="361"/>
      <c r="Q279" s="361"/>
      <c r="R279" s="361"/>
      <c r="S279" s="361"/>
      <c r="T279" s="362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x14ac:dyDescent="0.2">
      <c r="A280" s="363"/>
      <c r="B280" s="363"/>
      <c r="C280" s="363"/>
      <c r="D280" s="363"/>
      <c r="E280" s="363"/>
      <c r="F280" s="363"/>
      <c r="G280" s="363"/>
      <c r="H280" s="363"/>
      <c r="I280" s="363"/>
      <c r="J280" s="363"/>
      <c r="K280" s="363"/>
      <c r="L280" s="363"/>
      <c r="M280" s="364"/>
      <c r="N280" s="360" t="s">
        <v>43</v>
      </c>
      <c r="O280" s="361"/>
      <c r="P280" s="361"/>
      <c r="Q280" s="361"/>
      <c r="R280" s="361"/>
      <c r="S280" s="361"/>
      <c r="T280" s="362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customHeight="1" x14ac:dyDescent="0.25">
      <c r="A281" s="369" t="s">
        <v>436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369"/>
      <c r="Y281" s="64"/>
      <c r="Z281" s="64"/>
    </row>
    <row r="282" spans="1:53" ht="16.5" customHeight="1" x14ac:dyDescent="0.25">
      <c r="A282" s="61" t="s">
        <v>437</v>
      </c>
      <c r="B282" s="61" t="s">
        <v>438</v>
      </c>
      <c r="C282" s="35">
        <v>4301180007</v>
      </c>
      <c r="D282" s="356">
        <v>4680115881808</v>
      </c>
      <c r="E282" s="356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8"/>
      <c r="P282" s="358"/>
      <c r="Q282" s="358"/>
      <c r="R282" s="359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customHeight="1" x14ac:dyDescent="0.25">
      <c r="A283" s="61" t="s">
        <v>441</v>
      </c>
      <c r="B283" s="61" t="s">
        <v>442</v>
      </c>
      <c r="C283" s="35">
        <v>4301180006</v>
      </c>
      <c r="D283" s="356">
        <v>4680115881822</v>
      </c>
      <c r="E283" s="356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8"/>
      <c r="P283" s="358"/>
      <c r="Q283" s="358"/>
      <c r="R283" s="359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443</v>
      </c>
      <c r="B284" s="61" t="s">
        <v>444</v>
      </c>
      <c r="C284" s="35">
        <v>4301180001</v>
      </c>
      <c r="D284" s="356">
        <v>4680115880016</v>
      </c>
      <c r="E284" s="356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4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8"/>
      <c r="P284" s="358"/>
      <c r="Q284" s="358"/>
      <c r="R284" s="359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x14ac:dyDescent="0.2">
      <c r="A285" s="363"/>
      <c r="B285" s="363"/>
      <c r="C285" s="363"/>
      <c r="D285" s="363"/>
      <c r="E285" s="363"/>
      <c r="F285" s="363"/>
      <c r="G285" s="363"/>
      <c r="H285" s="363"/>
      <c r="I285" s="363"/>
      <c r="J285" s="363"/>
      <c r="K285" s="363"/>
      <c r="L285" s="363"/>
      <c r="M285" s="364"/>
      <c r="N285" s="360" t="s">
        <v>43</v>
      </c>
      <c r="O285" s="361"/>
      <c r="P285" s="361"/>
      <c r="Q285" s="361"/>
      <c r="R285" s="361"/>
      <c r="S285" s="361"/>
      <c r="T285" s="362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x14ac:dyDescent="0.2">
      <c r="A286" s="363"/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64"/>
      <c r="N286" s="360" t="s">
        <v>43</v>
      </c>
      <c r="O286" s="361"/>
      <c r="P286" s="361"/>
      <c r="Q286" s="361"/>
      <c r="R286" s="361"/>
      <c r="S286" s="361"/>
      <c r="T286" s="362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customHeight="1" x14ac:dyDescent="0.25">
      <c r="A287" s="384" t="s">
        <v>445</v>
      </c>
      <c r="B287" s="384"/>
      <c r="C287" s="384"/>
      <c r="D287" s="384"/>
      <c r="E287" s="384"/>
      <c r="F287" s="384"/>
      <c r="G287" s="384"/>
      <c r="H287" s="384"/>
      <c r="I287" s="384"/>
      <c r="J287" s="384"/>
      <c r="K287" s="384"/>
      <c r="L287" s="384"/>
      <c r="M287" s="384"/>
      <c r="N287" s="384"/>
      <c r="O287" s="384"/>
      <c r="P287" s="384"/>
      <c r="Q287" s="384"/>
      <c r="R287" s="384"/>
      <c r="S287" s="384"/>
      <c r="T287" s="384"/>
      <c r="U287" s="384"/>
      <c r="V287" s="384"/>
      <c r="W287" s="384"/>
      <c r="X287" s="384"/>
      <c r="Y287" s="63"/>
      <c r="Z287" s="63"/>
    </row>
    <row r="288" spans="1:53" ht="14.25" customHeight="1" x14ac:dyDescent="0.25">
      <c r="A288" s="369" t="s">
        <v>117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4"/>
      <c r="Z288" s="64"/>
    </row>
    <row r="289" spans="1:53" ht="27" customHeight="1" x14ac:dyDescent="0.25">
      <c r="A289" s="61" t="s">
        <v>446</v>
      </c>
      <c r="B289" s="61" t="s">
        <v>447</v>
      </c>
      <c r="C289" s="35">
        <v>4301011315</v>
      </c>
      <c r="D289" s="356">
        <v>4607091387421</v>
      </c>
      <c r="E289" s="356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8" t="s">
        <v>48</v>
      </c>
      <c r="T289" s="38" t="s">
        <v>48</v>
      </c>
      <c r="U289" s="39" t="s">
        <v>0</v>
      </c>
      <c r="V289" s="57">
        <v>60</v>
      </c>
      <c r="W289" s="54">
        <f t="shared" ref="W289:W296" si="16">IFERROR(IF(V289="",0,CEILING((V289/$H289),1)*$H289),"")</f>
        <v>64.800000000000011</v>
      </c>
      <c r="X289" s="40">
        <f>IFERROR(IF(W289=0,"",ROUNDUP(W289/H289,0)*0.02175),"")</f>
        <v>0.1305</v>
      </c>
      <c r="Y289" s="66" t="s">
        <v>48</v>
      </c>
      <c r="Z289" s="67" t="s">
        <v>48</v>
      </c>
      <c r="AD289" s="68"/>
      <c r="BA289" s="234" t="s">
        <v>66</v>
      </c>
    </row>
    <row r="290" spans="1:53" ht="27" customHeight="1" x14ac:dyDescent="0.25">
      <c r="A290" s="61" t="s">
        <v>446</v>
      </c>
      <c r="B290" s="61" t="s">
        <v>448</v>
      </c>
      <c r="C290" s="35">
        <v>4301011121</v>
      </c>
      <c r="D290" s="356">
        <v>4607091387421</v>
      </c>
      <c r="E290" s="356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449</v>
      </c>
      <c r="B291" s="61" t="s">
        <v>450</v>
      </c>
      <c r="C291" s="35">
        <v>4301011619</v>
      </c>
      <c r="D291" s="356">
        <v>4607091387452</v>
      </c>
      <c r="E291" s="356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449</v>
      </c>
      <c r="B292" s="61" t="s">
        <v>451</v>
      </c>
      <c r="C292" s="35">
        <v>4301011322</v>
      </c>
      <c r="D292" s="356">
        <v>4607091387452</v>
      </c>
      <c r="E292" s="356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48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449</v>
      </c>
      <c r="B293" s="61" t="s">
        <v>452</v>
      </c>
      <c r="C293" s="35">
        <v>4301011396</v>
      </c>
      <c r="D293" s="356">
        <v>4607091387452</v>
      </c>
      <c r="E293" s="356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4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453</v>
      </c>
      <c r="B294" s="61" t="s">
        <v>454</v>
      </c>
      <c r="C294" s="35">
        <v>4301011313</v>
      </c>
      <c r="D294" s="356">
        <v>4607091385984</v>
      </c>
      <c r="E294" s="356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4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8"/>
      <c r="P294" s="358"/>
      <c r="Q294" s="358"/>
      <c r="R294" s="359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455</v>
      </c>
      <c r="B295" s="61" t="s">
        <v>456</v>
      </c>
      <c r="C295" s="35">
        <v>4301011316</v>
      </c>
      <c r="D295" s="356">
        <v>4607091387438</v>
      </c>
      <c r="E295" s="356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8"/>
      <c r="P295" s="358"/>
      <c r="Q295" s="358"/>
      <c r="R295" s="359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IFERROR(IF(W295=0,"",ROUNDUP(W295/H295,0)*0.00937),"")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457</v>
      </c>
      <c r="B296" s="61" t="s">
        <v>458</v>
      </c>
      <c r="C296" s="35">
        <v>4301011318</v>
      </c>
      <c r="D296" s="356">
        <v>4607091387469</v>
      </c>
      <c r="E296" s="356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4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8"/>
      <c r="P296" s="358"/>
      <c r="Q296" s="358"/>
      <c r="R296" s="359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363"/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4"/>
      <c r="N297" s="360" t="s">
        <v>43</v>
      </c>
      <c r="O297" s="361"/>
      <c r="P297" s="361"/>
      <c r="Q297" s="361"/>
      <c r="R297" s="361"/>
      <c r="S297" s="361"/>
      <c r="T297" s="362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5.5555555555555554</v>
      </c>
      <c r="W297" s="42">
        <f>IFERROR(W289/H289,"0")+IFERROR(W290/H290,"0")+IFERROR(W291/H291,"0")+IFERROR(W292/H292,"0")+IFERROR(W293/H293,"0")+IFERROR(W294/H294,"0")+IFERROR(W295/H295,"0")+IFERROR(W296/H296,"0")</f>
        <v>6.0000000000000009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0.1305</v>
      </c>
      <c r="Y297" s="65"/>
      <c r="Z297" s="65"/>
    </row>
    <row r="298" spans="1:53" x14ac:dyDescent="0.2">
      <c r="A298" s="363"/>
      <c r="B298" s="363"/>
      <c r="C298" s="363"/>
      <c r="D298" s="363"/>
      <c r="E298" s="363"/>
      <c r="F298" s="363"/>
      <c r="G298" s="363"/>
      <c r="H298" s="363"/>
      <c r="I298" s="363"/>
      <c r="J298" s="363"/>
      <c r="K298" s="363"/>
      <c r="L298" s="363"/>
      <c r="M298" s="364"/>
      <c r="N298" s="360" t="s">
        <v>43</v>
      </c>
      <c r="O298" s="361"/>
      <c r="P298" s="361"/>
      <c r="Q298" s="361"/>
      <c r="R298" s="361"/>
      <c r="S298" s="361"/>
      <c r="T298" s="362"/>
      <c r="U298" s="41" t="s">
        <v>0</v>
      </c>
      <c r="V298" s="42">
        <f>IFERROR(SUM(V289:V296),"0")</f>
        <v>60</v>
      </c>
      <c r="W298" s="42">
        <f>IFERROR(SUM(W289:W296),"0")</f>
        <v>64.800000000000011</v>
      </c>
      <c r="X298" s="41"/>
      <c r="Y298" s="65"/>
      <c r="Z298" s="65"/>
    </row>
    <row r="299" spans="1:53" ht="14.25" customHeight="1" x14ac:dyDescent="0.25">
      <c r="A299" s="369" t="s">
        <v>75</v>
      </c>
      <c r="B299" s="369"/>
      <c r="C299" s="369"/>
      <c r="D299" s="369"/>
      <c r="E299" s="369"/>
      <c r="F299" s="369"/>
      <c r="G299" s="369"/>
      <c r="H299" s="369"/>
      <c r="I299" s="369"/>
      <c r="J299" s="369"/>
      <c r="K299" s="369"/>
      <c r="L299" s="369"/>
      <c r="M299" s="369"/>
      <c r="N299" s="369"/>
      <c r="O299" s="369"/>
      <c r="P299" s="369"/>
      <c r="Q299" s="369"/>
      <c r="R299" s="369"/>
      <c r="S299" s="369"/>
      <c r="T299" s="369"/>
      <c r="U299" s="369"/>
      <c r="V299" s="369"/>
      <c r="W299" s="369"/>
      <c r="X299" s="369"/>
      <c r="Y299" s="64"/>
      <c r="Z299" s="64"/>
    </row>
    <row r="300" spans="1:53" ht="27" customHeight="1" x14ac:dyDescent="0.25">
      <c r="A300" s="61" t="s">
        <v>459</v>
      </c>
      <c r="B300" s="61" t="s">
        <v>460</v>
      </c>
      <c r="C300" s="35">
        <v>4301031154</v>
      </c>
      <c r="D300" s="356">
        <v>4607091387292</v>
      </c>
      <c r="E300" s="356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4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8"/>
      <c r="P300" s="358"/>
      <c r="Q300" s="358"/>
      <c r="R300" s="359"/>
      <c r="S300" s="38" t="s">
        <v>48</v>
      </c>
      <c r="T300" s="38" t="s">
        <v>48</v>
      </c>
      <c r="U300" s="39" t="s">
        <v>0</v>
      </c>
      <c r="V300" s="57">
        <v>70</v>
      </c>
      <c r="W300" s="54">
        <f>IFERROR(IF(V300="",0,CEILING((V300/$H300),1)*$H300),"")</f>
        <v>70.08</v>
      </c>
      <c r="X300" s="40">
        <f>IFERROR(IF(W300=0,"",ROUNDUP(W300/H300,0)*0.00753),"")</f>
        <v>0.12048</v>
      </c>
      <c r="Y300" s="66" t="s">
        <v>48</v>
      </c>
      <c r="Z300" s="67" t="s">
        <v>48</v>
      </c>
      <c r="AD300" s="68"/>
      <c r="BA300" s="242" t="s">
        <v>66</v>
      </c>
    </row>
    <row r="301" spans="1:53" ht="27" customHeight="1" x14ac:dyDescent="0.25">
      <c r="A301" s="61" t="s">
        <v>461</v>
      </c>
      <c r="B301" s="61" t="s">
        <v>462</v>
      </c>
      <c r="C301" s="35">
        <v>4301031155</v>
      </c>
      <c r="D301" s="356">
        <v>4607091387315</v>
      </c>
      <c r="E301" s="356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4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8"/>
      <c r="P301" s="358"/>
      <c r="Q301" s="358"/>
      <c r="R301" s="359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x14ac:dyDescent="0.2">
      <c r="A302" s="363"/>
      <c r="B302" s="363"/>
      <c r="C302" s="363"/>
      <c r="D302" s="363"/>
      <c r="E302" s="363"/>
      <c r="F302" s="363"/>
      <c r="G302" s="363"/>
      <c r="H302" s="363"/>
      <c r="I302" s="363"/>
      <c r="J302" s="363"/>
      <c r="K302" s="363"/>
      <c r="L302" s="363"/>
      <c r="M302" s="364"/>
      <c r="N302" s="360" t="s">
        <v>43</v>
      </c>
      <c r="O302" s="361"/>
      <c r="P302" s="361"/>
      <c r="Q302" s="361"/>
      <c r="R302" s="361"/>
      <c r="S302" s="361"/>
      <c r="T302" s="362"/>
      <c r="U302" s="41" t="s">
        <v>42</v>
      </c>
      <c r="V302" s="42">
        <f>IFERROR(V300/H300,"0")+IFERROR(V301/H301,"0")</f>
        <v>15.981735159817353</v>
      </c>
      <c r="W302" s="42">
        <f>IFERROR(W300/H300,"0")+IFERROR(W301/H301,"0")</f>
        <v>16</v>
      </c>
      <c r="X302" s="42">
        <f>IFERROR(IF(X300="",0,X300),"0")+IFERROR(IF(X301="",0,X301),"0")</f>
        <v>0.12048</v>
      </c>
      <c r="Y302" s="65"/>
      <c r="Z302" s="65"/>
    </row>
    <row r="303" spans="1:53" x14ac:dyDescent="0.2">
      <c r="A303" s="363"/>
      <c r="B303" s="363"/>
      <c r="C303" s="363"/>
      <c r="D303" s="363"/>
      <c r="E303" s="363"/>
      <c r="F303" s="363"/>
      <c r="G303" s="363"/>
      <c r="H303" s="363"/>
      <c r="I303" s="363"/>
      <c r="J303" s="363"/>
      <c r="K303" s="363"/>
      <c r="L303" s="363"/>
      <c r="M303" s="364"/>
      <c r="N303" s="360" t="s">
        <v>43</v>
      </c>
      <c r="O303" s="361"/>
      <c r="P303" s="361"/>
      <c r="Q303" s="361"/>
      <c r="R303" s="361"/>
      <c r="S303" s="361"/>
      <c r="T303" s="362"/>
      <c r="U303" s="41" t="s">
        <v>0</v>
      </c>
      <c r="V303" s="42">
        <f>IFERROR(SUM(V300:V301),"0")</f>
        <v>70</v>
      </c>
      <c r="W303" s="42">
        <f>IFERROR(SUM(W300:W301),"0")</f>
        <v>70.08</v>
      </c>
      <c r="X303" s="41"/>
      <c r="Y303" s="65"/>
      <c r="Z303" s="65"/>
    </row>
    <row r="304" spans="1:53" ht="16.5" customHeight="1" x14ac:dyDescent="0.25">
      <c r="A304" s="384" t="s">
        <v>463</v>
      </c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84"/>
      <c r="O304" s="384"/>
      <c r="P304" s="384"/>
      <c r="Q304" s="384"/>
      <c r="R304" s="384"/>
      <c r="S304" s="384"/>
      <c r="T304" s="384"/>
      <c r="U304" s="384"/>
      <c r="V304" s="384"/>
      <c r="W304" s="384"/>
      <c r="X304" s="384"/>
      <c r="Y304" s="63"/>
      <c r="Z304" s="63"/>
    </row>
    <row r="305" spans="1:53" ht="14.25" customHeight="1" x14ac:dyDescent="0.25">
      <c r="A305" s="369" t="s">
        <v>75</v>
      </c>
      <c r="B305" s="369"/>
      <c r="C305" s="369"/>
      <c r="D305" s="369"/>
      <c r="E305" s="369"/>
      <c r="F305" s="369"/>
      <c r="G305" s="369"/>
      <c r="H305" s="369"/>
      <c r="I305" s="369"/>
      <c r="J305" s="369"/>
      <c r="K305" s="369"/>
      <c r="L305" s="369"/>
      <c r="M305" s="369"/>
      <c r="N305" s="369"/>
      <c r="O305" s="369"/>
      <c r="P305" s="369"/>
      <c r="Q305" s="369"/>
      <c r="R305" s="369"/>
      <c r="S305" s="369"/>
      <c r="T305" s="369"/>
      <c r="U305" s="369"/>
      <c r="V305" s="369"/>
      <c r="W305" s="369"/>
      <c r="X305" s="369"/>
      <c r="Y305" s="64"/>
      <c r="Z305" s="64"/>
    </row>
    <row r="306" spans="1:53" ht="27" customHeight="1" x14ac:dyDescent="0.25">
      <c r="A306" s="61" t="s">
        <v>464</v>
      </c>
      <c r="B306" s="61" t="s">
        <v>465</v>
      </c>
      <c r="C306" s="35">
        <v>4301031066</v>
      </c>
      <c r="D306" s="356">
        <v>4607091383836</v>
      </c>
      <c r="E306" s="356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4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8"/>
      <c r="P306" s="358"/>
      <c r="Q306" s="358"/>
      <c r="R306" s="359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x14ac:dyDescent="0.2">
      <c r="A307" s="363"/>
      <c r="B307" s="363"/>
      <c r="C307" s="363"/>
      <c r="D307" s="363"/>
      <c r="E307" s="363"/>
      <c r="F307" s="363"/>
      <c r="G307" s="363"/>
      <c r="H307" s="363"/>
      <c r="I307" s="363"/>
      <c r="J307" s="363"/>
      <c r="K307" s="363"/>
      <c r="L307" s="363"/>
      <c r="M307" s="364"/>
      <c r="N307" s="360" t="s">
        <v>43</v>
      </c>
      <c r="O307" s="361"/>
      <c r="P307" s="361"/>
      <c r="Q307" s="361"/>
      <c r="R307" s="361"/>
      <c r="S307" s="361"/>
      <c r="T307" s="362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x14ac:dyDescent="0.2">
      <c r="A308" s="363"/>
      <c r="B308" s="363"/>
      <c r="C308" s="363"/>
      <c r="D308" s="363"/>
      <c r="E308" s="363"/>
      <c r="F308" s="363"/>
      <c r="G308" s="363"/>
      <c r="H308" s="363"/>
      <c r="I308" s="363"/>
      <c r="J308" s="363"/>
      <c r="K308" s="363"/>
      <c r="L308" s="363"/>
      <c r="M308" s="364"/>
      <c r="N308" s="360" t="s">
        <v>43</v>
      </c>
      <c r="O308" s="361"/>
      <c r="P308" s="361"/>
      <c r="Q308" s="361"/>
      <c r="R308" s="361"/>
      <c r="S308" s="361"/>
      <c r="T308" s="362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customHeight="1" x14ac:dyDescent="0.25">
      <c r="A309" s="369" t="s">
        <v>80</v>
      </c>
      <c r="B309" s="369"/>
      <c r="C309" s="369"/>
      <c r="D309" s="369"/>
      <c r="E309" s="369"/>
      <c r="F309" s="369"/>
      <c r="G309" s="369"/>
      <c r="H309" s="369"/>
      <c r="I309" s="369"/>
      <c r="J309" s="369"/>
      <c r="K309" s="369"/>
      <c r="L309" s="369"/>
      <c r="M309" s="369"/>
      <c r="N309" s="369"/>
      <c r="O309" s="369"/>
      <c r="P309" s="369"/>
      <c r="Q309" s="369"/>
      <c r="R309" s="369"/>
      <c r="S309" s="369"/>
      <c r="T309" s="369"/>
      <c r="U309" s="369"/>
      <c r="V309" s="369"/>
      <c r="W309" s="369"/>
      <c r="X309" s="369"/>
      <c r="Y309" s="64"/>
      <c r="Z309" s="64"/>
    </row>
    <row r="310" spans="1:53" ht="27" customHeight="1" x14ac:dyDescent="0.25">
      <c r="A310" s="61" t="s">
        <v>466</v>
      </c>
      <c r="B310" s="61" t="s">
        <v>467</v>
      </c>
      <c r="C310" s="35">
        <v>4301051142</v>
      </c>
      <c r="D310" s="356">
        <v>4607091387919</v>
      </c>
      <c r="E310" s="356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8"/>
      <c r="P310" s="358"/>
      <c r="Q310" s="358"/>
      <c r="R310" s="359"/>
      <c r="S310" s="38" t="s">
        <v>48</v>
      </c>
      <c r="T310" s="38" t="s">
        <v>48</v>
      </c>
      <c r="U310" s="39" t="s">
        <v>0</v>
      </c>
      <c r="V310" s="57">
        <v>90</v>
      </c>
      <c r="W310" s="54">
        <f>IFERROR(IF(V310="",0,CEILING((V310/$H310),1)*$H310),"")</f>
        <v>97.199999999999989</v>
      </c>
      <c r="X310" s="40">
        <f>IFERROR(IF(W310=0,"",ROUNDUP(W310/H310,0)*0.02175),"")</f>
        <v>0.26100000000000001</v>
      </c>
      <c r="Y310" s="66" t="s">
        <v>48</v>
      </c>
      <c r="Z310" s="67" t="s">
        <v>48</v>
      </c>
      <c r="AD310" s="68"/>
      <c r="BA310" s="245" t="s">
        <v>66</v>
      </c>
    </row>
    <row r="311" spans="1:53" ht="27" customHeight="1" x14ac:dyDescent="0.25">
      <c r="A311" s="61" t="s">
        <v>468</v>
      </c>
      <c r="B311" s="61" t="s">
        <v>469</v>
      </c>
      <c r="C311" s="35">
        <v>4301051461</v>
      </c>
      <c r="D311" s="356">
        <v>4680115883604</v>
      </c>
      <c r="E311" s="356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47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8"/>
      <c r="P311" s="358"/>
      <c r="Q311" s="358"/>
      <c r="R311" s="359"/>
      <c r="S311" s="38" t="s">
        <v>48</v>
      </c>
      <c r="T311" s="38" t="s">
        <v>48</v>
      </c>
      <c r="U311" s="39" t="s">
        <v>0</v>
      </c>
      <c r="V311" s="57">
        <v>106</v>
      </c>
      <c r="W311" s="54">
        <f>IFERROR(IF(V311="",0,CEILING((V311/$H311),1)*$H311),"")</f>
        <v>107.10000000000001</v>
      </c>
      <c r="X311" s="40">
        <f>IFERROR(IF(W311=0,"",ROUNDUP(W311/H311,0)*0.00753),"")</f>
        <v>0.38403000000000004</v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470</v>
      </c>
      <c r="B312" s="61" t="s">
        <v>471</v>
      </c>
      <c r="C312" s="35">
        <v>4301051485</v>
      </c>
      <c r="D312" s="356">
        <v>4680115883567</v>
      </c>
      <c r="E312" s="356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8"/>
      <c r="P312" s="358"/>
      <c r="Q312" s="358"/>
      <c r="R312" s="359"/>
      <c r="S312" s="38" t="s">
        <v>48</v>
      </c>
      <c r="T312" s="38" t="s">
        <v>48</v>
      </c>
      <c r="U312" s="39" t="s">
        <v>0</v>
      </c>
      <c r="V312" s="57">
        <v>112</v>
      </c>
      <c r="W312" s="54">
        <f>IFERROR(IF(V312="",0,CEILING((V312/$H312),1)*$H312),"")</f>
        <v>113.4</v>
      </c>
      <c r="X312" s="40">
        <f>IFERROR(IF(W312=0,"",ROUNDUP(W312/H312,0)*0.00753),"")</f>
        <v>0.40662000000000004</v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363"/>
      <c r="B313" s="363"/>
      <c r="C313" s="363"/>
      <c r="D313" s="363"/>
      <c r="E313" s="363"/>
      <c r="F313" s="363"/>
      <c r="G313" s="363"/>
      <c r="H313" s="363"/>
      <c r="I313" s="363"/>
      <c r="J313" s="363"/>
      <c r="K313" s="363"/>
      <c r="L313" s="363"/>
      <c r="M313" s="364"/>
      <c r="N313" s="360" t="s">
        <v>43</v>
      </c>
      <c r="O313" s="361"/>
      <c r="P313" s="361"/>
      <c r="Q313" s="361"/>
      <c r="R313" s="361"/>
      <c r="S313" s="361"/>
      <c r="T313" s="362"/>
      <c r="U313" s="41" t="s">
        <v>42</v>
      </c>
      <c r="V313" s="42">
        <f>IFERROR(V310/H310,"0")+IFERROR(V311/H311,"0")+IFERROR(V312/H312,"0")</f>
        <v>114.92063492063491</v>
      </c>
      <c r="W313" s="42">
        <f>IFERROR(W310/H310,"0")+IFERROR(W311/H311,"0")+IFERROR(W312/H312,"0")</f>
        <v>117</v>
      </c>
      <c r="X313" s="42">
        <f>IFERROR(IF(X310="",0,X310),"0")+IFERROR(IF(X311="",0,X311),"0")+IFERROR(IF(X312="",0,X312),"0")</f>
        <v>1.05165</v>
      </c>
      <c r="Y313" s="65"/>
      <c r="Z313" s="65"/>
    </row>
    <row r="314" spans="1:53" x14ac:dyDescent="0.2">
      <c r="A314" s="363"/>
      <c r="B314" s="363"/>
      <c r="C314" s="363"/>
      <c r="D314" s="363"/>
      <c r="E314" s="363"/>
      <c r="F314" s="363"/>
      <c r="G314" s="363"/>
      <c r="H314" s="363"/>
      <c r="I314" s="363"/>
      <c r="J314" s="363"/>
      <c r="K314" s="363"/>
      <c r="L314" s="363"/>
      <c r="M314" s="364"/>
      <c r="N314" s="360" t="s">
        <v>43</v>
      </c>
      <c r="O314" s="361"/>
      <c r="P314" s="361"/>
      <c r="Q314" s="361"/>
      <c r="R314" s="361"/>
      <c r="S314" s="361"/>
      <c r="T314" s="362"/>
      <c r="U314" s="41" t="s">
        <v>0</v>
      </c>
      <c r="V314" s="42">
        <f>IFERROR(SUM(V310:V312),"0")</f>
        <v>308</v>
      </c>
      <c r="W314" s="42">
        <f>IFERROR(SUM(W310:W312),"0")</f>
        <v>317.70000000000005</v>
      </c>
      <c r="X314" s="41"/>
      <c r="Y314" s="65"/>
      <c r="Z314" s="65"/>
    </row>
    <row r="315" spans="1:53" ht="14.25" customHeight="1" x14ac:dyDescent="0.25">
      <c r="A315" s="369" t="s">
        <v>213</v>
      </c>
      <c r="B315" s="369"/>
      <c r="C315" s="369"/>
      <c r="D315" s="369"/>
      <c r="E315" s="369"/>
      <c r="F315" s="369"/>
      <c r="G315" s="369"/>
      <c r="H315" s="369"/>
      <c r="I315" s="369"/>
      <c r="J315" s="369"/>
      <c r="K315" s="369"/>
      <c r="L315" s="369"/>
      <c r="M315" s="369"/>
      <c r="N315" s="369"/>
      <c r="O315" s="369"/>
      <c r="P315" s="369"/>
      <c r="Q315" s="369"/>
      <c r="R315" s="369"/>
      <c r="S315" s="369"/>
      <c r="T315" s="369"/>
      <c r="U315" s="369"/>
      <c r="V315" s="369"/>
      <c r="W315" s="369"/>
      <c r="X315" s="369"/>
      <c r="Y315" s="64"/>
      <c r="Z315" s="64"/>
    </row>
    <row r="316" spans="1:53" ht="27" customHeight="1" x14ac:dyDescent="0.25">
      <c r="A316" s="61" t="s">
        <v>472</v>
      </c>
      <c r="B316" s="61" t="s">
        <v>473</v>
      </c>
      <c r="C316" s="35">
        <v>4301060324</v>
      </c>
      <c r="D316" s="356">
        <v>4607091388831</v>
      </c>
      <c r="E316" s="356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4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8"/>
      <c r="P316" s="358"/>
      <c r="Q316" s="358"/>
      <c r="R316" s="359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363"/>
      <c r="B317" s="363"/>
      <c r="C317" s="363"/>
      <c r="D317" s="363"/>
      <c r="E317" s="363"/>
      <c r="F317" s="363"/>
      <c r="G317" s="363"/>
      <c r="H317" s="363"/>
      <c r="I317" s="363"/>
      <c r="J317" s="363"/>
      <c r="K317" s="363"/>
      <c r="L317" s="363"/>
      <c r="M317" s="364"/>
      <c r="N317" s="360" t="s">
        <v>43</v>
      </c>
      <c r="O317" s="361"/>
      <c r="P317" s="361"/>
      <c r="Q317" s="361"/>
      <c r="R317" s="361"/>
      <c r="S317" s="361"/>
      <c r="T317" s="362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363"/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64"/>
      <c r="N318" s="360" t="s">
        <v>43</v>
      </c>
      <c r="O318" s="361"/>
      <c r="P318" s="361"/>
      <c r="Q318" s="361"/>
      <c r="R318" s="361"/>
      <c r="S318" s="361"/>
      <c r="T318" s="362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369" t="s">
        <v>95</v>
      </c>
      <c r="B319" s="369"/>
      <c r="C319" s="369"/>
      <c r="D319" s="369"/>
      <c r="E319" s="369"/>
      <c r="F319" s="369"/>
      <c r="G319" s="369"/>
      <c r="H319" s="369"/>
      <c r="I319" s="369"/>
      <c r="J319" s="369"/>
      <c r="K319" s="369"/>
      <c r="L319" s="369"/>
      <c r="M319" s="369"/>
      <c r="N319" s="369"/>
      <c r="O319" s="369"/>
      <c r="P319" s="369"/>
      <c r="Q319" s="369"/>
      <c r="R319" s="369"/>
      <c r="S319" s="369"/>
      <c r="T319" s="369"/>
      <c r="U319" s="369"/>
      <c r="V319" s="369"/>
      <c r="W319" s="369"/>
      <c r="X319" s="369"/>
      <c r="Y319" s="64"/>
      <c r="Z319" s="64"/>
    </row>
    <row r="320" spans="1:53" ht="27" customHeight="1" x14ac:dyDescent="0.25">
      <c r="A320" s="61" t="s">
        <v>474</v>
      </c>
      <c r="B320" s="61" t="s">
        <v>475</v>
      </c>
      <c r="C320" s="35">
        <v>4301032015</v>
      </c>
      <c r="D320" s="356">
        <v>4607091383102</v>
      </c>
      <c r="E320" s="356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8"/>
      <c r="P320" s="358"/>
      <c r="Q320" s="358"/>
      <c r="R320" s="359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363"/>
      <c r="B321" s="363"/>
      <c r="C321" s="363"/>
      <c r="D321" s="363"/>
      <c r="E321" s="363"/>
      <c r="F321" s="363"/>
      <c r="G321" s="363"/>
      <c r="H321" s="363"/>
      <c r="I321" s="363"/>
      <c r="J321" s="363"/>
      <c r="K321" s="363"/>
      <c r="L321" s="363"/>
      <c r="M321" s="364"/>
      <c r="N321" s="360" t="s">
        <v>43</v>
      </c>
      <c r="O321" s="361"/>
      <c r="P321" s="361"/>
      <c r="Q321" s="361"/>
      <c r="R321" s="361"/>
      <c r="S321" s="361"/>
      <c r="T321" s="362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363"/>
      <c r="B322" s="363"/>
      <c r="C322" s="363"/>
      <c r="D322" s="363"/>
      <c r="E322" s="363"/>
      <c r="F322" s="363"/>
      <c r="G322" s="363"/>
      <c r="H322" s="363"/>
      <c r="I322" s="363"/>
      <c r="J322" s="363"/>
      <c r="K322" s="363"/>
      <c r="L322" s="363"/>
      <c r="M322" s="364"/>
      <c r="N322" s="360" t="s">
        <v>43</v>
      </c>
      <c r="O322" s="361"/>
      <c r="P322" s="361"/>
      <c r="Q322" s="361"/>
      <c r="R322" s="361"/>
      <c r="S322" s="361"/>
      <c r="T322" s="362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383" t="s">
        <v>476</v>
      </c>
      <c r="B323" s="383"/>
      <c r="C323" s="383"/>
      <c r="D323" s="383"/>
      <c r="E323" s="383"/>
      <c r="F323" s="383"/>
      <c r="G323" s="383"/>
      <c r="H323" s="383"/>
      <c r="I323" s="383"/>
      <c r="J323" s="383"/>
      <c r="K323" s="383"/>
      <c r="L323" s="383"/>
      <c r="M323" s="383"/>
      <c r="N323" s="383"/>
      <c r="O323" s="383"/>
      <c r="P323" s="383"/>
      <c r="Q323" s="383"/>
      <c r="R323" s="383"/>
      <c r="S323" s="383"/>
      <c r="T323" s="383"/>
      <c r="U323" s="383"/>
      <c r="V323" s="383"/>
      <c r="W323" s="383"/>
      <c r="X323" s="383"/>
      <c r="Y323" s="53"/>
      <c r="Z323" s="53"/>
    </row>
    <row r="324" spans="1:53" ht="16.5" customHeight="1" x14ac:dyDescent="0.25">
      <c r="A324" s="384" t="s">
        <v>477</v>
      </c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63"/>
      <c r="Z324" s="63"/>
    </row>
    <row r="325" spans="1:53" ht="14.25" customHeight="1" x14ac:dyDescent="0.25">
      <c r="A325" s="369" t="s">
        <v>117</v>
      </c>
      <c r="B325" s="369"/>
      <c r="C325" s="369"/>
      <c r="D325" s="369"/>
      <c r="E325" s="369"/>
      <c r="F325" s="369"/>
      <c r="G325" s="369"/>
      <c r="H325" s="369"/>
      <c r="I325" s="369"/>
      <c r="J325" s="369"/>
      <c r="K325" s="369"/>
      <c r="L325" s="369"/>
      <c r="M325" s="369"/>
      <c r="N325" s="369"/>
      <c r="O325" s="369"/>
      <c r="P325" s="369"/>
      <c r="Q325" s="369"/>
      <c r="R325" s="369"/>
      <c r="S325" s="369"/>
      <c r="T325" s="369"/>
      <c r="U325" s="369"/>
      <c r="V325" s="369"/>
      <c r="W325" s="369"/>
      <c r="X325" s="369"/>
      <c r="Y325" s="64"/>
      <c r="Z325" s="64"/>
    </row>
    <row r="326" spans="1:53" ht="27" customHeight="1" x14ac:dyDescent="0.25">
      <c r="A326" s="61" t="s">
        <v>478</v>
      </c>
      <c r="B326" s="61" t="s">
        <v>479</v>
      </c>
      <c r="C326" s="35">
        <v>4301011239</v>
      </c>
      <c r="D326" s="356">
        <v>4607091383997</v>
      </c>
      <c r="E326" s="356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4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8"/>
      <c r="P326" s="358"/>
      <c r="Q326" s="358"/>
      <c r="R326" s="359"/>
      <c r="S326" s="38" t="s">
        <v>48</v>
      </c>
      <c r="T326" s="38" t="s">
        <v>48</v>
      </c>
      <c r="U326" s="39" t="s">
        <v>0</v>
      </c>
      <c r="V326" s="57">
        <v>0</v>
      </c>
      <c r="W326" s="54">
        <f t="shared" ref="W326:W333" si="17">IFERROR(IF(V326="",0,CEILING((V326/$H326),1)*$H326),"")</f>
        <v>0</v>
      </c>
      <c r="X326" s="40" t="str">
        <f>IFERROR(IF(W326=0,"",ROUNDUP(W326/H326,0)*0.02039),"")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ht="27" customHeight="1" x14ac:dyDescent="0.25">
      <c r="A327" s="61" t="s">
        <v>478</v>
      </c>
      <c r="B327" s="61" t="s">
        <v>480</v>
      </c>
      <c r="C327" s="35">
        <v>4301011339</v>
      </c>
      <c r="D327" s="356">
        <v>4607091383997</v>
      </c>
      <c r="E327" s="356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4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58"/>
      <c r="P327" s="358"/>
      <c r="Q327" s="358"/>
      <c r="R327" s="359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customHeight="1" x14ac:dyDescent="0.25">
      <c r="A328" s="61" t="s">
        <v>481</v>
      </c>
      <c r="B328" s="61" t="s">
        <v>482</v>
      </c>
      <c r="C328" s="35">
        <v>4301011326</v>
      </c>
      <c r="D328" s="356">
        <v>4607091384130</v>
      </c>
      <c r="E328" s="356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4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8"/>
      <c r="P328" s="358"/>
      <c r="Q328" s="358"/>
      <c r="R328" s="359"/>
      <c r="S328" s="38" t="s">
        <v>48</v>
      </c>
      <c r="T328" s="38" t="s">
        <v>48</v>
      </c>
      <c r="U328" s="39" t="s">
        <v>0</v>
      </c>
      <c r="V328" s="57">
        <v>890</v>
      </c>
      <c r="W328" s="54">
        <f t="shared" si="17"/>
        <v>900</v>
      </c>
      <c r="X328" s="40">
        <f>IFERROR(IF(W328=0,"",ROUNDUP(W328/H328,0)*0.02175),"")</f>
        <v>1.3049999999999999</v>
      </c>
      <c r="Y328" s="66" t="s">
        <v>48</v>
      </c>
      <c r="Z328" s="67" t="s">
        <v>48</v>
      </c>
      <c r="AD328" s="68"/>
      <c r="BA328" s="252" t="s">
        <v>66</v>
      </c>
    </row>
    <row r="329" spans="1:53" ht="27" customHeight="1" x14ac:dyDescent="0.25">
      <c r="A329" s="61" t="s">
        <v>481</v>
      </c>
      <c r="B329" s="61" t="s">
        <v>483</v>
      </c>
      <c r="C329" s="35">
        <v>4301011240</v>
      </c>
      <c r="D329" s="356">
        <v>4607091384130</v>
      </c>
      <c r="E329" s="356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4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58"/>
      <c r="P329" s="358"/>
      <c r="Q329" s="358"/>
      <c r="R329" s="359"/>
      <c r="S329" s="38" t="s">
        <v>48</v>
      </c>
      <c r="T329" s="38" t="s">
        <v>48</v>
      </c>
      <c r="U329" s="39" t="s">
        <v>0</v>
      </c>
      <c r="V329" s="57">
        <v>0</v>
      </c>
      <c r="W329" s="54">
        <f t="shared" si="17"/>
        <v>0</v>
      </c>
      <c r="X329" s="40" t="str">
        <f>IFERROR(IF(W329=0,"",ROUNDUP(W329/H329,0)*0.02039),"")</f>
        <v/>
      </c>
      <c r="Y329" s="66" t="s">
        <v>48</v>
      </c>
      <c r="Z329" s="67" t="s">
        <v>48</v>
      </c>
      <c r="AD329" s="68"/>
      <c r="BA329" s="253" t="s">
        <v>66</v>
      </c>
    </row>
    <row r="330" spans="1:53" ht="27" customHeight="1" x14ac:dyDescent="0.25">
      <c r="A330" s="61" t="s">
        <v>484</v>
      </c>
      <c r="B330" s="61" t="s">
        <v>485</v>
      </c>
      <c r="C330" s="35">
        <v>4301011330</v>
      </c>
      <c r="D330" s="356">
        <v>4607091384147</v>
      </c>
      <c r="E330" s="356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4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8"/>
      <c r="P330" s="358"/>
      <c r="Q330" s="358"/>
      <c r="R330" s="359"/>
      <c r="S330" s="38" t="s">
        <v>48</v>
      </c>
      <c r="T330" s="38" t="s">
        <v>48</v>
      </c>
      <c r="U330" s="39" t="s">
        <v>0</v>
      </c>
      <c r="V330" s="57">
        <v>2490</v>
      </c>
      <c r="W330" s="54">
        <f t="shared" si="17"/>
        <v>2490</v>
      </c>
      <c r="X330" s="40">
        <f>IFERROR(IF(W330=0,"",ROUNDUP(W330/H330,0)*0.02175),"")</f>
        <v>3.6104999999999996</v>
      </c>
      <c r="Y330" s="66" t="s">
        <v>48</v>
      </c>
      <c r="Z330" s="67" t="s">
        <v>48</v>
      </c>
      <c r="AD330" s="68"/>
      <c r="BA330" s="254" t="s">
        <v>66</v>
      </c>
    </row>
    <row r="331" spans="1:53" ht="27" customHeight="1" x14ac:dyDescent="0.25">
      <c r="A331" s="61" t="s">
        <v>484</v>
      </c>
      <c r="B331" s="61" t="s">
        <v>486</v>
      </c>
      <c r="C331" s="35">
        <v>4301011238</v>
      </c>
      <c r="D331" s="356">
        <v>4607091384147</v>
      </c>
      <c r="E331" s="356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4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58"/>
      <c r="P331" s="358"/>
      <c r="Q331" s="358"/>
      <c r="R331" s="359"/>
      <c r="S331" s="38" t="s">
        <v>48</v>
      </c>
      <c r="T331" s="38" t="s">
        <v>48</v>
      </c>
      <c r="U331" s="39" t="s">
        <v>0</v>
      </c>
      <c r="V331" s="57">
        <v>0</v>
      </c>
      <c r="W331" s="54">
        <f t="shared" si="17"/>
        <v>0</v>
      </c>
      <c r="X331" s="40" t="str">
        <f>IFERROR(IF(W331=0,"",ROUNDUP(W331/H331,0)*0.02039),"")</f>
        <v/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487</v>
      </c>
      <c r="B332" s="61" t="s">
        <v>488</v>
      </c>
      <c r="C332" s="35">
        <v>4301011327</v>
      </c>
      <c r="D332" s="356">
        <v>4607091384154</v>
      </c>
      <c r="E332" s="356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58"/>
      <c r="P332" s="358"/>
      <c r="Q332" s="358"/>
      <c r="R332" s="359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489</v>
      </c>
      <c r="B333" s="61" t="s">
        <v>490</v>
      </c>
      <c r="C333" s="35">
        <v>4301011332</v>
      </c>
      <c r="D333" s="356">
        <v>4607091384161</v>
      </c>
      <c r="E333" s="356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4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58"/>
      <c r="P333" s="358"/>
      <c r="Q333" s="358"/>
      <c r="R333" s="359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IFERROR(IF(W333=0,"",ROUNDUP(W333/H333,0)*0.00937),"")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363"/>
      <c r="B334" s="363"/>
      <c r="C334" s="363"/>
      <c r="D334" s="363"/>
      <c r="E334" s="363"/>
      <c r="F334" s="363"/>
      <c r="G334" s="363"/>
      <c r="H334" s="363"/>
      <c r="I334" s="363"/>
      <c r="J334" s="363"/>
      <c r="K334" s="363"/>
      <c r="L334" s="363"/>
      <c r="M334" s="364"/>
      <c r="N334" s="360" t="s">
        <v>43</v>
      </c>
      <c r="O334" s="361"/>
      <c r="P334" s="361"/>
      <c r="Q334" s="361"/>
      <c r="R334" s="361"/>
      <c r="S334" s="361"/>
      <c r="T334" s="362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225.33333333333334</v>
      </c>
      <c r="W334" s="42">
        <f>IFERROR(W326/H326,"0")+IFERROR(W327/H327,"0")+IFERROR(W328/H328,"0")+IFERROR(W329/H329,"0")+IFERROR(W330/H330,"0")+IFERROR(W331/H331,"0")+IFERROR(W332/H332,"0")+IFERROR(W333/H333,"0")</f>
        <v>226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4.9154999999999998</v>
      </c>
      <c r="Y334" s="65"/>
      <c r="Z334" s="65"/>
    </row>
    <row r="335" spans="1:53" x14ac:dyDescent="0.2">
      <c r="A335" s="363"/>
      <c r="B335" s="363"/>
      <c r="C335" s="363"/>
      <c r="D335" s="363"/>
      <c r="E335" s="363"/>
      <c r="F335" s="363"/>
      <c r="G335" s="363"/>
      <c r="H335" s="363"/>
      <c r="I335" s="363"/>
      <c r="J335" s="363"/>
      <c r="K335" s="363"/>
      <c r="L335" s="363"/>
      <c r="M335" s="364"/>
      <c r="N335" s="360" t="s">
        <v>43</v>
      </c>
      <c r="O335" s="361"/>
      <c r="P335" s="361"/>
      <c r="Q335" s="361"/>
      <c r="R335" s="361"/>
      <c r="S335" s="361"/>
      <c r="T335" s="362"/>
      <c r="U335" s="41" t="s">
        <v>0</v>
      </c>
      <c r="V335" s="42">
        <f>IFERROR(SUM(V326:V333),"0")</f>
        <v>3380</v>
      </c>
      <c r="W335" s="42">
        <f>IFERROR(SUM(W326:W333),"0")</f>
        <v>3390</v>
      </c>
      <c r="X335" s="41"/>
      <c r="Y335" s="65"/>
      <c r="Z335" s="65"/>
    </row>
    <row r="336" spans="1:53" ht="14.25" customHeight="1" x14ac:dyDescent="0.25">
      <c r="A336" s="369" t="s">
        <v>109</v>
      </c>
      <c r="B336" s="369"/>
      <c r="C336" s="369"/>
      <c r="D336" s="369"/>
      <c r="E336" s="369"/>
      <c r="F336" s="369"/>
      <c r="G336" s="369"/>
      <c r="H336" s="369"/>
      <c r="I336" s="369"/>
      <c r="J336" s="369"/>
      <c r="K336" s="369"/>
      <c r="L336" s="369"/>
      <c r="M336" s="369"/>
      <c r="N336" s="369"/>
      <c r="O336" s="369"/>
      <c r="P336" s="369"/>
      <c r="Q336" s="369"/>
      <c r="R336" s="369"/>
      <c r="S336" s="369"/>
      <c r="T336" s="369"/>
      <c r="U336" s="369"/>
      <c r="V336" s="369"/>
      <c r="W336" s="369"/>
      <c r="X336" s="369"/>
      <c r="Y336" s="64"/>
      <c r="Z336" s="64"/>
    </row>
    <row r="337" spans="1:53" ht="27" customHeight="1" x14ac:dyDescent="0.25">
      <c r="A337" s="61" t="s">
        <v>491</v>
      </c>
      <c r="B337" s="61" t="s">
        <v>492</v>
      </c>
      <c r="C337" s="35">
        <v>4301020178</v>
      </c>
      <c r="D337" s="356">
        <v>4607091383980</v>
      </c>
      <c r="E337" s="356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4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58"/>
      <c r="P337" s="358"/>
      <c r="Q337" s="358"/>
      <c r="R337" s="359"/>
      <c r="S337" s="38" t="s">
        <v>48</v>
      </c>
      <c r="T337" s="38" t="s">
        <v>48</v>
      </c>
      <c r="U337" s="39" t="s">
        <v>0</v>
      </c>
      <c r="V337" s="57">
        <v>1640</v>
      </c>
      <c r="W337" s="54">
        <f>IFERROR(IF(V337="",0,CEILING((V337/$H337),1)*$H337),"")</f>
        <v>1650</v>
      </c>
      <c r="X337" s="40">
        <f>IFERROR(IF(W337=0,"",ROUNDUP(W337/H337,0)*0.02175),"")</f>
        <v>2.3924999999999996</v>
      </c>
      <c r="Y337" s="66" t="s">
        <v>48</v>
      </c>
      <c r="Z337" s="67" t="s">
        <v>48</v>
      </c>
      <c r="AD337" s="68"/>
      <c r="BA337" s="258" t="s">
        <v>66</v>
      </c>
    </row>
    <row r="338" spans="1:53" ht="16.5" customHeight="1" x14ac:dyDescent="0.25">
      <c r="A338" s="61" t="s">
        <v>493</v>
      </c>
      <c r="B338" s="61" t="s">
        <v>494</v>
      </c>
      <c r="C338" s="35">
        <v>4301020270</v>
      </c>
      <c r="D338" s="356">
        <v>4680115883314</v>
      </c>
      <c r="E338" s="356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4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58"/>
      <c r="P338" s="358"/>
      <c r="Q338" s="358"/>
      <c r="R338" s="359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customHeight="1" x14ac:dyDescent="0.25">
      <c r="A339" s="61" t="s">
        <v>495</v>
      </c>
      <c r="B339" s="61" t="s">
        <v>496</v>
      </c>
      <c r="C339" s="35">
        <v>4301020179</v>
      </c>
      <c r="D339" s="356">
        <v>4607091384178</v>
      </c>
      <c r="E339" s="356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58"/>
      <c r="P339" s="358"/>
      <c r="Q339" s="358"/>
      <c r="R339" s="359"/>
      <c r="S339" s="38" t="s">
        <v>48</v>
      </c>
      <c r="T339" s="38" t="s">
        <v>48</v>
      </c>
      <c r="U339" s="39" t="s">
        <v>0</v>
      </c>
      <c r="V339" s="57">
        <v>0</v>
      </c>
      <c r="W339" s="54">
        <f>IFERROR(IF(V339="",0,CEILING((V339/$H339),1)*$H339),"")</f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60" t="s">
        <v>66</v>
      </c>
    </row>
    <row r="340" spans="1:53" x14ac:dyDescent="0.2">
      <c r="A340" s="363"/>
      <c r="B340" s="363"/>
      <c r="C340" s="363"/>
      <c r="D340" s="363"/>
      <c r="E340" s="363"/>
      <c r="F340" s="363"/>
      <c r="G340" s="363"/>
      <c r="H340" s="363"/>
      <c r="I340" s="363"/>
      <c r="J340" s="363"/>
      <c r="K340" s="363"/>
      <c r="L340" s="363"/>
      <c r="M340" s="364"/>
      <c r="N340" s="360" t="s">
        <v>43</v>
      </c>
      <c r="O340" s="361"/>
      <c r="P340" s="361"/>
      <c r="Q340" s="361"/>
      <c r="R340" s="361"/>
      <c r="S340" s="361"/>
      <c r="T340" s="362"/>
      <c r="U340" s="41" t="s">
        <v>42</v>
      </c>
      <c r="V340" s="42">
        <f>IFERROR(V337/H337,"0")+IFERROR(V338/H338,"0")+IFERROR(V339/H339,"0")</f>
        <v>109.33333333333333</v>
      </c>
      <c r="W340" s="42">
        <f>IFERROR(W337/H337,"0")+IFERROR(W338/H338,"0")+IFERROR(W339/H339,"0")</f>
        <v>110</v>
      </c>
      <c r="X340" s="42">
        <f>IFERROR(IF(X337="",0,X337),"0")+IFERROR(IF(X338="",0,X338),"0")+IFERROR(IF(X339="",0,X339),"0")</f>
        <v>2.3924999999999996</v>
      </c>
      <c r="Y340" s="65"/>
      <c r="Z340" s="65"/>
    </row>
    <row r="341" spans="1:53" x14ac:dyDescent="0.2">
      <c r="A341" s="363"/>
      <c r="B341" s="363"/>
      <c r="C341" s="363"/>
      <c r="D341" s="363"/>
      <c r="E341" s="363"/>
      <c r="F341" s="363"/>
      <c r="G341" s="363"/>
      <c r="H341" s="363"/>
      <c r="I341" s="363"/>
      <c r="J341" s="363"/>
      <c r="K341" s="363"/>
      <c r="L341" s="363"/>
      <c r="M341" s="364"/>
      <c r="N341" s="360" t="s">
        <v>43</v>
      </c>
      <c r="O341" s="361"/>
      <c r="P341" s="361"/>
      <c r="Q341" s="361"/>
      <c r="R341" s="361"/>
      <c r="S341" s="361"/>
      <c r="T341" s="362"/>
      <c r="U341" s="41" t="s">
        <v>0</v>
      </c>
      <c r="V341" s="42">
        <f>IFERROR(SUM(V337:V339),"0")</f>
        <v>1640</v>
      </c>
      <c r="W341" s="42">
        <f>IFERROR(SUM(W337:W339),"0")</f>
        <v>1650</v>
      </c>
      <c r="X341" s="41"/>
      <c r="Y341" s="65"/>
      <c r="Z341" s="65"/>
    </row>
    <row r="342" spans="1:53" ht="14.25" customHeight="1" x14ac:dyDescent="0.25">
      <c r="A342" s="369" t="s">
        <v>80</v>
      </c>
      <c r="B342" s="369"/>
      <c r="C342" s="369"/>
      <c r="D342" s="369"/>
      <c r="E342" s="369"/>
      <c r="F342" s="369"/>
      <c r="G342" s="369"/>
      <c r="H342" s="369"/>
      <c r="I342" s="369"/>
      <c r="J342" s="369"/>
      <c r="K342" s="369"/>
      <c r="L342" s="369"/>
      <c r="M342" s="369"/>
      <c r="N342" s="369"/>
      <c r="O342" s="369"/>
      <c r="P342" s="369"/>
      <c r="Q342" s="369"/>
      <c r="R342" s="369"/>
      <c r="S342" s="369"/>
      <c r="T342" s="369"/>
      <c r="U342" s="369"/>
      <c r="V342" s="369"/>
      <c r="W342" s="369"/>
      <c r="X342" s="369"/>
      <c r="Y342" s="64"/>
      <c r="Z342" s="64"/>
    </row>
    <row r="343" spans="1:53" ht="27" customHeight="1" x14ac:dyDescent="0.25">
      <c r="A343" s="61" t="s">
        <v>497</v>
      </c>
      <c r="B343" s="61" t="s">
        <v>498</v>
      </c>
      <c r="C343" s="35">
        <v>4301051560</v>
      </c>
      <c r="D343" s="356">
        <v>4607091383928</v>
      </c>
      <c r="E343" s="356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461" t="s">
        <v>499</v>
      </c>
      <c r="O343" s="358"/>
      <c r="P343" s="358"/>
      <c r="Q343" s="358"/>
      <c r="R343" s="359"/>
      <c r="S343" s="38" t="s">
        <v>48</v>
      </c>
      <c r="T343" s="38" t="s">
        <v>48</v>
      </c>
      <c r="U343" s="39" t="s">
        <v>0</v>
      </c>
      <c r="V343" s="57">
        <v>1740</v>
      </c>
      <c r="W343" s="54">
        <f>IFERROR(IF(V343="",0,CEILING((V343/$H343),1)*$H343),"")</f>
        <v>1747.2</v>
      </c>
      <c r="X343" s="40">
        <f>IFERROR(IF(W343=0,"",ROUNDUP(W343/H343,0)*0.02175),"")</f>
        <v>4.8719999999999999</v>
      </c>
      <c r="Y343" s="66" t="s">
        <v>48</v>
      </c>
      <c r="Z343" s="67" t="s">
        <v>48</v>
      </c>
      <c r="AD343" s="68"/>
      <c r="BA343" s="261" t="s">
        <v>66</v>
      </c>
    </row>
    <row r="344" spans="1:53" ht="27" customHeight="1" x14ac:dyDescent="0.25">
      <c r="A344" s="61" t="s">
        <v>500</v>
      </c>
      <c r="B344" s="61" t="s">
        <v>501</v>
      </c>
      <c r="C344" s="35">
        <v>4301051298</v>
      </c>
      <c r="D344" s="356">
        <v>4607091384260</v>
      </c>
      <c r="E344" s="356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4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58"/>
      <c r="P344" s="358"/>
      <c r="Q344" s="358"/>
      <c r="R344" s="359"/>
      <c r="S344" s="38" t="s">
        <v>48</v>
      </c>
      <c r="T344" s="38" t="s">
        <v>48</v>
      </c>
      <c r="U344" s="39" t="s">
        <v>0</v>
      </c>
      <c r="V344" s="57">
        <v>470</v>
      </c>
      <c r="W344" s="54">
        <f>IFERROR(IF(V344="",0,CEILING((V344/$H344),1)*$H344),"")</f>
        <v>475.8</v>
      </c>
      <c r="X344" s="40">
        <f>IFERROR(IF(W344=0,"",ROUNDUP(W344/H344,0)*0.02175),"")</f>
        <v>1.3267499999999999</v>
      </c>
      <c r="Y344" s="66" t="s">
        <v>48</v>
      </c>
      <c r="Z344" s="67" t="s">
        <v>48</v>
      </c>
      <c r="AD344" s="68"/>
      <c r="BA344" s="262" t="s">
        <v>66</v>
      </c>
    </row>
    <row r="345" spans="1:53" x14ac:dyDescent="0.2">
      <c r="A345" s="363"/>
      <c r="B345" s="363"/>
      <c r="C345" s="363"/>
      <c r="D345" s="363"/>
      <c r="E345" s="363"/>
      <c r="F345" s="363"/>
      <c r="G345" s="363"/>
      <c r="H345" s="363"/>
      <c r="I345" s="363"/>
      <c r="J345" s="363"/>
      <c r="K345" s="363"/>
      <c r="L345" s="363"/>
      <c r="M345" s="364"/>
      <c r="N345" s="360" t="s">
        <v>43</v>
      </c>
      <c r="O345" s="361"/>
      <c r="P345" s="361"/>
      <c r="Q345" s="361"/>
      <c r="R345" s="361"/>
      <c r="S345" s="361"/>
      <c r="T345" s="362"/>
      <c r="U345" s="41" t="s">
        <v>42</v>
      </c>
      <c r="V345" s="42">
        <f>IFERROR(V343/H343,"0")+IFERROR(V344/H344,"0")</f>
        <v>283.33333333333337</v>
      </c>
      <c r="W345" s="42">
        <f>IFERROR(W343/H343,"0")+IFERROR(W344/H344,"0")</f>
        <v>285</v>
      </c>
      <c r="X345" s="42">
        <f>IFERROR(IF(X343="",0,X343),"0")+IFERROR(IF(X344="",0,X344),"0")</f>
        <v>6.1987499999999995</v>
      </c>
      <c r="Y345" s="65"/>
      <c r="Z345" s="65"/>
    </row>
    <row r="346" spans="1:53" x14ac:dyDescent="0.2">
      <c r="A346" s="363"/>
      <c r="B346" s="363"/>
      <c r="C346" s="363"/>
      <c r="D346" s="363"/>
      <c r="E346" s="363"/>
      <c r="F346" s="363"/>
      <c r="G346" s="363"/>
      <c r="H346" s="363"/>
      <c r="I346" s="363"/>
      <c r="J346" s="363"/>
      <c r="K346" s="363"/>
      <c r="L346" s="363"/>
      <c r="M346" s="364"/>
      <c r="N346" s="360" t="s">
        <v>43</v>
      </c>
      <c r="O346" s="361"/>
      <c r="P346" s="361"/>
      <c r="Q346" s="361"/>
      <c r="R346" s="361"/>
      <c r="S346" s="361"/>
      <c r="T346" s="362"/>
      <c r="U346" s="41" t="s">
        <v>0</v>
      </c>
      <c r="V346" s="42">
        <f>IFERROR(SUM(V343:V344),"0")</f>
        <v>2210</v>
      </c>
      <c r="W346" s="42">
        <f>IFERROR(SUM(W343:W344),"0")</f>
        <v>2223</v>
      </c>
      <c r="X346" s="41"/>
      <c r="Y346" s="65"/>
      <c r="Z346" s="65"/>
    </row>
    <row r="347" spans="1:53" ht="14.25" customHeight="1" x14ac:dyDescent="0.25">
      <c r="A347" s="369" t="s">
        <v>213</v>
      </c>
      <c r="B347" s="369"/>
      <c r="C347" s="369"/>
      <c r="D347" s="369"/>
      <c r="E347" s="369"/>
      <c r="F347" s="369"/>
      <c r="G347" s="369"/>
      <c r="H347" s="369"/>
      <c r="I347" s="369"/>
      <c r="J347" s="369"/>
      <c r="K347" s="369"/>
      <c r="L347" s="369"/>
      <c r="M347" s="369"/>
      <c r="N347" s="369"/>
      <c r="O347" s="369"/>
      <c r="P347" s="369"/>
      <c r="Q347" s="369"/>
      <c r="R347" s="369"/>
      <c r="S347" s="369"/>
      <c r="T347" s="369"/>
      <c r="U347" s="369"/>
      <c r="V347" s="369"/>
      <c r="W347" s="369"/>
      <c r="X347" s="369"/>
      <c r="Y347" s="64"/>
      <c r="Z347" s="64"/>
    </row>
    <row r="348" spans="1:53" ht="16.5" customHeight="1" x14ac:dyDescent="0.25">
      <c r="A348" s="61" t="s">
        <v>502</v>
      </c>
      <c r="B348" s="61" t="s">
        <v>503</v>
      </c>
      <c r="C348" s="35">
        <v>4301060314</v>
      </c>
      <c r="D348" s="356">
        <v>4607091384673</v>
      </c>
      <c r="E348" s="356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58"/>
      <c r="P348" s="358"/>
      <c r="Q348" s="358"/>
      <c r="R348" s="359"/>
      <c r="S348" s="38" t="s">
        <v>48</v>
      </c>
      <c r="T348" s="38" t="s">
        <v>48</v>
      </c>
      <c r="U348" s="39" t="s">
        <v>0</v>
      </c>
      <c r="V348" s="57">
        <v>480</v>
      </c>
      <c r="W348" s="54">
        <f>IFERROR(IF(V348="",0,CEILING((V348/$H348),1)*$H348),"")</f>
        <v>483.59999999999997</v>
      </c>
      <c r="X348" s="40">
        <f>IFERROR(IF(W348=0,"",ROUNDUP(W348/H348,0)*0.02175),"")</f>
        <v>1.3484999999999998</v>
      </c>
      <c r="Y348" s="66" t="s">
        <v>48</v>
      </c>
      <c r="Z348" s="67" t="s">
        <v>48</v>
      </c>
      <c r="AD348" s="68"/>
      <c r="BA348" s="263" t="s">
        <v>66</v>
      </c>
    </row>
    <row r="349" spans="1:53" x14ac:dyDescent="0.2">
      <c r="A349" s="363"/>
      <c r="B349" s="363"/>
      <c r="C349" s="363"/>
      <c r="D349" s="363"/>
      <c r="E349" s="363"/>
      <c r="F349" s="363"/>
      <c r="G349" s="363"/>
      <c r="H349" s="363"/>
      <c r="I349" s="363"/>
      <c r="J349" s="363"/>
      <c r="K349" s="363"/>
      <c r="L349" s="363"/>
      <c r="M349" s="364"/>
      <c r="N349" s="360" t="s">
        <v>43</v>
      </c>
      <c r="O349" s="361"/>
      <c r="P349" s="361"/>
      <c r="Q349" s="361"/>
      <c r="R349" s="361"/>
      <c r="S349" s="361"/>
      <c r="T349" s="362"/>
      <c r="U349" s="41" t="s">
        <v>42</v>
      </c>
      <c r="V349" s="42">
        <f>IFERROR(V348/H348,"0")</f>
        <v>61.53846153846154</v>
      </c>
      <c r="W349" s="42">
        <f>IFERROR(W348/H348,"0")</f>
        <v>62</v>
      </c>
      <c r="X349" s="42">
        <f>IFERROR(IF(X348="",0,X348),"0")</f>
        <v>1.3484999999999998</v>
      </c>
      <c r="Y349" s="65"/>
      <c r="Z349" s="65"/>
    </row>
    <row r="350" spans="1:53" x14ac:dyDescent="0.2">
      <c r="A350" s="363"/>
      <c r="B350" s="363"/>
      <c r="C350" s="363"/>
      <c r="D350" s="363"/>
      <c r="E350" s="363"/>
      <c r="F350" s="363"/>
      <c r="G350" s="363"/>
      <c r="H350" s="363"/>
      <c r="I350" s="363"/>
      <c r="J350" s="363"/>
      <c r="K350" s="363"/>
      <c r="L350" s="363"/>
      <c r="M350" s="364"/>
      <c r="N350" s="360" t="s">
        <v>43</v>
      </c>
      <c r="O350" s="361"/>
      <c r="P350" s="361"/>
      <c r="Q350" s="361"/>
      <c r="R350" s="361"/>
      <c r="S350" s="361"/>
      <c r="T350" s="362"/>
      <c r="U350" s="41" t="s">
        <v>0</v>
      </c>
      <c r="V350" s="42">
        <f>IFERROR(SUM(V348:V348),"0")</f>
        <v>480</v>
      </c>
      <c r="W350" s="42">
        <f>IFERROR(SUM(W348:W348),"0")</f>
        <v>483.59999999999997</v>
      </c>
      <c r="X350" s="41"/>
      <c r="Y350" s="65"/>
      <c r="Z350" s="65"/>
    </row>
    <row r="351" spans="1:53" ht="16.5" customHeight="1" x14ac:dyDescent="0.25">
      <c r="A351" s="384" t="s">
        <v>504</v>
      </c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84"/>
      <c r="O351" s="384"/>
      <c r="P351" s="384"/>
      <c r="Q351" s="384"/>
      <c r="R351" s="384"/>
      <c r="S351" s="384"/>
      <c r="T351" s="384"/>
      <c r="U351" s="384"/>
      <c r="V351" s="384"/>
      <c r="W351" s="384"/>
      <c r="X351" s="384"/>
      <c r="Y351" s="63"/>
      <c r="Z351" s="63"/>
    </row>
    <row r="352" spans="1:53" ht="14.25" customHeight="1" x14ac:dyDescent="0.25">
      <c r="A352" s="369" t="s">
        <v>117</v>
      </c>
      <c r="B352" s="369"/>
      <c r="C352" s="369"/>
      <c r="D352" s="369"/>
      <c r="E352" s="369"/>
      <c r="F352" s="369"/>
      <c r="G352" s="369"/>
      <c r="H352" s="369"/>
      <c r="I352" s="369"/>
      <c r="J352" s="369"/>
      <c r="K352" s="369"/>
      <c r="L352" s="369"/>
      <c r="M352" s="369"/>
      <c r="N352" s="369"/>
      <c r="O352" s="369"/>
      <c r="P352" s="369"/>
      <c r="Q352" s="369"/>
      <c r="R352" s="369"/>
      <c r="S352" s="369"/>
      <c r="T352" s="369"/>
      <c r="U352" s="369"/>
      <c r="V352" s="369"/>
      <c r="W352" s="369"/>
      <c r="X352" s="369"/>
      <c r="Y352" s="64"/>
      <c r="Z352" s="64"/>
    </row>
    <row r="353" spans="1:53" ht="37.5" customHeight="1" x14ac:dyDescent="0.25">
      <c r="A353" s="61" t="s">
        <v>505</v>
      </c>
      <c r="B353" s="61" t="s">
        <v>506</v>
      </c>
      <c r="C353" s="35">
        <v>4301011324</v>
      </c>
      <c r="D353" s="356">
        <v>4607091384185</v>
      </c>
      <c r="E353" s="356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4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58"/>
      <c r="P353" s="358"/>
      <c r="Q353" s="358"/>
      <c r="R353" s="359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customHeight="1" x14ac:dyDescent="0.25">
      <c r="A354" s="61" t="s">
        <v>507</v>
      </c>
      <c r="B354" s="61" t="s">
        <v>508</v>
      </c>
      <c r="C354" s="35">
        <v>4301011312</v>
      </c>
      <c r="D354" s="356">
        <v>4607091384192</v>
      </c>
      <c r="E354" s="356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4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58"/>
      <c r="P354" s="358"/>
      <c r="Q354" s="358"/>
      <c r="R354" s="359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customHeight="1" x14ac:dyDescent="0.25">
      <c r="A355" s="61" t="s">
        <v>509</v>
      </c>
      <c r="B355" s="61" t="s">
        <v>510</v>
      </c>
      <c r="C355" s="35">
        <v>4301011483</v>
      </c>
      <c r="D355" s="356">
        <v>4680115881907</v>
      </c>
      <c r="E355" s="356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4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58"/>
      <c r="P355" s="358"/>
      <c r="Q355" s="358"/>
      <c r="R355" s="359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customHeight="1" x14ac:dyDescent="0.25">
      <c r="A356" s="61" t="s">
        <v>511</v>
      </c>
      <c r="B356" s="61" t="s">
        <v>512</v>
      </c>
      <c r="C356" s="35">
        <v>4301011655</v>
      </c>
      <c r="D356" s="356">
        <v>4680115883925</v>
      </c>
      <c r="E356" s="356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58"/>
      <c r="P356" s="358"/>
      <c r="Q356" s="358"/>
      <c r="R356" s="359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customHeight="1" x14ac:dyDescent="0.25">
      <c r="A357" s="61" t="s">
        <v>513</v>
      </c>
      <c r="B357" s="61" t="s">
        <v>514</v>
      </c>
      <c r="C357" s="35">
        <v>4301011303</v>
      </c>
      <c r="D357" s="356">
        <v>4607091384680</v>
      </c>
      <c r="E357" s="356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58"/>
      <c r="P357" s="358"/>
      <c r="Q357" s="358"/>
      <c r="R357" s="359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x14ac:dyDescent="0.2">
      <c r="A358" s="363"/>
      <c r="B358" s="363"/>
      <c r="C358" s="363"/>
      <c r="D358" s="363"/>
      <c r="E358" s="363"/>
      <c r="F358" s="363"/>
      <c r="G358" s="363"/>
      <c r="H358" s="363"/>
      <c r="I358" s="363"/>
      <c r="J358" s="363"/>
      <c r="K358" s="363"/>
      <c r="L358" s="363"/>
      <c r="M358" s="364"/>
      <c r="N358" s="360" t="s">
        <v>43</v>
      </c>
      <c r="O358" s="361"/>
      <c r="P358" s="361"/>
      <c r="Q358" s="361"/>
      <c r="R358" s="361"/>
      <c r="S358" s="361"/>
      <c r="T358" s="362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x14ac:dyDescent="0.2">
      <c r="A359" s="363"/>
      <c r="B359" s="363"/>
      <c r="C359" s="363"/>
      <c r="D359" s="363"/>
      <c r="E359" s="363"/>
      <c r="F359" s="363"/>
      <c r="G359" s="363"/>
      <c r="H359" s="363"/>
      <c r="I359" s="363"/>
      <c r="J359" s="363"/>
      <c r="K359" s="363"/>
      <c r="L359" s="363"/>
      <c r="M359" s="364"/>
      <c r="N359" s="360" t="s">
        <v>43</v>
      </c>
      <c r="O359" s="361"/>
      <c r="P359" s="361"/>
      <c r="Q359" s="361"/>
      <c r="R359" s="361"/>
      <c r="S359" s="361"/>
      <c r="T359" s="362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customHeight="1" x14ac:dyDescent="0.25">
      <c r="A360" s="369" t="s">
        <v>75</v>
      </c>
      <c r="B360" s="369"/>
      <c r="C360" s="369"/>
      <c r="D360" s="369"/>
      <c r="E360" s="369"/>
      <c r="F360" s="369"/>
      <c r="G360" s="369"/>
      <c r="H360" s="369"/>
      <c r="I360" s="369"/>
      <c r="J360" s="369"/>
      <c r="K360" s="369"/>
      <c r="L360" s="369"/>
      <c r="M360" s="369"/>
      <c r="N360" s="369"/>
      <c r="O360" s="369"/>
      <c r="P360" s="369"/>
      <c r="Q360" s="369"/>
      <c r="R360" s="369"/>
      <c r="S360" s="369"/>
      <c r="T360" s="369"/>
      <c r="U360" s="369"/>
      <c r="V360" s="369"/>
      <c r="W360" s="369"/>
      <c r="X360" s="369"/>
      <c r="Y360" s="64"/>
      <c r="Z360" s="64"/>
    </row>
    <row r="361" spans="1:53" ht="27" customHeight="1" x14ac:dyDescent="0.25">
      <c r="A361" s="61" t="s">
        <v>515</v>
      </c>
      <c r="B361" s="61" t="s">
        <v>516</v>
      </c>
      <c r="C361" s="35">
        <v>4301031139</v>
      </c>
      <c r="D361" s="356">
        <v>4607091384802</v>
      </c>
      <c r="E361" s="356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58"/>
      <c r="P361" s="358"/>
      <c r="Q361" s="358"/>
      <c r="R361" s="359"/>
      <c r="S361" s="38" t="s">
        <v>48</v>
      </c>
      <c r="T361" s="38" t="s">
        <v>48</v>
      </c>
      <c r="U361" s="39" t="s">
        <v>0</v>
      </c>
      <c r="V361" s="57">
        <v>300</v>
      </c>
      <c r="W361" s="54">
        <f>IFERROR(IF(V361="",0,CEILING((V361/$H361),1)*$H361),"")</f>
        <v>302.21999999999997</v>
      </c>
      <c r="X361" s="40">
        <f>IFERROR(IF(W361=0,"",ROUNDUP(W361/H361,0)*0.00753),"")</f>
        <v>0.51956999999999998</v>
      </c>
      <c r="Y361" s="66" t="s">
        <v>48</v>
      </c>
      <c r="Z361" s="67" t="s">
        <v>48</v>
      </c>
      <c r="AD361" s="68"/>
      <c r="BA361" s="269" t="s">
        <v>66</v>
      </c>
    </row>
    <row r="362" spans="1:53" ht="27" customHeight="1" x14ac:dyDescent="0.25">
      <c r="A362" s="61" t="s">
        <v>517</v>
      </c>
      <c r="B362" s="61" t="s">
        <v>518</v>
      </c>
      <c r="C362" s="35">
        <v>4301031140</v>
      </c>
      <c r="D362" s="356">
        <v>4607091384826</v>
      </c>
      <c r="E362" s="356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4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58"/>
      <c r="P362" s="358"/>
      <c r="Q362" s="358"/>
      <c r="R362" s="359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x14ac:dyDescent="0.2">
      <c r="A363" s="363"/>
      <c r="B363" s="363"/>
      <c r="C363" s="363"/>
      <c r="D363" s="363"/>
      <c r="E363" s="363"/>
      <c r="F363" s="363"/>
      <c r="G363" s="363"/>
      <c r="H363" s="363"/>
      <c r="I363" s="363"/>
      <c r="J363" s="363"/>
      <c r="K363" s="363"/>
      <c r="L363" s="363"/>
      <c r="M363" s="364"/>
      <c r="N363" s="360" t="s">
        <v>43</v>
      </c>
      <c r="O363" s="361"/>
      <c r="P363" s="361"/>
      <c r="Q363" s="361"/>
      <c r="R363" s="361"/>
      <c r="S363" s="361"/>
      <c r="T363" s="362"/>
      <c r="U363" s="41" t="s">
        <v>42</v>
      </c>
      <c r="V363" s="42">
        <f>IFERROR(V361/H361,"0")+IFERROR(V362/H362,"0")</f>
        <v>68.493150684931507</v>
      </c>
      <c r="W363" s="42">
        <f>IFERROR(W361/H361,"0")+IFERROR(W362/H362,"0")</f>
        <v>69</v>
      </c>
      <c r="X363" s="42">
        <f>IFERROR(IF(X361="",0,X361),"0")+IFERROR(IF(X362="",0,X362),"0")</f>
        <v>0.51956999999999998</v>
      </c>
      <c r="Y363" s="65"/>
      <c r="Z363" s="65"/>
    </row>
    <row r="364" spans="1:53" x14ac:dyDescent="0.2">
      <c r="A364" s="363"/>
      <c r="B364" s="363"/>
      <c r="C364" s="363"/>
      <c r="D364" s="363"/>
      <c r="E364" s="363"/>
      <c r="F364" s="363"/>
      <c r="G364" s="363"/>
      <c r="H364" s="363"/>
      <c r="I364" s="363"/>
      <c r="J364" s="363"/>
      <c r="K364" s="363"/>
      <c r="L364" s="363"/>
      <c r="M364" s="364"/>
      <c r="N364" s="360" t="s">
        <v>43</v>
      </c>
      <c r="O364" s="361"/>
      <c r="P364" s="361"/>
      <c r="Q364" s="361"/>
      <c r="R364" s="361"/>
      <c r="S364" s="361"/>
      <c r="T364" s="362"/>
      <c r="U364" s="41" t="s">
        <v>0</v>
      </c>
      <c r="V364" s="42">
        <f>IFERROR(SUM(V361:V362),"0")</f>
        <v>300</v>
      </c>
      <c r="W364" s="42">
        <f>IFERROR(SUM(W361:W362),"0")</f>
        <v>302.21999999999997</v>
      </c>
      <c r="X364" s="41"/>
      <c r="Y364" s="65"/>
      <c r="Z364" s="65"/>
    </row>
    <row r="365" spans="1:53" ht="14.25" customHeight="1" x14ac:dyDescent="0.25">
      <c r="A365" s="369" t="s">
        <v>80</v>
      </c>
      <c r="B365" s="369"/>
      <c r="C365" s="369"/>
      <c r="D365" s="369"/>
      <c r="E365" s="369"/>
      <c r="F365" s="369"/>
      <c r="G365" s="369"/>
      <c r="H365" s="369"/>
      <c r="I365" s="369"/>
      <c r="J365" s="369"/>
      <c r="K365" s="369"/>
      <c r="L365" s="369"/>
      <c r="M365" s="369"/>
      <c r="N365" s="369"/>
      <c r="O365" s="369"/>
      <c r="P365" s="369"/>
      <c r="Q365" s="369"/>
      <c r="R365" s="369"/>
      <c r="S365" s="369"/>
      <c r="T365" s="369"/>
      <c r="U365" s="369"/>
      <c r="V365" s="369"/>
      <c r="W365" s="369"/>
      <c r="X365" s="369"/>
      <c r="Y365" s="64"/>
      <c r="Z365" s="64"/>
    </row>
    <row r="366" spans="1:53" ht="27" customHeight="1" x14ac:dyDescent="0.25">
      <c r="A366" s="61" t="s">
        <v>519</v>
      </c>
      <c r="B366" s="61" t="s">
        <v>520</v>
      </c>
      <c r="C366" s="35">
        <v>4301051303</v>
      </c>
      <c r="D366" s="356">
        <v>4607091384246</v>
      </c>
      <c r="E366" s="356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4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58"/>
      <c r="P366" s="358"/>
      <c r="Q366" s="358"/>
      <c r="R366" s="359"/>
      <c r="S366" s="38" t="s">
        <v>48</v>
      </c>
      <c r="T366" s="38" t="s">
        <v>48</v>
      </c>
      <c r="U366" s="39" t="s">
        <v>0</v>
      </c>
      <c r="V366" s="57">
        <v>580</v>
      </c>
      <c r="W366" s="54">
        <f>IFERROR(IF(V366="",0,CEILING((V366/$H366),1)*$H366),"")</f>
        <v>585</v>
      </c>
      <c r="X366" s="40">
        <f>IFERROR(IF(W366=0,"",ROUNDUP(W366/H366,0)*0.02175),"")</f>
        <v>1.6312499999999999</v>
      </c>
      <c r="Y366" s="66" t="s">
        <v>48</v>
      </c>
      <c r="Z366" s="67" t="s">
        <v>48</v>
      </c>
      <c r="AD366" s="68"/>
      <c r="BA366" s="271" t="s">
        <v>66</v>
      </c>
    </row>
    <row r="367" spans="1:53" ht="27" customHeight="1" x14ac:dyDescent="0.25">
      <c r="A367" s="61" t="s">
        <v>521</v>
      </c>
      <c r="B367" s="61" t="s">
        <v>522</v>
      </c>
      <c r="C367" s="35">
        <v>4301051445</v>
      </c>
      <c r="D367" s="356">
        <v>4680115881976</v>
      </c>
      <c r="E367" s="356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4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58"/>
      <c r="P367" s="358"/>
      <c r="Q367" s="358"/>
      <c r="R367" s="359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customHeight="1" x14ac:dyDescent="0.25">
      <c r="A368" s="61" t="s">
        <v>523</v>
      </c>
      <c r="B368" s="61" t="s">
        <v>524</v>
      </c>
      <c r="C368" s="35">
        <v>4301051297</v>
      </c>
      <c r="D368" s="356">
        <v>4607091384253</v>
      </c>
      <c r="E368" s="356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58"/>
      <c r="P368" s="358"/>
      <c r="Q368" s="358"/>
      <c r="R368" s="359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customHeight="1" x14ac:dyDescent="0.25">
      <c r="A369" s="61" t="s">
        <v>525</v>
      </c>
      <c r="B369" s="61" t="s">
        <v>526</v>
      </c>
      <c r="C369" s="35">
        <v>4301051444</v>
      </c>
      <c r="D369" s="356">
        <v>4680115881969</v>
      </c>
      <c r="E369" s="356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4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58"/>
      <c r="P369" s="358"/>
      <c r="Q369" s="358"/>
      <c r="R369" s="359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x14ac:dyDescent="0.2">
      <c r="A370" s="363"/>
      <c r="B370" s="363"/>
      <c r="C370" s="363"/>
      <c r="D370" s="363"/>
      <c r="E370" s="363"/>
      <c r="F370" s="363"/>
      <c r="G370" s="363"/>
      <c r="H370" s="363"/>
      <c r="I370" s="363"/>
      <c r="J370" s="363"/>
      <c r="K370" s="363"/>
      <c r="L370" s="363"/>
      <c r="M370" s="364"/>
      <c r="N370" s="360" t="s">
        <v>43</v>
      </c>
      <c r="O370" s="361"/>
      <c r="P370" s="361"/>
      <c r="Q370" s="361"/>
      <c r="R370" s="361"/>
      <c r="S370" s="361"/>
      <c r="T370" s="362"/>
      <c r="U370" s="41" t="s">
        <v>42</v>
      </c>
      <c r="V370" s="42">
        <f>IFERROR(V366/H366,"0")+IFERROR(V367/H367,"0")+IFERROR(V368/H368,"0")+IFERROR(V369/H369,"0")</f>
        <v>74.358974358974365</v>
      </c>
      <c r="W370" s="42">
        <f>IFERROR(W366/H366,"0")+IFERROR(W367/H367,"0")+IFERROR(W368/H368,"0")+IFERROR(W369/H369,"0")</f>
        <v>75</v>
      </c>
      <c r="X370" s="42">
        <f>IFERROR(IF(X366="",0,X366),"0")+IFERROR(IF(X367="",0,X367),"0")+IFERROR(IF(X368="",0,X368),"0")+IFERROR(IF(X369="",0,X369),"0")</f>
        <v>1.6312499999999999</v>
      </c>
      <c r="Y370" s="65"/>
      <c r="Z370" s="65"/>
    </row>
    <row r="371" spans="1:53" x14ac:dyDescent="0.2">
      <c r="A371" s="363"/>
      <c r="B371" s="363"/>
      <c r="C371" s="363"/>
      <c r="D371" s="363"/>
      <c r="E371" s="363"/>
      <c r="F371" s="363"/>
      <c r="G371" s="363"/>
      <c r="H371" s="363"/>
      <c r="I371" s="363"/>
      <c r="J371" s="363"/>
      <c r="K371" s="363"/>
      <c r="L371" s="363"/>
      <c r="M371" s="364"/>
      <c r="N371" s="360" t="s">
        <v>43</v>
      </c>
      <c r="O371" s="361"/>
      <c r="P371" s="361"/>
      <c r="Q371" s="361"/>
      <c r="R371" s="361"/>
      <c r="S371" s="361"/>
      <c r="T371" s="362"/>
      <c r="U371" s="41" t="s">
        <v>0</v>
      </c>
      <c r="V371" s="42">
        <f>IFERROR(SUM(V366:V369),"0")</f>
        <v>580</v>
      </c>
      <c r="W371" s="42">
        <f>IFERROR(SUM(W366:W369),"0")</f>
        <v>585</v>
      </c>
      <c r="X371" s="41"/>
      <c r="Y371" s="65"/>
      <c r="Z371" s="65"/>
    </row>
    <row r="372" spans="1:53" ht="14.25" customHeight="1" x14ac:dyDescent="0.25">
      <c r="A372" s="369" t="s">
        <v>213</v>
      </c>
      <c r="B372" s="369"/>
      <c r="C372" s="369"/>
      <c r="D372" s="369"/>
      <c r="E372" s="369"/>
      <c r="F372" s="369"/>
      <c r="G372" s="369"/>
      <c r="H372" s="369"/>
      <c r="I372" s="369"/>
      <c r="J372" s="369"/>
      <c r="K372" s="369"/>
      <c r="L372" s="369"/>
      <c r="M372" s="369"/>
      <c r="N372" s="369"/>
      <c r="O372" s="369"/>
      <c r="P372" s="369"/>
      <c r="Q372" s="369"/>
      <c r="R372" s="369"/>
      <c r="S372" s="369"/>
      <c r="T372" s="369"/>
      <c r="U372" s="369"/>
      <c r="V372" s="369"/>
      <c r="W372" s="369"/>
      <c r="X372" s="369"/>
      <c r="Y372" s="64"/>
      <c r="Z372" s="64"/>
    </row>
    <row r="373" spans="1:53" ht="27" customHeight="1" x14ac:dyDescent="0.25">
      <c r="A373" s="61" t="s">
        <v>527</v>
      </c>
      <c r="B373" s="61" t="s">
        <v>528</v>
      </c>
      <c r="C373" s="35">
        <v>4301060322</v>
      </c>
      <c r="D373" s="356">
        <v>4607091389357</v>
      </c>
      <c r="E373" s="356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44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58"/>
      <c r="P373" s="358"/>
      <c r="Q373" s="358"/>
      <c r="R373" s="359"/>
      <c r="S373" s="38" t="s">
        <v>48</v>
      </c>
      <c r="T373" s="38" t="s">
        <v>48</v>
      </c>
      <c r="U373" s="39" t="s">
        <v>0</v>
      </c>
      <c r="V373" s="57">
        <v>130</v>
      </c>
      <c r="W373" s="54">
        <f>IFERROR(IF(V373="",0,CEILING((V373/$H373),1)*$H373),"")</f>
        <v>132.6</v>
      </c>
      <c r="X373" s="40">
        <f>IFERROR(IF(W373=0,"",ROUNDUP(W373/H373,0)*0.02175),"")</f>
        <v>0.36974999999999997</v>
      </c>
      <c r="Y373" s="66" t="s">
        <v>48</v>
      </c>
      <c r="Z373" s="67" t="s">
        <v>48</v>
      </c>
      <c r="AD373" s="68"/>
      <c r="BA373" s="275" t="s">
        <v>66</v>
      </c>
    </row>
    <row r="374" spans="1:53" x14ac:dyDescent="0.2">
      <c r="A374" s="363"/>
      <c r="B374" s="363"/>
      <c r="C374" s="363"/>
      <c r="D374" s="363"/>
      <c r="E374" s="363"/>
      <c r="F374" s="363"/>
      <c r="G374" s="363"/>
      <c r="H374" s="363"/>
      <c r="I374" s="363"/>
      <c r="J374" s="363"/>
      <c r="K374" s="363"/>
      <c r="L374" s="363"/>
      <c r="M374" s="364"/>
      <c r="N374" s="360" t="s">
        <v>43</v>
      </c>
      <c r="O374" s="361"/>
      <c r="P374" s="361"/>
      <c r="Q374" s="361"/>
      <c r="R374" s="361"/>
      <c r="S374" s="361"/>
      <c r="T374" s="362"/>
      <c r="U374" s="41" t="s">
        <v>42</v>
      </c>
      <c r="V374" s="42">
        <f>IFERROR(V373/H373,"0")</f>
        <v>16.666666666666668</v>
      </c>
      <c r="W374" s="42">
        <f>IFERROR(W373/H373,"0")</f>
        <v>17</v>
      </c>
      <c r="X374" s="42">
        <f>IFERROR(IF(X373="",0,X373),"0")</f>
        <v>0.36974999999999997</v>
      </c>
      <c r="Y374" s="65"/>
      <c r="Z374" s="65"/>
    </row>
    <row r="375" spans="1:53" x14ac:dyDescent="0.2">
      <c r="A375" s="363"/>
      <c r="B375" s="363"/>
      <c r="C375" s="363"/>
      <c r="D375" s="363"/>
      <c r="E375" s="363"/>
      <c r="F375" s="363"/>
      <c r="G375" s="363"/>
      <c r="H375" s="363"/>
      <c r="I375" s="363"/>
      <c r="J375" s="363"/>
      <c r="K375" s="363"/>
      <c r="L375" s="363"/>
      <c r="M375" s="364"/>
      <c r="N375" s="360" t="s">
        <v>43</v>
      </c>
      <c r="O375" s="361"/>
      <c r="P375" s="361"/>
      <c r="Q375" s="361"/>
      <c r="R375" s="361"/>
      <c r="S375" s="361"/>
      <c r="T375" s="362"/>
      <c r="U375" s="41" t="s">
        <v>0</v>
      </c>
      <c r="V375" s="42">
        <f>IFERROR(SUM(V373:V373),"0")</f>
        <v>130</v>
      </c>
      <c r="W375" s="42">
        <f>IFERROR(SUM(W373:W373),"0")</f>
        <v>132.6</v>
      </c>
      <c r="X375" s="41"/>
      <c r="Y375" s="65"/>
      <c r="Z375" s="65"/>
    </row>
    <row r="376" spans="1:53" ht="27.75" customHeight="1" x14ac:dyDescent="0.2">
      <c r="A376" s="383" t="s">
        <v>529</v>
      </c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383"/>
      <c r="O376" s="383"/>
      <c r="P376" s="383"/>
      <c r="Q376" s="383"/>
      <c r="R376" s="383"/>
      <c r="S376" s="383"/>
      <c r="T376" s="383"/>
      <c r="U376" s="383"/>
      <c r="V376" s="383"/>
      <c r="W376" s="383"/>
      <c r="X376" s="383"/>
      <c r="Y376" s="53"/>
      <c r="Z376" s="53"/>
    </row>
    <row r="377" spans="1:53" ht="16.5" customHeight="1" x14ac:dyDescent="0.25">
      <c r="A377" s="384" t="s">
        <v>530</v>
      </c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84"/>
      <c r="O377" s="384"/>
      <c r="P377" s="384"/>
      <c r="Q377" s="384"/>
      <c r="R377" s="384"/>
      <c r="S377" s="384"/>
      <c r="T377" s="384"/>
      <c r="U377" s="384"/>
      <c r="V377" s="384"/>
      <c r="W377" s="384"/>
      <c r="X377" s="384"/>
      <c r="Y377" s="63"/>
      <c r="Z377" s="63"/>
    </row>
    <row r="378" spans="1:53" ht="14.25" customHeight="1" x14ac:dyDescent="0.25">
      <c r="A378" s="369" t="s">
        <v>117</v>
      </c>
      <c r="B378" s="369"/>
      <c r="C378" s="369"/>
      <c r="D378" s="369"/>
      <c r="E378" s="369"/>
      <c r="F378" s="369"/>
      <c r="G378" s="369"/>
      <c r="H378" s="369"/>
      <c r="I378" s="369"/>
      <c r="J378" s="369"/>
      <c r="K378" s="369"/>
      <c r="L378" s="369"/>
      <c r="M378" s="369"/>
      <c r="N378" s="369"/>
      <c r="O378" s="369"/>
      <c r="P378" s="369"/>
      <c r="Q378" s="369"/>
      <c r="R378" s="369"/>
      <c r="S378" s="369"/>
      <c r="T378" s="369"/>
      <c r="U378" s="369"/>
      <c r="V378" s="369"/>
      <c r="W378" s="369"/>
      <c r="X378" s="369"/>
      <c r="Y378" s="64"/>
      <c r="Z378" s="64"/>
    </row>
    <row r="379" spans="1:53" ht="27" customHeight="1" x14ac:dyDescent="0.25">
      <c r="A379" s="61" t="s">
        <v>531</v>
      </c>
      <c r="B379" s="61" t="s">
        <v>532</v>
      </c>
      <c r="C379" s="35">
        <v>4301011428</v>
      </c>
      <c r="D379" s="356">
        <v>4607091389708</v>
      </c>
      <c r="E379" s="356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4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58"/>
      <c r="P379" s="358"/>
      <c r="Q379" s="358"/>
      <c r="R379" s="359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customHeight="1" x14ac:dyDescent="0.25">
      <c r="A380" s="61" t="s">
        <v>533</v>
      </c>
      <c r="B380" s="61" t="s">
        <v>534</v>
      </c>
      <c r="C380" s="35">
        <v>4301011427</v>
      </c>
      <c r="D380" s="356">
        <v>4607091389692</v>
      </c>
      <c r="E380" s="356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4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58"/>
      <c r="P380" s="358"/>
      <c r="Q380" s="358"/>
      <c r="R380" s="359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363"/>
      <c r="B381" s="363"/>
      <c r="C381" s="363"/>
      <c r="D381" s="363"/>
      <c r="E381" s="363"/>
      <c r="F381" s="363"/>
      <c r="G381" s="363"/>
      <c r="H381" s="363"/>
      <c r="I381" s="363"/>
      <c r="J381" s="363"/>
      <c r="K381" s="363"/>
      <c r="L381" s="363"/>
      <c r="M381" s="364"/>
      <c r="N381" s="360" t="s">
        <v>43</v>
      </c>
      <c r="O381" s="361"/>
      <c r="P381" s="361"/>
      <c r="Q381" s="361"/>
      <c r="R381" s="361"/>
      <c r="S381" s="361"/>
      <c r="T381" s="362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x14ac:dyDescent="0.2">
      <c r="A382" s="363"/>
      <c r="B382" s="363"/>
      <c r="C382" s="363"/>
      <c r="D382" s="363"/>
      <c r="E382" s="363"/>
      <c r="F382" s="363"/>
      <c r="G382" s="363"/>
      <c r="H382" s="363"/>
      <c r="I382" s="363"/>
      <c r="J382" s="363"/>
      <c r="K382" s="363"/>
      <c r="L382" s="363"/>
      <c r="M382" s="364"/>
      <c r="N382" s="360" t="s">
        <v>43</v>
      </c>
      <c r="O382" s="361"/>
      <c r="P382" s="361"/>
      <c r="Q382" s="361"/>
      <c r="R382" s="361"/>
      <c r="S382" s="361"/>
      <c r="T382" s="362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customHeight="1" x14ac:dyDescent="0.25">
      <c r="A383" s="369" t="s">
        <v>75</v>
      </c>
      <c r="B383" s="369"/>
      <c r="C383" s="369"/>
      <c r="D383" s="369"/>
      <c r="E383" s="369"/>
      <c r="F383" s="369"/>
      <c r="G383" s="369"/>
      <c r="H383" s="369"/>
      <c r="I383" s="369"/>
      <c r="J383" s="369"/>
      <c r="K383" s="369"/>
      <c r="L383" s="369"/>
      <c r="M383" s="369"/>
      <c r="N383" s="369"/>
      <c r="O383" s="369"/>
      <c r="P383" s="369"/>
      <c r="Q383" s="369"/>
      <c r="R383" s="369"/>
      <c r="S383" s="369"/>
      <c r="T383" s="369"/>
      <c r="U383" s="369"/>
      <c r="V383" s="369"/>
      <c r="W383" s="369"/>
      <c r="X383" s="369"/>
      <c r="Y383" s="64"/>
      <c r="Z383" s="64"/>
    </row>
    <row r="384" spans="1:53" ht="27" customHeight="1" x14ac:dyDescent="0.25">
      <c r="A384" s="61" t="s">
        <v>535</v>
      </c>
      <c r="B384" s="61" t="s">
        <v>536</v>
      </c>
      <c r="C384" s="35">
        <v>4301031177</v>
      </c>
      <c r="D384" s="356">
        <v>4607091389753</v>
      </c>
      <c r="E384" s="356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4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58"/>
      <c r="P384" s="358"/>
      <c r="Q384" s="358"/>
      <c r="R384" s="359"/>
      <c r="S384" s="38" t="s">
        <v>48</v>
      </c>
      <c r="T384" s="38" t="s">
        <v>48</v>
      </c>
      <c r="U384" s="39" t="s">
        <v>0</v>
      </c>
      <c r="V384" s="57">
        <v>260</v>
      </c>
      <c r="W384" s="54">
        <f t="shared" ref="W384:W396" si="18">IFERROR(IF(V384="",0,CEILING((V384/$H384),1)*$H384),"")</f>
        <v>260.40000000000003</v>
      </c>
      <c r="X384" s="40">
        <f>IFERROR(IF(W384=0,"",ROUNDUP(W384/H384,0)*0.00753),"")</f>
        <v>0.46686</v>
      </c>
      <c r="Y384" s="66" t="s">
        <v>48</v>
      </c>
      <c r="Z384" s="67" t="s">
        <v>48</v>
      </c>
      <c r="AD384" s="68"/>
      <c r="BA384" s="278" t="s">
        <v>66</v>
      </c>
    </row>
    <row r="385" spans="1:53" ht="27" customHeight="1" x14ac:dyDescent="0.25">
      <c r="A385" s="61" t="s">
        <v>537</v>
      </c>
      <c r="B385" s="61" t="s">
        <v>538</v>
      </c>
      <c r="C385" s="35">
        <v>4301031174</v>
      </c>
      <c r="D385" s="356">
        <v>4607091389760</v>
      </c>
      <c r="E385" s="356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4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58"/>
      <c r="P385" s="358"/>
      <c r="Q385" s="358"/>
      <c r="R385" s="359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customHeight="1" x14ac:dyDescent="0.25">
      <c r="A386" s="61" t="s">
        <v>539</v>
      </c>
      <c r="B386" s="61" t="s">
        <v>540</v>
      </c>
      <c r="C386" s="35">
        <v>4301031175</v>
      </c>
      <c r="D386" s="356">
        <v>4607091389746</v>
      </c>
      <c r="E386" s="356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4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58"/>
      <c r="P386" s="358"/>
      <c r="Q386" s="358"/>
      <c r="R386" s="359"/>
      <c r="S386" s="38" t="s">
        <v>48</v>
      </c>
      <c r="T386" s="38" t="s">
        <v>48</v>
      </c>
      <c r="U386" s="39" t="s">
        <v>0</v>
      </c>
      <c r="V386" s="57">
        <v>4</v>
      </c>
      <c r="W386" s="54">
        <f t="shared" si="18"/>
        <v>4.2</v>
      </c>
      <c r="X386" s="40">
        <f>IFERROR(IF(W386=0,"",ROUNDUP(W386/H386,0)*0.00753),"")</f>
        <v>7.5300000000000002E-3</v>
      </c>
      <c r="Y386" s="66" t="s">
        <v>48</v>
      </c>
      <c r="Z386" s="67" t="s">
        <v>48</v>
      </c>
      <c r="AD386" s="68"/>
      <c r="BA386" s="280" t="s">
        <v>66</v>
      </c>
    </row>
    <row r="387" spans="1:53" ht="37.5" customHeight="1" x14ac:dyDescent="0.25">
      <c r="A387" s="61" t="s">
        <v>541</v>
      </c>
      <c r="B387" s="61" t="s">
        <v>542</v>
      </c>
      <c r="C387" s="35">
        <v>4301031236</v>
      </c>
      <c r="D387" s="356">
        <v>4680115882928</v>
      </c>
      <c r="E387" s="356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4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58"/>
      <c r="P387" s="358"/>
      <c r="Q387" s="358"/>
      <c r="R387" s="359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customHeight="1" x14ac:dyDescent="0.25">
      <c r="A388" s="61" t="s">
        <v>543</v>
      </c>
      <c r="B388" s="61" t="s">
        <v>544</v>
      </c>
      <c r="C388" s="35">
        <v>4301031257</v>
      </c>
      <c r="D388" s="356">
        <v>4680115883147</v>
      </c>
      <c r="E388" s="356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58"/>
      <c r="P388" s="358"/>
      <c r="Q388" s="358"/>
      <c r="R388" s="359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customHeight="1" x14ac:dyDescent="0.25">
      <c r="A389" s="61" t="s">
        <v>545</v>
      </c>
      <c r="B389" s="61" t="s">
        <v>546</v>
      </c>
      <c r="C389" s="35">
        <v>4301031178</v>
      </c>
      <c r="D389" s="356">
        <v>4607091384338</v>
      </c>
      <c r="E389" s="356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58"/>
      <c r="P389" s="358"/>
      <c r="Q389" s="358"/>
      <c r="R389" s="359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customHeight="1" x14ac:dyDescent="0.25">
      <c r="A390" s="61" t="s">
        <v>547</v>
      </c>
      <c r="B390" s="61" t="s">
        <v>548</v>
      </c>
      <c r="C390" s="35">
        <v>4301031254</v>
      </c>
      <c r="D390" s="356">
        <v>4680115883154</v>
      </c>
      <c r="E390" s="356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4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58"/>
      <c r="P390" s="358"/>
      <c r="Q390" s="358"/>
      <c r="R390" s="359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customHeight="1" x14ac:dyDescent="0.25">
      <c r="A391" s="61" t="s">
        <v>549</v>
      </c>
      <c r="B391" s="61" t="s">
        <v>550</v>
      </c>
      <c r="C391" s="35">
        <v>4301031171</v>
      </c>
      <c r="D391" s="356">
        <v>4607091389524</v>
      </c>
      <c r="E391" s="356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4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58"/>
      <c r="P391" s="358"/>
      <c r="Q391" s="358"/>
      <c r="R391" s="359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customHeight="1" x14ac:dyDescent="0.25">
      <c r="A392" s="61" t="s">
        <v>551</v>
      </c>
      <c r="B392" s="61" t="s">
        <v>552</v>
      </c>
      <c r="C392" s="35">
        <v>4301031258</v>
      </c>
      <c r="D392" s="356">
        <v>4680115883161</v>
      </c>
      <c r="E392" s="356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4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58"/>
      <c r="P392" s="358"/>
      <c r="Q392" s="358"/>
      <c r="R392" s="359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553</v>
      </c>
      <c r="B393" s="61" t="s">
        <v>554</v>
      </c>
      <c r="C393" s="35">
        <v>4301031170</v>
      </c>
      <c r="D393" s="356">
        <v>4607091384345</v>
      </c>
      <c r="E393" s="356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43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58"/>
      <c r="P393" s="358"/>
      <c r="Q393" s="358"/>
      <c r="R393" s="359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555</v>
      </c>
      <c r="B394" s="61" t="s">
        <v>556</v>
      </c>
      <c r="C394" s="35">
        <v>4301031256</v>
      </c>
      <c r="D394" s="356">
        <v>4680115883178</v>
      </c>
      <c r="E394" s="356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4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58"/>
      <c r="P394" s="358"/>
      <c r="Q394" s="358"/>
      <c r="R394" s="359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customHeight="1" x14ac:dyDescent="0.25">
      <c r="A395" s="61" t="s">
        <v>557</v>
      </c>
      <c r="B395" s="61" t="s">
        <v>558</v>
      </c>
      <c r="C395" s="35">
        <v>4301031172</v>
      </c>
      <c r="D395" s="356">
        <v>4607091389531</v>
      </c>
      <c r="E395" s="356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58"/>
      <c r="P395" s="358"/>
      <c r="Q395" s="358"/>
      <c r="R395" s="359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customHeight="1" x14ac:dyDescent="0.25">
      <c r="A396" s="61" t="s">
        <v>559</v>
      </c>
      <c r="B396" s="61" t="s">
        <v>560</v>
      </c>
      <c r="C396" s="35">
        <v>4301031255</v>
      </c>
      <c r="D396" s="356">
        <v>4680115883185</v>
      </c>
      <c r="E396" s="356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4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58"/>
      <c r="P396" s="358"/>
      <c r="Q396" s="358"/>
      <c r="R396" s="359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x14ac:dyDescent="0.2">
      <c r="A397" s="363"/>
      <c r="B397" s="363"/>
      <c r="C397" s="363"/>
      <c r="D397" s="363"/>
      <c r="E397" s="363"/>
      <c r="F397" s="363"/>
      <c r="G397" s="363"/>
      <c r="H397" s="363"/>
      <c r="I397" s="363"/>
      <c r="J397" s="363"/>
      <c r="K397" s="363"/>
      <c r="L397" s="363"/>
      <c r="M397" s="364"/>
      <c r="N397" s="360" t="s">
        <v>43</v>
      </c>
      <c r="O397" s="361"/>
      <c r="P397" s="361"/>
      <c r="Q397" s="361"/>
      <c r="R397" s="361"/>
      <c r="S397" s="361"/>
      <c r="T397" s="362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62.857142857142854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63.000000000000007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0.47438999999999998</v>
      </c>
      <c r="Y397" s="65"/>
      <c r="Z397" s="65"/>
    </row>
    <row r="398" spans="1:53" x14ac:dyDescent="0.2">
      <c r="A398" s="363"/>
      <c r="B398" s="363"/>
      <c r="C398" s="363"/>
      <c r="D398" s="363"/>
      <c r="E398" s="363"/>
      <c r="F398" s="363"/>
      <c r="G398" s="363"/>
      <c r="H398" s="363"/>
      <c r="I398" s="363"/>
      <c r="J398" s="363"/>
      <c r="K398" s="363"/>
      <c r="L398" s="363"/>
      <c r="M398" s="364"/>
      <c r="N398" s="360" t="s">
        <v>43</v>
      </c>
      <c r="O398" s="361"/>
      <c r="P398" s="361"/>
      <c r="Q398" s="361"/>
      <c r="R398" s="361"/>
      <c r="S398" s="361"/>
      <c r="T398" s="362"/>
      <c r="U398" s="41" t="s">
        <v>0</v>
      </c>
      <c r="V398" s="42">
        <f>IFERROR(SUM(V384:V396),"0")</f>
        <v>264</v>
      </c>
      <c r="W398" s="42">
        <f>IFERROR(SUM(W384:W396),"0")</f>
        <v>264.60000000000002</v>
      </c>
      <c r="X398" s="41"/>
      <c r="Y398" s="65"/>
      <c r="Z398" s="65"/>
    </row>
    <row r="399" spans="1:53" ht="14.25" customHeight="1" x14ac:dyDescent="0.25">
      <c r="A399" s="369" t="s">
        <v>80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369"/>
      <c r="Y399" s="64"/>
      <c r="Z399" s="64"/>
    </row>
    <row r="400" spans="1:53" ht="27" customHeight="1" x14ac:dyDescent="0.25">
      <c r="A400" s="61" t="s">
        <v>561</v>
      </c>
      <c r="B400" s="61" t="s">
        <v>562</v>
      </c>
      <c r="C400" s="35">
        <v>4301051258</v>
      </c>
      <c r="D400" s="356">
        <v>4607091389685</v>
      </c>
      <c r="E400" s="356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42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58"/>
      <c r="P400" s="358"/>
      <c r="Q400" s="358"/>
      <c r="R400" s="359"/>
      <c r="S400" s="38" t="s">
        <v>48</v>
      </c>
      <c r="T400" s="38" t="s">
        <v>48</v>
      </c>
      <c r="U400" s="39" t="s">
        <v>0</v>
      </c>
      <c r="V400" s="57">
        <v>15</v>
      </c>
      <c r="W400" s="54">
        <f>IFERROR(IF(V400="",0,CEILING((V400/$H400),1)*$H400),"")</f>
        <v>15.6</v>
      </c>
      <c r="X400" s="40">
        <f>IFERROR(IF(W400=0,"",ROUNDUP(W400/H400,0)*0.02175),"")</f>
        <v>4.3499999999999997E-2</v>
      </c>
      <c r="Y400" s="66" t="s">
        <v>48</v>
      </c>
      <c r="Z400" s="67" t="s">
        <v>48</v>
      </c>
      <c r="AD400" s="68"/>
      <c r="BA400" s="291" t="s">
        <v>66</v>
      </c>
    </row>
    <row r="401" spans="1:53" ht="27" customHeight="1" x14ac:dyDescent="0.25">
      <c r="A401" s="61" t="s">
        <v>563</v>
      </c>
      <c r="B401" s="61" t="s">
        <v>564</v>
      </c>
      <c r="C401" s="35">
        <v>4301051431</v>
      </c>
      <c r="D401" s="356">
        <v>4607091389654</v>
      </c>
      <c r="E401" s="356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58"/>
      <c r="P401" s="358"/>
      <c r="Q401" s="358"/>
      <c r="R401" s="359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customHeight="1" x14ac:dyDescent="0.25">
      <c r="A402" s="61" t="s">
        <v>565</v>
      </c>
      <c r="B402" s="61" t="s">
        <v>566</v>
      </c>
      <c r="C402" s="35">
        <v>4301051284</v>
      </c>
      <c r="D402" s="356">
        <v>4607091384352</v>
      </c>
      <c r="E402" s="356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4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58"/>
      <c r="P402" s="358"/>
      <c r="Q402" s="358"/>
      <c r="R402" s="359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customHeight="1" x14ac:dyDescent="0.25">
      <c r="A403" s="61" t="s">
        <v>567</v>
      </c>
      <c r="B403" s="61" t="s">
        <v>568</v>
      </c>
      <c r="C403" s="35">
        <v>4301051257</v>
      </c>
      <c r="D403" s="356">
        <v>4607091389661</v>
      </c>
      <c r="E403" s="356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4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58"/>
      <c r="P403" s="358"/>
      <c r="Q403" s="358"/>
      <c r="R403" s="359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x14ac:dyDescent="0.2">
      <c r="A404" s="363"/>
      <c r="B404" s="363"/>
      <c r="C404" s="363"/>
      <c r="D404" s="363"/>
      <c r="E404" s="363"/>
      <c r="F404" s="363"/>
      <c r="G404" s="363"/>
      <c r="H404" s="363"/>
      <c r="I404" s="363"/>
      <c r="J404" s="363"/>
      <c r="K404" s="363"/>
      <c r="L404" s="363"/>
      <c r="M404" s="364"/>
      <c r="N404" s="360" t="s">
        <v>43</v>
      </c>
      <c r="O404" s="361"/>
      <c r="P404" s="361"/>
      <c r="Q404" s="361"/>
      <c r="R404" s="361"/>
      <c r="S404" s="361"/>
      <c r="T404" s="362"/>
      <c r="U404" s="41" t="s">
        <v>42</v>
      </c>
      <c r="V404" s="42">
        <f>IFERROR(V400/H400,"0")+IFERROR(V401/H401,"0")+IFERROR(V402/H402,"0")+IFERROR(V403/H403,"0")</f>
        <v>1.9230769230769231</v>
      </c>
      <c r="W404" s="42">
        <f>IFERROR(W400/H400,"0")+IFERROR(W401/H401,"0")+IFERROR(W402/H402,"0")+IFERROR(W403/H403,"0")</f>
        <v>2</v>
      </c>
      <c r="X404" s="42">
        <f>IFERROR(IF(X400="",0,X400),"0")+IFERROR(IF(X401="",0,X401),"0")+IFERROR(IF(X402="",0,X402),"0")+IFERROR(IF(X403="",0,X403),"0")</f>
        <v>4.3499999999999997E-2</v>
      </c>
      <c r="Y404" s="65"/>
      <c r="Z404" s="65"/>
    </row>
    <row r="405" spans="1:53" x14ac:dyDescent="0.2">
      <c r="A405" s="363"/>
      <c r="B405" s="363"/>
      <c r="C405" s="363"/>
      <c r="D405" s="363"/>
      <c r="E405" s="363"/>
      <c r="F405" s="363"/>
      <c r="G405" s="363"/>
      <c r="H405" s="363"/>
      <c r="I405" s="363"/>
      <c r="J405" s="363"/>
      <c r="K405" s="363"/>
      <c r="L405" s="363"/>
      <c r="M405" s="364"/>
      <c r="N405" s="360" t="s">
        <v>43</v>
      </c>
      <c r="O405" s="361"/>
      <c r="P405" s="361"/>
      <c r="Q405" s="361"/>
      <c r="R405" s="361"/>
      <c r="S405" s="361"/>
      <c r="T405" s="362"/>
      <c r="U405" s="41" t="s">
        <v>0</v>
      </c>
      <c r="V405" s="42">
        <f>IFERROR(SUM(V400:V403),"0")</f>
        <v>15</v>
      </c>
      <c r="W405" s="42">
        <f>IFERROR(SUM(W400:W403),"0")</f>
        <v>15.6</v>
      </c>
      <c r="X405" s="41"/>
      <c r="Y405" s="65"/>
      <c r="Z405" s="65"/>
    </row>
    <row r="406" spans="1:53" ht="14.25" customHeight="1" x14ac:dyDescent="0.25">
      <c r="A406" s="369" t="s">
        <v>213</v>
      </c>
      <c r="B406" s="369"/>
      <c r="C406" s="369"/>
      <c r="D406" s="369"/>
      <c r="E406" s="369"/>
      <c r="F406" s="369"/>
      <c r="G406" s="369"/>
      <c r="H406" s="369"/>
      <c r="I406" s="369"/>
      <c r="J406" s="369"/>
      <c r="K406" s="369"/>
      <c r="L406" s="369"/>
      <c r="M406" s="369"/>
      <c r="N406" s="369"/>
      <c r="O406" s="369"/>
      <c r="P406" s="369"/>
      <c r="Q406" s="369"/>
      <c r="R406" s="369"/>
      <c r="S406" s="369"/>
      <c r="T406" s="369"/>
      <c r="U406" s="369"/>
      <c r="V406" s="369"/>
      <c r="W406" s="369"/>
      <c r="X406" s="369"/>
      <c r="Y406" s="64"/>
      <c r="Z406" s="64"/>
    </row>
    <row r="407" spans="1:53" ht="27" customHeight="1" x14ac:dyDescent="0.25">
      <c r="A407" s="61" t="s">
        <v>569</v>
      </c>
      <c r="B407" s="61" t="s">
        <v>570</v>
      </c>
      <c r="C407" s="35">
        <v>4301060352</v>
      </c>
      <c r="D407" s="356">
        <v>4680115881648</v>
      </c>
      <c r="E407" s="356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42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58"/>
      <c r="P407" s="358"/>
      <c r="Q407" s="358"/>
      <c r="R407" s="359"/>
      <c r="S407" s="38" t="s">
        <v>48</v>
      </c>
      <c r="T407" s="38" t="s">
        <v>48</v>
      </c>
      <c r="U407" s="39" t="s">
        <v>0</v>
      </c>
      <c r="V407" s="57">
        <v>50</v>
      </c>
      <c r="W407" s="54">
        <f>IFERROR(IF(V407="",0,CEILING((V407/$H407),1)*$H407),"")</f>
        <v>52</v>
      </c>
      <c r="X407" s="40">
        <f>IFERROR(IF(W407=0,"",ROUNDUP(W407/H407,0)*0.01196),"")</f>
        <v>0.15548000000000001</v>
      </c>
      <c r="Y407" s="66" t="s">
        <v>48</v>
      </c>
      <c r="Z407" s="67" t="s">
        <v>48</v>
      </c>
      <c r="AD407" s="68"/>
      <c r="BA407" s="295" t="s">
        <v>66</v>
      </c>
    </row>
    <row r="408" spans="1:53" x14ac:dyDescent="0.2">
      <c r="A408" s="363"/>
      <c r="B408" s="363"/>
      <c r="C408" s="363"/>
      <c r="D408" s="363"/>
      <c r="E408" s="363"/>
      <c r="F408" s="363"/>
      <c r="G408" s="363"/>
      <c r="H408" s="363"/>
      <c r="I408" s="363"/>
      <c r="J408" s="363"/>
      <c r="K408" s="363"/>
      <c r="L408" s="363"/>
      <c r="M408" s="364"/>
      <c r="N408" s="360" t="s">
        <v>43</v>
      </c>
      <c r="O408" s="361"/>
      <c r="P408" s="361"/>
      <c r="Q408" s="361"/>
      <c r="R408" s="361"/>
      <c r="S408" s="361"/>
      <c r="T408" s="362"/>
      <c r="U408" s="41" t="s">
        <v>42</v>
      </c>
      <c r="V408" s="42">
        <f>IFERROR(V407/H407,"0")</f>
        <v>12.5</v>
      </c>
      <c r="W408" s="42">
        <f>IFERROR(W407/H407,"0")</f>
        <v>13</v>
      </c>
      <c r="X408" s="42">
        <f>IFERROR(IF(X407="",0,X407),"0")</f>
        <v>0.15548000000000001</v>
      </c>
      <c r="Y408" s="65"/>
      <c r="Z408" s="65"/>
    </row>
    <row r="409" spans="1:53" x14ac:dyDescent="0.2">
      <c r="A409" s="363"/>
      <c r="B409" s="363"/>
      <c r="C409" s="363"/>
      <c r="D409" s="363"/>
      <c r="E409" s="363"/>
      <c r="F409" s="363"/>
      <c r="G409" s="363"/>
      <c r="H409" s="363"/>
      <c r="I409" s="363"/>
      <c r="J409" s="363"/>
      <c r="K409" s="363"/>
      <c r="L409" s="363"/>
      <c r="M409" s="364"/>
      <c r="N409" s="360" t="s">
        <v>43</v>
      </c>
      <c r="O409" s="361"/>
      <c r="P409" s="361"/>
      <c r="Q409" s="361"/>
      <c r="R409" s="361"/>
      <c r="S409" s="361"/>
      <c r="T409" s="362"/>
      <c r="U409" s="41" t="s">
        <v>0</v>
      </c>
      <c r="V409" s="42">
        <f>IFERROR(SUM(V407:V407),"0")</f>
        <v>50</v>
      </c>
      <c r="W409" s="42">
        <f>IFERROR(SUM(W407:W407),"0")</f>
        <v>52</v>
      </c>
      <c r="X409" s="41"/>
      <c r="Y409" s="65"/>
      <c r="Z409" s="65"/>
    </row>
    <row r="410" spans="1:53" ht="14.25" customHeight="1" x14ac:dyDescent="0.25">
      <c r="A410" s="369" t="s">
        <v>95</v>
      </c>
      <c r="B410" s="369"/>
      <c r="C410" s="369"/>
      <c r="D410" s="369"/>
      <c r="E410" s="369"/>
      <c r="F410" s="369"/>
      <c r="G410" s="369"/>
      <c r="H410" s="369"/>
      <c r="I410" s="369"/>
      <c r="J410" s="369"/>
      <c r="K410" s="369"/>
      <c r="L410" s="369"/>
      <c r="M410" s="369"/>
      <c r="N410" s="369"/>
      <c r="O410" s="369"/>
      <c r="P410" s="369"/>
      <c r="Q410" s="369"/>
      <c r="R410" s="369"/>
      <c r="S410" s="369"/>
      <c r="T410" s="369"/>
      <c r="U410" s="369"/>
      <c r="V410" s="369"/>
      <c r="W410" s="369"/>
      <c r="X410" s="369"/>
      <c r="Y410" s="64"/>
      <c r="Z410" s="64"/>
    </row>
    <row r="411" spans="1:53" ht="27" customHeight="1" x14ac:dyDescent="0.25">
      <c r="A411" s="61" t="s">
        <v>571</v>
      </c>
      <c r="B411" s="61" t="s">
        <v>572</v>
      </c>
      <c r="C411" s="35">
        <v>4301032045</v>
      </c>
      <c r="D411" s="356">
        <v>4680115884335</v>
      </c>
      <c r="E411" s="356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42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58"/>
      <c r="P411" s="358"/>
      <c r="Q411" s="358"/>
      <c r="R411" s="359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customHeight="1" x14ac:dyDescent="0.25">
      <c r="A412" s="61" t="s">
        <v>575</v>
      </c>
      <c r="B412" s="61" t="s">
        <v>576</v>
      </c>
      <c r="C412" s="35">
        <v>4301032047</v>
      </c>
      <c r="D412" s="356">
        <v>4680115884342</v>
      </c>
      <c r="E412" s="356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42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58"/>
      <c r="P412" s="358"/>
      <c r="Q412" s="358"/>
      <c r="R412" s="359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customHeight="1" x14ac:dyDescent="0.25">
      <c r="A413" s="61" t="s">
        <v>577</v>
      </c>
      <c r="B413" s="61" t="s">
        <v>578</v>
      </c>
      <c r="C413" s="35">
        <v>4301170011</v>
      </c>
      <c r="D413" s="356">
        <v>4680115884113</v>
      </c>
      <c r="E413" s="356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42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58"/>
      <c r="P413" s="358"/>
      <c r="Q413" s="358"/>
      <c r="R413" s="359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x14ac:dyDescent="0.2">
      <c r="A414" s="363"/>
      <c r="B414" s="363"/>
      <c r="C414" s="363"/>
      <c r="D414" s="363"/>
      <c r="E414" s="363"/>
      <c r="F414" s="363"/>
      <c r="G414" s="363"/>
      <c r="H414" s="363"/>
      <c r="I414" s="363"/>
      <c r="J414" s="363"/>
      <c r="K414" s="363"/>
      <c r="L414" s="363"/>
      <c r="M414" s="364"/>
      <c r="N414" s="360" t="s">
        <v>43</v>
      </c>
      <c r="O414" s="361"/>
      <c r="P414" s="361"/>
      <c r="Q414" s="361"/>
      <c r="R414" s="361"/>
      <c r="S414" s="361"/>
      <c r="T414" s="362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x14ac:dyDescent="0.2">
      <c r="A415" s="363"/>
      <c r="B415" s="363"/>
      <c r="C415" s="363"/>
      <c r="D415" s="363"/>
      <c r="E415" s="363"/>
      <c r="F415" s="363"/>
      <c r="G415" s="363"/>
      <c r="H415" s="363"/>
      <c r="I415" s="363"/>
      <c r="J415" s="363"/>
      <c r="K415" s="363"/>
      <c r="L415" s="363"/>
      <c r="M415" s="364"/>
      <c r="N415" s="360" t="s">
        <v>43</v>
      </c>
      <c r="O415" s="361"/>
      <c r="P415" s="361"/>
      <c r="Q415" s="361"/>
      <c r="R415" s="361"/>
      <c r="S415" s="361"/>
      <c r="T415" s="362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customHeight="1" x14ac:dyDescent="0.25">
      <c r="A416" s="384" t="s">
        <v>579</v>
      </c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84"/>
      <c r="O416" s="384"/>
      <c r="P416" s="384"/>
      <c r="Q416" s="384"/>
      <c r="R416" s="384"/>
      <c r="S416" s="384"/>
      <c r="T416" s="384"/>
      <c r="U416" s="384"/>
      <c r="V416" s="384"/>
      <c r="W416" s="384"/>
      <c r="X416" s="384"/>
      <c r="Y416" s="63"/>
      <c r="Z416" s="63"/>
    </row>
    <row r="417" spans="1:53" ht="14.25" customHeight="1" x14ac:dyDescent="0.25">
      <c r="A417" s="369" t="s">
        <v>109</v>
      </c>
      <c r="B417" s="369"/>
      <c r="C417" s="369"/>
      <c r="D417" s="369"/>
      <c r="E417" s="369"/>
      <c r="F417" s="369"/>
      <c r="G417" s="369"/>
      <c r="H417" s="369"/>
      <c r="I417" s="369"/>
      <c r="J417" s="369"/>
      <c r="K417" s="369"/>
      <c r="L417" s="369"/>
      <c r="M417" s="369"/>
      <c r="N417" s="369"/>
      <c r="O417" s="369"/>
      <c r="P417" s="369"/>
      <c r="Q417" s="369"/>
      <c r="R417" s="369"/>
      <c r="S417" s="369"/>
      <c r="T417" s="369"/>
      <c r="U417" s="369"/>
      <c r="V417" s="369"/>
      <c r="W417" s="369"/>
      <c r="X417" s="369"/>
      <c r="Y417" s="64"/>
      <c r="Z417" s="64"/>
    </row>
    <row r="418" spans="1:53" ht="27" customHeight="1" x14ac:dyDescent="0.25">
      <c r="A418" s="61" t="s">
        <v>580</v>
      </c>
      <c r="B418" s="61" t="s">
        <v>581</v>
      </c>
      <c r="C418" s="35">
        <v>4301020214</v>
      </c>
      <c r="D418" s="356">
        <v>4607091389388</v>
      </c>
      <c r="E418" s="356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42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8"/>
      <c r="P418" s="358"/>
      <c r="Q418" s="358"/>
      <c r="R418" s="359"/>
      <c r="S418" s="38" t="s">
        <v>48</v>
      </c>
      <c r="T418" s="38" t="s">
        <v>48</v>
      </c>
      <c r="U418" s="39" t="s">
        <v>0</v>
      </c>
      <c r="V418" s="57">
        <v>60</v>
      </c>
      <c r="W418" s="54">
        <f>IFERROR(IF(V418="",0,CEILING((V418/$H418),1)*$H418),"")</f>
        <v>62.400000000000006</v>
      </c>
      <c r="X418" s="40">
        <f>IFERROR(IF(W418=0,"",ROUNDUP(W418/H418,0)*0.01196),"")</f>
        <v>0.14352000000000001</v>
      </c>
      <c r="Y418" s="66" t="s">
        <v>48</v>
      </c>
      <c r="Z418" s="67" t="s">
        <v>48</v>
      </c>
      <c r="AD418" s="68"/>
      <c r="BA418" s="299" t="s">
        <v>66</v>
      </c>
    </row>
    <row r="419" spans="1:53" ht="27" customHeight="1" x14ac:dyDescent="0.25">
      <c r="A419" s="61" t="s">
        <v>582</v>
      </c>
      <c r="B419" s="61" t="s">
        <v>583</v>
      </c>
      <c r="C419" s="35">
        <v>4301020185</v>
      </c>
      <c r="D419" s="356">
        <v>4607091389364</v>
      </c>
      <c r="E419" s="356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42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8"/>
      <c r="P419" s="358"/>
      <c r="Q419" s="358"/>
      <c r="R419" s="359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x14ac:dyDescent="0.2">
      <c r="A420" s="363"/>
      <c r="B420" s="363"/>
      <c r="C420" s="363"/>
      <c r="D420" s="363"/>
      <c r="E420" s="363"/>
      <c r="F420" s="363"/>
      <c r="G420" s="363"/>
      <c r="H420" s="363"/>
      <c r="I420" s="363"/>
      <c r="J420" s="363"/>
      <c r="K420" s="363"/>
      <c r="L420" s="363"/>
      <c r="M420" s="364"/>
      <c r="N420" s="360" t="s">
        <v>43</v>
      </c>
      <c r="O420" s="361"/>
      <c r="P420" s="361"/>
      <c r="Q420" s="361"/>
      <c r="R420" s="361"/>
      <c r="S420" s="361"/>
      <c r="T420" s="362"/>
      <c r="U420" s="41" t="s">
        <v>42</v>
      </c>
      <c r="V420" s="42">
        <f>IFERROR(V418/H418,"0")+IFERROR(V419/H419,"0")</f>
        <v>11.538461538461538</v>
      </c>
      <c r="W420" s="42">
        <f>IFERROR(W418/H418,"0")+IFERROR(W419/H419,"0")</f>
        <v>12</v>
      </c>
      <c r="X420" s="42">
        <f>IFERROR(IF(X418="",0,X418),"0")+IFERROR(IF(X419="",0,X419),"0")</f>
        <v>0.14352000000000001</v>
      </c>
      <c r="Y420" s="65"/>
      <c r="Z420" s="65"/>
    </row>
    <row r="421" spans="1:53" x14ac:dyDescent="0.2">
      <c r="A421" s="363"/>
      <c r="B421" s="363"/>
      <c r="C421" s="363"/>
      <c r="D421" s="363"/>
      <c r="E421" s="363"/>
      <c r="F421" s="363"/>
      <c r="G421" s="363"/>
      <c r="H421" s="363"/>
      <c r="I421" s="363"/>
      <c r="J421" s="363"/>
      <c r="K421" s="363"/>
      <c r="L421" s="363"/>
      <c r="M421" s="364"/>
      <c r="N421" s="360" t="s">
        <v>43</v>
      </c>
      <c r="O421" s="361"/>
      <c r="P421" s="361"/>
      <c r="Q421" s="361"/>
      <c r="R421" s="361"/>
      <c r="S421" s="361"/>
      <c r="T421" s="362"/>
      <c r="U421" s="41" t="s">
        <v>0</v>
      </c>
      <c r="V421" s="42">
        <f>IFERROR(SUM(V418:V419),"0")</f>
        <v>60</v>
      </c>
      <c r="W421" s="42">
        <f>IFERROR(SUM(W418:W419),"0")</f>
        <v>62.400000000000006</v>
      </c>
      <c r="X421" s="41"/>
      <c r="Y421" s="65"/>
      <c r="Z421" s="65"/>
    </row>
    <row r="422" spans="1:53" ht="14.25" customHeight="1" x14ac:dyDescent="0.25">
      <c r="A422" s="369" t="s">
        <v>75</v>
      </c>
      <c r="B422" s="369"/>
      <c r="C422" s="369"/>
      <c r="D422" s="369"/>
      <c r="E422" s="369"/>
      <c r="F422" s="369"/>
      <c r="G422" s="369"/>
      <c r="H422" s="369"/>
      <c r="I422" s="369"/>
      <c r="J422" s="369"/>
      <c r="K422" s="369"/>
      <c r="L422" s="369"/>
      <c r="M422" s="369"/>
      <c r="N422" s="369"/>
      <c r="O422" s="369"/>
      <c r="P422" s="369"/>
      <c r="Q422" s="369"/>
      <c r="R422" s="369"/>
      <c r="S422" s="369"/>
      <c r="T422" s="369"/>
      <c r="U422" s="369"/>
      <c r="V422" s="369"/>
      <c r="W422" s="369"/>
      <c r="X422" s="369"/>
      <c r="Y422" s="64"/>
      <c r="Z422" s="64"/>
    </row>
    <row r="423" spans="1:53" ht="27" customHeight="1" x14ac:dyDescent="0.25">
      <c r="A423" s="61" t="s">
        <v>584</v>
      </c>
      <c r="B423" s="61" t="s">
        <v>585</v>
      </c>
      <c r="C423" s="35">
        <v>4301031212</v>
      </c>
      <c r="D423" s="356">
        <v>4607091389739</v>
      </c>
      <c r="E423" s="356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4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8"/>
      <c r="P423" s="358"/>
      <c r="Q423" s="358"/>
      <c r="R423" s="359"/>
      <c r="S423" s="38" t="s">
        <v>48</v>
      </c>
      <c r="T423" s="38" t="s">
        <v>48</v>
      </c>
      <c r="U423" s="39" t="s">
        <v>0</v>
      </c>
      <c r="V423" s="57">
        <v>380</v>
      </c>
      <c r="W423" s="54">
        <f t="shared" ref="W423:W429" si="20">IFERROR(IF(V423="",0,CEILING((V423/$H423),1)*$H423),"")</f>
        <v>382.2</v>
      </c>
      <c r="X423" s="40">
        <f>IFERROR(IF(W423=0,"",ROUNDUP(W423/H423,0)*0.00753),"")</f>
        <v>0.68523000000000001</v>
      </c>
      <c r="Y423" s="66" t="s">
        <v>48</v>
      </c>
      <c r="Z423" s="67" t="s">
        <v>48</v>
      </c>
      <c r="AD423" s="68"/>
      <c r="BA423" s="301" t="s">
        <v>66</v>
      </c>
    </row>
    <row r="424" spans="1:53" ht="27" customHeight="1" x14ac:dyDescent="0.25">
      <c r="A424" s="61" t="s">
        <v>586</v>
      </c>
      <c r="B424" s="61" t="s">
        <v>587</v>
      </c>
      <c r="C424" s="35">
        <v>4301031247</v>
      </c>
      <c r="D424" s="356">
        <v>4680115883048</v>
      </c>
      <c r="E424" s="356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4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8"/>
      <c r="P424" s="358"/>
      <c r="Q424" s="358"/>
      <c r="R424" s="359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customHeight="1" x14ac:dyDescent="0.25">
      <c r="A425" s="61" t="s">
        <v>588</v>
      </c>
      <c r="B425" s="61" t="s">
        <v>589</v>
      </c>
      <c r="C425" s="35">
        <v>4301031176</v>
      </c>
      <c r="D425" s="356">
        <v>4607091389425</v>
      </c>
      <c r="E425" s="356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4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8"/>
      <c r="P425" s="358"/>
      <c r="Q425" s="358"/>
      <c r="R425" s="359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customHeight="1" x14ac:dyDescent="0.25">
      <c r="A426" s="61" t="s">
        <v>590</v>
      </c>
      <c r="B426" s="61" t="s">
        <v>591</v>
      </c>
      <c r="C426" s="35">
        <v>4301031215</v>
      </c>
      <c r="D426" s="356">
        <v>4680115882911</v>
      </c>
      <c r="E426" s="356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42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58"/>
      <c r="P426" s="358"/>
      <c r="Q426" s="358"/>
      <c r="R426" s="359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customHeight="1" x14ac:dyDescent="0.25">
      <c r="A427" s="61" t="s">
        <v>592</v>
      </c>
      <c r="B427" s="61" t="s">
        <v>593</v>
      </c>
      <c r="C427" s="35">
        <v>4301031167</v>
      </c>
      <c r="D427" s="356">
        <v>4680115880771</v>
      </c>
      <c r="E427" s="356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4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8"/>
      <c r="P427" s="358"/>
      <c r="Q427" s="358"/>
      <c r="R427" s="359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594</v>
      </c>
      <c r="B428" s="61" t="s">
        <v>595</v>
      </c>
      <c r="C428" s="35">
        <v>4301031173</v>
      </c>
      <c r="D428" s="356">
        <v>4607091389500</v>
      </c>
      <c r="E428" s="356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8"/>
      <c r="P428" s="358"/>
      <c r="Q428" s="358"/>
      <c r="R428" s="359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596</v>
      </c>
      <c r="B429" s="61" t="s">
        <v>597</v>
      </c>
      <c r="C429" s="35">
        <v>4301031103</v>
      </c>
      <c r="D429" s="356">
        <v>4680115881983</v>
      </c>
      <c r="E429" s="356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8"/>
      <c r="P429" s="358"/>
      <c r="Q429" s="358"/>
      <c r="R429" s="359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x14ac:dyDescent="0.2">
      <c r="A430" s="363"/>
      <c r="B430" s="363"/>
      <c r="C430" s="363"/>
      <c r="D430" s="363"/>
      <c r="E430" s="363"/>
      <c r="F430" s="363"/>
      <c r="G430" s="363"/>
      <c r="H430" s="363"/>
      <c r="I430" s="363"/>
      <c r="J430" s="363"/>
      <c r="K430" s="363"/>
      <c r="L430" s="363"/>
      <c r="M430" s="364"/>
      <c r="N430" s="360" t="s">
        <v>43</v>
      </c>
      <c r="O430" s="361"/>
      <c r="P430" s="361"/>
      <c r="Q430" s="361"/>
      <c r="R430" s="361"/>
      <c r="S430" s="361"/>
      <c r="T430" s="362"/>
      <c r="U430" s="41" t="s">
        <v>42</v>
      </c>
      <c r="V430" s="42">
        <f>IFERROR(V423/H423,"0")+IFERROR(V424/H424,"0")+IFERROR(V425/H425,"0")+IFERROR(V426/H426,"0")+IFERROR(V427/H427,"0")+IFERROR(V428/H428,"0")+IFERROR(V429/H429,"0")</f>
        <v>90.476190476190467</v>
      </c>
      <c r="W430" s="42">
        <f>IFERROR(W423/H423,"0")+IFERROR(W424/H424,"0")+IFERROR(W425/H425,"0")+IFERROR(W426/H426,"0")+IFERROR(W427/H427,"0")+IFERROR(W428/H428,"0")+IFERROR(W429/H429,"0")</f>
        <v>91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0.68523000000000001</v>
      </c>
      <c r="Y430" s="65"/>
      <c r="Z430" s="65"/>
    </row>
    <row r="431" spans="1:53" x14ac:dyDescent="0.2">
      <c r="A431" s="363"/>
      <c r="B431" s="363"/>
      <c r="C431" s="363"/>
      <c r="D431" s="363"/>
      <c r="E431" s="363"/>
      <c r="F431" s="363"/>
      <c r="G431" s="363"/>
      <c r="H431" s="363"/>
      <c r="I431" s="363"/>
      <c r="J431" s="363"/>
      <c r="K431" s="363"/>
      <c r="L431" s="363"/>
      <c r="M431" s="364"/>
      <c r="N431" s="360" t="s">
        <v>43</v>
      </c>
      <c r="O431" s="361"/>
      <c r="P431" s="361"/>
      <c r="Q431" s="361"/>
      <c r="R431" s="361"/>
      <c r="S431" s="361"/>
      <c r="T431" s="362"/>
      <c r="U431" s="41" t="s">
        <v>0</v>
      </c>
      <c r="V431" s="42">
        <f>IFERROR(SUM(V423:V429),"0")</f>
        <v>380</v>
      </c>
      <c r="W431" s="42">
        <f>IFERROR(SUM(W423:W429),"0")</f>
        <v>382.2</v>
      </c>
      <c r="X431" s="41"/>
      <c r="Y431" s="65"/>
      <c r="Z431" s="65"/>
    </row>
    <row r="432" spans="1:53" ht="14.25" customHeight="1" x14ac:dyDescent="0.25">
      <c r="A432" s="369" t="s">
        <v>95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369"/>
      <c r="Y432" s="64"/>
      <c r="Z432" s="64"/>
    </row>
    <row r="433" spans="1:53" ht="27" customHeight="1" x14ac:dyDescent="0.25">
      <c r="A433" s="61" t="s">
        <v>598</v>
      </c>
      <c r="B433" s="61" t="s">
        <v>599</v>
      </c>
      <c r="C433" s="35">
        <v>4301032046</v>
      </c>
      <c r="D433" s="356">
        <v>4680115884359</v>
      </c>
      <c r="E433" s="356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4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58"/>
      <c r="P433" s="358"/>
      <c r="Q433" s="358"/>
      <c r="R433" s="359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customHeight="1" x14ac:dyDescent="0.25">
      <c r="A434" s="61" t="s">
        <v>600</v>
      </c>
      <c r="B434" s="61" t="s">
        <v>601</v>
      </c>
      <c r="C434" s="35">
        <v>4301040358</v>
      </c>
      <c r="D434" s="356">
        <v>4680115884571</v>
      </c>
      <c r="E434" s="356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4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58"/>
      <c r="P434" s="358"/>
      <c r="Q434" s="358"/>
      <c r="R434" s="359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x14ac:dyDescent="0.2">
      <c r="A435" s="363"/>
      <c r="B435" s="363"/>
      <c r="C435" s="363"/>
      <c r="D435" s="363"/>
      <c r="E435" s="363"/>
      <c r="F435" s="363"/>
      <c r="G435" s="363"/>
      <c r="H435" s="363"/>
      <c r="I435" s="363"/>
      <c r="J435" s="363"/>
      <c r="K435" s="363"/>
      <c r="L435" s="363"/>
      <c r="M435" s="364"/>
      <c r="N435" s="360" t="s">
        <v>43</v>
      </c>
      <c r="O435" s="361"/>
      <c r="P435" s="361"/>
      <c r="Q435" s="361"/>
      <c r="R435" s="361"/>
      <c r="S435" s="361"/>
      <c r="T435" s="362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x14ac:dyDescent="0.2">
      <c r="A436" s="363"/>
      <c r="B436" s="363"/>
      <c r="C436" s="363"/>
      <c r="D436" s="363"/>
      <c r="E436" s="363"/>
      <c r="F436" s="363"/>
      <c r="G436" s="363"/>
      <c r="H436" s="363"/>
      <c r="I436" s="363"/>
      <c r="J436" s="363"/>
      <c r="K436" s="363"/>
      <c r="L436" s="363"/>
      <c r="M436" s="364"/>
      <c r="N436" s="360" t="s">
        <v>43</v>
      </c>
      <c r="O436" s="361"/>
      <c r="P436" s="361"/>
      <c r="Q436" s="361"/>
      <c r="R436" s="361"/>
      <c r="S436" s="361"/>
      <c r="T436" s="362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customHeight="1" x14ac:dyDescent="0.25">
      <c r="A437" s="369" t="s">
        <v>104</v>
      </c>
      <c r="B437" s="369"/>
      <c r="C437" s="369"/>
      <c r="D437" s="369"/>
      <c r="E437" s="369"/>
      <c r="F437" s="369"/>
      <c r="G437" s="369"/>
      <c r="H437" s="369"/>
      <c r="I437" s="369"/>
      <c r="J437" s="369"/>
      <c r="K437" s="369"/>
      <c r="L437" s="369"/>
      <c r="M437" s="369"/>
      <c r="N437" s="369"/>
      <c r="O437" s="369"/>
      <c r="P437" s="369"/>
      <c r="Q437" s="369"/>
      <c r="R437" s="369"/>
      <c r="S437" s="369"/>
      <c r="T437" s="369"/>
      <c r="U437" s="369"/>
      <c r="V437" s="369"/>
      <c r="W437" s="369"/>
      <c r="X437" s="369"/>
      <c r="Y437" s="64"/>
      <c r="Z437" s="64"/>
    </row>
    <row r="438" spans="1:53" ht="27" customHeight="1" x14ac:dyDescent="0.25">
      <c r="A438" s="61" t="s">
        <v>602</v>
      </c>
      <c r="B438" s="61" t="s">
        <v>603</v>
      </c>
      <c r="C438" s="35">
        <v>4301170010</v>
      </c>
      <c r="D438" s="356">
        <v>4680115884090</v>
      </c>
      <c r="E438" s="356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58"/>
      <c r="P438" s="358"/>
      <c r="Q438" s="358"/>
      <c r="R438" s="359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x14ac:dyDescent="0.2">
      <c r="A439" s="363"/>
      <c r="B439" s="363"/>
      <c r="C439" s="363"/>
      <c r="D439" s="363"/>
      <c r="E439" s="363"/>
      <c r="F439" s="363"/>
      <c r="G439" s="363"/>
      <c r="H439" s="363"/>
      <c r="I439" s="363"/>
      <c r="J439" s="363"/>
      <c r="K439" s="363"/>
      <c r="L439" s="363"/>
      <c r="M439" s="364"/>
      <c r="N439" s="360" t="s">
        <v>43</v>
      </c>
      <c r="O439" s="361"/>
      <c r="P439" s="361"/>
      <c r="Q439" s="361"/>
      <c r="R439" s="361"/>
      <c r="S439" s="361"/>
      <c r="T439" s="362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x14ac:dyDescent="0.2">
      <c r="A440" s="363"/>
      <c r="B440" s="363"/>
      <c r="C440" s="363"/>
      <c r="D440" s="363"/>
      <c r="E440" s="363"/>
      <c r="F440" s="363"/>
      <c r="G440" s="363"/>
      <c r="H440" s="363"/>
      <c r="I440" s="363"/>
      <c r="J440" s="363"/>
      <c r="K440" s="363"/>
      <c r="L440" s="363"/>
      <c r="M440" s="364"/>
      <c r="N440" s="360" t="s">
        <v>43</v>
      </c>
      <c r="O440" s="361"/>
      <c r="P440" s="361"/>
      <c r="Q440" s="361"/>
      <c r="R440" s="361"/>
      <c r="S440" s="361"/>
      <c r="T440" s="362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customHeight="1" x14ac:dyDescent="0.25">
      <c r="A441" s="369" t="s">
        <v>604</v>
      </c>
      <c r="B441" s="369"/>
      <c r="C441" s="369"/>
      <c r="D441" s="369"/>
      <c r="E441" s="369"/>
      <c r="F441" s="369"/>
      <c r="G441" s="369"/>
      <c r="H441" s="369"/>
      <c r="I441" s="369"/>
      <c r="J441" s="369"/>
      <c r="K441" s="369"/>
      <c r="L441" s="369"/>
      <c r="M441" s="369"/>
      <c r="N441" s="369"/>
      <c r="O441" s="369"/>
      <c r="P441" s="369"/>
      <c r="Q441" s="369"/>
      <c r="R441" s="369"/>
      <c r="S441" s="369"/>
      <c r="T441" s="369"/>
      <c r="U441" s="369"/>
      <c r="V441" s="369"/>
      <c r="W441" s="369"/>
      <c r="X441" s="369"/>
      <c r="Y441" s="64"/>
      <c r="Z441" s="64"/>
    </row>
    <row r="442" spans="1:53" ht="27" customHeight="1" x14ac:dyDescent="0.25">
      <c r="A442" s="61" t="s">
        <v>605</v>
      </c>
      <c r="B442" s="61" t="s">
        <v>606</v>
      </c>
      <c r="C442" s="35">
        <v>4301040357</v>
      </c>
      <c r="D442" s="356">
        <v>4680115884564</v>
      </c>
      <c r="E442" s="356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4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58"/>
      <c r="P442" s="358"/>
      <c r="Q442" s="358"/>
      <c r="R442" s="359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x14ac:dyDescent="0.2">
      <c r="A443" s="363"/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4"/>
      <c r="N443" s="360" t="s">
        <v>43</v>
      </c>
      <c r="O443" s="361"/>
      <c r="P443" s="361"/>
      <c r="Q443" s="361"/>
      <c r="R443" s="361"/>
      <c r="S443" s="361"/>
      <c r="T443" s="362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363"/>
      <c r="B444" s="363"/>
      <c r="C444" s="363"/>
      <c r="D444" s="363"/>
      <c r="E444" s="363"/>
      <c r="F444" s="363"/>
      <c r="G444" s="363"/>
      <c r="H444" s="363"/>
      <c r="I444" s="363"/>
      <c r="J444" s="363"/>
      <c r="K444" s="363"/>
      <c r="L444" s="363"/>
      <c r="M444" s="364"/>
      <c r="N444" s="360" t="s">
        <v>43</v>
      </c>
      <c r="O444" s="361"/>
      <c r="P444" s="361"/>
      <c r="Q444" s="361"/>
      <c r="R444" s="361"/>
      <c r="S444" s="361"/>
      <c r="T444" s="362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customHeight="1" x14ac:dyDescent="0.2">
      <c r="A445" s="383" t="s">
        <v>607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53"/>
      <c r="Z445" s="53"/>
    </row>
    <row r="446" spans="1:53" ht="16.5" customHeight="1" x14ac:dyDescent="0.25">
      <c r="A446" s="384" t="s">
        <v>607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63"/>
      <c r="Z446" s="63"/>
    </row>
    <row r="447" spans="1:53" ht="14.25" customHeight="1" x14ac:dyDescent="0.25">
      <c r="A447" s="369" t="s">
        <v>117</v>
      </c>
      <c r="B447" s="369"/>
      <c r="C447" s="369"/>
      <c r="D447" s="369"/>
      <c r="E447" s="369"/>
      <c r="F447" s="369"/>
      <c r="G447" s="369"/>
      <c r="H447" s="369"/>
      <c r="I447" s="369"/>
      <c r="J447" s="369"/>
      <c r="K447" s="369"/>
      <c r="L447" s="369"/>
      <c r="M447" s="369"/>
      <c r="N447" s="369"/>
      <c r="O447" s="369"/>
      <c r="P447" s="369"/>
      <c r="Q447" s="369"/>
      <c r="R447" s="369"/>
      <c r="S447" s="369"/>
      <c r="T447" s="369"/>
      <c r="U447" s="369"/>
      <c r="V447" s="369"/>
      <c r="W447" s="369"/>
      <c r="X447" s="369"/>
      <c r="Y447" s="64"/>
      <c r="Z447" s="64"/>
    </row>
    <row r="448" spans="1:53" ht="27" customHeight="1" x14ac:dyDescent="0.25">
      <c r="A448" s="61" t="s">
        <v>608</v>
      </c>
      <c r="B448" s="61" t="s">
        <v>609</v>
      </c>
      <c r="C448" s="35">
        <v>4301011795</v>
      </c>
      <c r="D448" s="356">
        <v>4607091389067</v>
      </c>
      <c r="E448" s="356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408" t="s">
        <v>610</v>
      </c>
      <c r="O448" s="358"/>
      <c r="P448" s="358"/>
      <c r="Q448" s="358"/>
      <c r="R448" s="359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customHeight="1" x14ac:dyDescent="0.25">
      <c r="A449" s="61" t="s">
        <v>611</v>
      </c>
      <c r="B449" s="61" t="s">
        <v>612</v>
      </c>
      <c r="C449" s="35">
        <v>4301011779</v>
      </c>
      <c r="D449" s="356">
        <v>4607091383522</v>
      </c>
      <c r="E449" s="356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409" t="s">
        <v>613</v>
      </c>
      <c r="O449" s="358"/>
      <c r="P449" s="358"/>
      <c r="Q449" s="358"/>
      <c r="R449" s="359"/>
      <c r="S449" s="38" t="s">
        <v>48</v>
      </c>
      <c r="T449" s="38" t="s">
        <v>48</v>
      </c>
      <c r="U449" s="39" t="s">
        <v>0</v>
      </c>
      <c r="V449" s="57">
        <v>620</v>
      </c>
      <c r="W449" s="54">
        <f t="shared" si="21"/>
        <v>623.04000000000008</v>
      </c>
      <c r="X449" s="40">
        <f t="shared" si="22"/>
        <v>1.4112800000000001</v>
      </c>
      <c r="Y449" s="66" t="s">
        <v>48</v>
      </c>
      <c r="Z449" s="67" t="s">
        <v>48</v>
      </c>
      <c r="AD449" s="68"/>
      <c r="BA449" s="313" t="s">
        <v>66</v>
      </c>
    </row>
    <row r="450" spans="1:53" ht="27" customHeight="1" x14ac:dyDescent="0.25">
      <c r="A450" s="61" t="s">
        <v>614</v>
      </c>
      <c r="B450" s="61" t="s">
        <v>615</v>
      </c>
      <c r="C450" s="35">
        <v>4301011785</v>
      </c>
      <c r="D450" s="356">
        <v>4607091384437</v>
      </c>
      <c r="E450" s="356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410" t="s">
        <v>616</v>
      </c>
      <c r="O450" s="358"/>
      <c r="P450" s="358"/>
      <c r="Q450" s="358"/>
      <c r="R450" s="359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customHeight="1" x14ac:dyDescent="0.25">
      <c r="A451" s="61" t="s">
        <v>617</v>
      </c>
      <c r="B451" s="61" t="s">
        <v>618</v>
      </c>
      <c r="C451" s="35">
        <v>4301011774</v>
      </c>
      <c r="D451" s="356">
        <v>4680115884502</v>
      </c>
      <c r="E451" s="356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403" t="s">
        <v>619</v>
      </c>
      <c r="O451" s="358"/>
      <c r="P451" s="358"/>
      <c r="Q451" s="358"/>
      <c r="R451" s="359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customHeight="1" x14ac:dyDescent="0.25">
      <c r="A452" s="61" t="s">
        <v>620</v>
      </c>
      <c r="B452" s="61" t="s">
        <v>621</v>
      </c>
      <c r="C452" s="35">
        <v>4301011771</v>
      </c>
      <c r="D452" s="356">
        <v>4607091389104</v>
      </c>
      <c r="E452" s="356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404" t="s">
        <v>622</v>
      </c>
      <c r="O452" s="358"/>
      <c r="P452" s="358"/>
      <c r="Q452" s="358"/>
      <c r="R452" s="359"/>
      <c r="S452" s="38" t="s">
        <v>48</v>
      </c>
      <c r="T452" s="38" t="s">
        <v>48</v>
      </c>
      <c r="U452" s="39" t="s">
        <v>0</v>
      </c>
      <c r="V452" s="57">
        <v>440</v>
      </c>
      <c r="W452" s="54">
        <f t="shared" si="21"/>
        <v>443.52000000000004</v>
      </c>
      <c r="X452" s="40">
        <f t="shared" si="22"/>
        <v>1.00464</v>
      </c>
      <c r="Y452" s="66" t="s">
        <v>48</v>
      </c>
      <c r="Z452" s="67" t="s">
        <v>48</v>
      </c>
      <c r="AD452" s="68"/>
      <c r="BA452" s="316" t="s">
        <v>66</v>
      </c>
    </row>
    <row r="453" spans="1:53" ht="16.5" customHeight="1" x14ac:dyDescent="0.25">
      <c r="A453" s="61" t="s">
        <v>623</v>
      </c>
      <c r="B453" s="61" t="s">
        <v>624</v>
      </c>
      <c r="C453" s="35">
        <v>4301011799</v>
      </c>
      <c r="D453" s="356">
        <v>4680115884519</v>
      </c>
      <c r="E453" s="356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405" t="s">
        <v>625</v>
      </c>
      <c r="O453" s="358"/>
      <c r="P453" s="358"/>
      <c r="Q453" s="358"/>
      <c r="R453" s="359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626</v>
      </c>
      <c r="B454" s="61" t="s">
        <v>627</v>
      </c>
      <c r="C454" s="35">
        <v>4301011778</v>
      </c>
      <c r="D454" s="356">
        <v>4680115880603</v>
      </c>
      <c r="E454" s="356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406" t="s">
        <v>628</v>
      </c>
      <c r="O454" s="358"/>
      <c r="P454" s="358"/>
      <c r="Q454" s="358"/>
      <c r="R454" s="359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customHeight="1" x14ac:dyDescent="0.25">
      <c r="A455" s="61" t="s">
        <v>629</v>
      </c>
      <c r="B455" s="61" t="s">
        <v>630</v>
      </c>
      <c r="C455" s="35">
        <v>4301011775</v>
      </c>
      <c r="D455" s="356">
        <v>4607091389999</v>
      </c>
      <c r="E455" s="356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407" t="s">
        <v>631</v>
      </c>
      <c r="O455" s="358"/>
      <c r="P455" s="358"/>
      <c r="Q455" s="358"/>
      <c r="R455" s="359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632</v>
      </c>
      <c r="B456" s="61" t="s">
        <v>633</v>
      </c>
      <c r="C456" s="35">
        <v>4301011770</v>
      </c>
      <c r="D456" s="356">
        <v>4680115882782</v>
      </c>
      <c r="E456" s="356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400" t="s">
        <v>634</v>
      </c>
      <c r="O456" s="358"/>
      <c r="P456" s="358"/>
      <c r="Q456" s="358"/>
      <c r="R456" s="359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customHeight="1" x14ac:dyDescent="0.25">
      <c r="A457" s="61" t="s">
        <v>635</v>
      </c>
      <c r="B457" s="61" t="s">
        <v>636</v>
      </c>
      <c r="C457" s="35">
        <v>4301011190</v>
      </c>
      <c r="D457" s="356">
        <v>4607091389098</v>
      </c>
      <c r="E457" s="356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4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8" t="s">
        <v>48</v>
      </c>
      <c r="T457" s="38" t="s">
        <v>48</v>
      </c>
      <c r="U457" s="39" t="s">
        <v>0</v>
      </c>
      <c r="V457" s="57">
        <v>9</v>
      </c>
      <c r="W457" s="54">
        <f t="shared" si="21"/>
        <v>9.6</v>
      </c>
      <c r="X457" s="40">
        <f>IFERROR(IF(W457=0,"",ROUNDUP(W457/H457,0)*0.00753),"")</f>
        <v>3.0120000000000001E-2</v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637</v>
      </c>
      <c r="B458" s="61" t="s">
        <v>638</v>
      </c>
      <c r="C458" s="35">
        <v>4301011784</v>
      </c>
      <c r="D458" s="356">
        <v>4607091389982</v>
      </c>
      <c r="E458" s="356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402" t="s">
        <v>639</v>
      </c>
      <c r="O458" s="358"/>
      <c r="P458" s="358"/>
      <c r="Q458" s="358"/>
      <c r="R458" s="359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x14ac:dyDescent="0.2">
      <c r="A459" s="363"/>
      <c r="B459" s="363"/>
      <c r="C459" s="363"/>
      <c r="D459" s="363"/>
      <c r="E459" s="363"/>
      <c r="F459" s="363"/>
      <c r="G459" s="363"/>
      <c r="H459" s="363"/>
      <c r="I459" s="363"/>
      <c r="J459" s="363"/>
      <c r="K459" s="363"/>
      <c r="L459" s="363"/>
      <c r="M459" s="364"/>
      <c r="N459" s="360" t="s">
        <v>43</v>
      </c>
      <c r="O459" s="361"/>
      <c r="P459" s="361"/>
      <c r="Q459" s="361"/>
      <c r="R459" s="361"/>
      <c r="S459" s="361"/>
      <c r="T459" s="362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204.50757575757575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206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2.44604</v>
      </c>
      <c r="Y459" s="65"/>
      <c r="Z459" s="65"/>
    </row>
    <row r="460" spans="1:53" x14ac:dyDescent="0.2">
      <c r="A460" s="363"/>
      <c r="B460" s="363"/>
      <c r="C460" s="363"/>
      <c r="D460" s="363"/>
      <c r="E460" s="363"/>
      <c r="F460" s="363"/>
      <c r="G460" s="363"/>
      <c r="H460" s="363"/>
      <c r="I460" s="363"/>
      <c r="J460" s="363"/>
      <c r="K460" s="363"/>
      <c r="L460" s="363"/>
      <c r="M460" s="364"/>
      <c r="N460" s="360" t="s">
        <v>43</v>
      </c>
      <c r="O460" s="361"/>
      <c r="P460" s="361"/>
      <c r="Q460" s="361"/>
      <c r="R460" s="361"/>
      <c r="S460" s="361"/>
      <c r="T460" s="362"/>
      <c r="U460" s="41" t="s">
        <v>0</v>
      </c>
      <c r="V460" s="42">
        <f>IFERROR(SUM(V448:V458),"0")</f>
        <v>1069</v>
      </c>
      <c r="W460" s="42">
        <f>IFERROR(SUM(W448:W458),"0")</f>
        <v>1076.1600000000001</v>
      </c>
      <c r="X460" s="41"/>
      <c r="Y460" s="65"/>
      <c r="Z460" s="65"/>
    </row>
    <row r="461" spans="1:53" ht="14.25" customHeight="1" x14ac:dyDescent="0.25">
      <c r="A461" s="369" t="s">
        <v>109</v>
      </c>
      <c r="B461" s="369"/>
      <c r="C461" s="369"/>
      <c r="D461" s="369"/>
      <c r="E461" s="369"/>
      <c r="F461" s="369"/>
      <c r="G461" s="369"/>
      <c r="H461" s="369"/>
      <c r="I461" s="369"/>
      <c r="J461" s="369"/>
      <c r="K461" s="369"/>
      <c r="L461" s="369"/>
      <c r="M461" s="369"/>
      <c r="N461" s="369"/>
      <c r="O461" s="369"/>
      <c r="P461" s="369"/>
      <c r="Q461" s="369"/>
      <c r="R461" s="369"/>
      <c r="S461" s="369"/>
      <c r="T461" s="369"/>
      <c r="U461" s="369"/>
      <c r="V461" s="369"/>
      <c r="W461" s="369"/>
      <c r="X461" s="369"/>
      <c r="Y461" s="64"/>
      <c r="Z461" s="64"/>
    </row>
    <row r="462" spans="1:53" ht="16.5" customHeight="1" x14ac:dyDescent="0.25">
      <c r="A462" s="61" t="s">
        <v>640</v>
      </c>
      <c r="B462" s="61" t="s">
        <v>641</v>
      </c>
      <c r="C462" s="35">
        <v>4301020222</v>
      </c>
      <c r="D462" s="356">
        <v>4607091388930</v>
      </c>
      <c r="E462" s="356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3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59"/>
      <c r="S462" s="38" t="s">
        <v>48</v>
      </c>
      <c r="T462" s="38" t="s">
        <v>48</v>
      </c>
      <c r="U462" s="39" t="s">
        <v>0</v>
      </c>
      <c r="V462" s="57">
        <v>350</v>
      </c>
      <c r="W462" s="54">
        <f>IFERROR(IF(V462="",0,CEILING((V462/$H462),1)*$H462),"")</f>
        <v>353.76</v>
      </c>
      <c r="X462" s="40">
        <f>IFERROR(IF(W462=0,"",ROUNDUP(W462/H462,0)*0.01196),"")</f>
        <v>0.80132000000000003</v>
      </c>
      <c r="Y462" s="66" t="s">
        <v>48</v>
      </c>
      <c r="Z462" s="67" t="s">
        <v>48</v>
      </c>
      <c r="AD462" s="68"/>
      <c r="BA462" s="323" t="s">
        <v>66</v>
      </c>
    </row>
    <row r="463" spans="1:53" ht="16.5" customHeight="1" x14ac:dyDescent="0.25">
      <c r="A463" s="61" t="s">
        <v>642</v>
      </c>
      <c r="B463" s="61" t="s">
        <v>643</v>
      </c>
      <c r="C463" s="35">
        <v>4301020206</v>
      </c>
      <c r="D463" s="356">
        <v>4680115880054</v>
      </c>
      <c r="E463" s="356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3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59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x14ac:dyDescent="0.2">
      <c r="A464" s="363"/>
      <c r="B464" s="363"/>
      <c r="C464" s="363"/>
      <c r="D464" s="363"/>
      <c r="E464" s="363"/>
      <c r="F464" s="363"/>
      <c r="G464" s="363"/>
      <c r="H464" s="363"/>
      <c r="I464" s="363"/>
      <c r="J464" s="363"/>
      <c r="K464" s="363"/>
      <c r="L464" s="363"/>
      <c r="M464" s="364"/>
      <c r="N464" s="360" t="s">
        <v>43</v>
      </c>
      <c r="O464" s="361"/>
      <c r="P464" s="361"/>
      <c r="Q464" s="361"/>
      <c r="R464" s="361"/>
      <c r="S464" s="361"/>
      <c r="T464" s="362"/>
      <c r="U464" s="41" t="s">
        <v>42</v>
      </c>
      <c r="V464" s="42">
        <f>IFERROR(V462/H462,"0")+IFERROR(V463/H463,"0")</f>
        <v>66.287878787878782</v>
      </c>
      <c r="W464" s="42">
        <f>IFERROR(W462/H462,"0")+IFERROR(W463/H463,"0")</f>
        <v>67</v>
      </c>
      <c r="X464" s="42">
        <f>IFERROR(IF(X462="",0,X462),"0")+IFERROR(IF(X463="",0,X463),"0")</f>
        <v>0.80132000000000003</v>
      </c>
      <c r="Y464" s="65"/>
      <c r="Z464" s="65"/>
    </row>
    <row r="465" spans="1:53" x14ac:dyDescent="0.2">
      <c r="A465" s="363"/>
      <c r="B465" s="363"/>
      <c r="C465" s="363"/>
      <c r="D465" s="363"/>
      <c r="E465" s="363"/>
      <c r="F465" s="363"/>
      <c r="G465" s="363"/>
      <c r="H465" s="363"/>
      <c r="I465" s="363"/>
      <c r="J465" s="363"/>
      <c r="K465" s="363"/>
      <c r="L465" s="363"/>
      <c r="M465" s="364"/>
      <c r="N465" s="360" t="s">
        <v>43</v>
      </c>
      <c r="O465" s="361"/>
      <c r="P465" s="361"/>
      <c r="Q465" s="361"/>
      <c r="R465" s="361"/>
      <c r="S465" s="361"/>
      <c r="T465" s="362"/>
      <c r="U465" s="41" t="s">
        <v>0</v>
      </c>
      <c r="V465" s="42">
        <f>IFERROR(SUM(V462:V463),"0")</f>
        <v>350</v>
      </c>
      <c r="W465" s="42">
        <f>IFERROR(SUM(W462:W463),"0")</f>
        <v>353.76</v>
      </c>
      <c r="X465" s="41"/>
      <c r="Y465" s="65"/>
      <c r="Z465" s="65"/>
    </row>
    <row r="466" spans="1:53" ht="14.25" customHeight="1" x14ac:dyDescent="0.25">
      <c r="A466" s="369" t="s">
        <v>75</v>
      </c>
      <c r="B466" s="369"/>
      <c r="C466" s="369"/>
      <c r="D466" s="369"/>
      <c r="E466" s="369"/>
      <c r="F466" s="369"/>
      <c r="G466" s="369"/>
      <c r="H466" s="369"/>
      <c r="I466" s="369"/>
      <c r="J466" s="369"/>
      <c r="K466" s="369"/>
      <c r="L466" s="369"/>
      <c r="M466" s="369"/>
      <c r="N466" s="369"/>
      <c r="O466" s="369"/>
      <c r="P466" s="369"/>
      <c r="Q466" s="369"/>
      <c r="R466" s="369"/>
      <c r="S466" s="369"/>
      <c r="T466" s="369"/>
      <c r="U466" s="369"/>
      <c r="V466" s="369"/>
      <c r="W466" s="369"/>
      <c r="X466" s="369"/>
      <c r="Y466" s="64"/>
      <c r="Z466" s="64"/>
    </row>
    <row r="467" spans="1:53" ht="27" customHeight="1" x14ac:dyDescent="0.25">
      <c r="A467" s="61" t="s">
        <v>644</v>
      </c>
      <c r="B467" s="61" t="s">
        <v>645</v>
      </c>
      <c r="C467" s="35">
        <v>4301031252</v>
      </c>
      <c r="D467" s="356">
        <v>4680115883116</v>
      </c>
      <c r="E467" s="356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3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59"/>
      <c r="S467" s="38" t="s">
        <v>48</v>
      </c>
      <c r="T467" s="38" t="s">
        <v>48</v>
      </c>
      <c r="U467" s="39" t="s">
        <v>0</v>
      </c>
      <c r="V467" s="57">
        <v>250</v>
      </c>
      <c r="W467" s="54">
        <f t="shared" ref="W467:W472" si="23">IFERROR(IF(V467="",0,CEILING((V467/$H467),1)*$H467),"")</f>
        <v>253.44</v>
      </c>
      <c r="X467" s="40">
        <f>IFERROR(IF(W467=0,"",ROUNDUP(W467/H467,0)*0.01196),"")</f>
        <v>0.57408000000000003</v>
      </c>
      <c r="Y467" s="66" t="s">
        <v>48</v>
      </c>
      <c r="Z467" s="67" t="s">
        <v>48</v>
      </c>
      <c r="AD467" s="68"/>
      <c r="BA467" s="325" t="s">
        <v>66</v>
      </c>
    </row>
    <row r="468" spans="1:53" ht="27" customHeight="1" x14ac:dyDescent="0.25">
      <c r="A468" s="61" t="s">
        <v>646</v>
      </c>
      <c r="B468" s="61" t="s">
        <v>647</v>
      </c>
      <c r="C468" s="35">
        <v>4301031248</v>
      </c>
      <c r="D468" s="356">
        <v>4680115883093</v>
      </c>
      <c r="E468" s="356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3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59"/>
      <c r="S468" s="38" t="s">
        <v>48</v>
      </c>
      <c r="T468" s="38" t="s">
        <v>48</v>
      </c>
      <c r="U468" s="39" t="s">
        <v>0</v>
      </c>
      <c r="V468" s="57">
        <v>5</v>
      </c>
      <c r="W468" s="54">
        <f t="shared" si="23"/>
        <v>5.28</v>
      </c>
      <c r="X468" s="40">
        <f>IFERROR(IF(W468=0,"",ROUNDUP(W468/H468,0)*0.01196),"")</f>
        <v>1.196E-2</v>
      </c>
      <c r="Y468" s="66" t="s">
        <v>48</v>
      </c>
      <c r="Z468" s="67" t="s">
        <v>48</v>
      </c>
      <c r="AD468" s="68"/>
      <c r="BA468" s="326" t="s">
        <v>66</v>
      </c>
    </row>
    <row r="469" spans="1:53" ht="27" customHeight="1" x14ac:dyDescent="0.25">
      <c r="A469" s="61" t="s">
        <v>648</v>
      </c>
      <c r="B469" s="61" t="s">
        <v>649</v>
      </c>
      <c r="C469" s="35">
        <v>4301031250</v>
      </c>
      <c r="D469" s="356">
        <v>4680115883109</v>
      </c>
      <c r="E469" s="356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3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59"/>
      <c r="S469" s="38" t="s">
        <v>48</v>
      </c>
      <c r="T469" s="38" t="s">
        <v>48</v>
      </c>
      <c r="U469" s="39" t="s">
        <v>0</v>
      </c>
      <c r="V469" s="57">
        <v>210</v>
      </c>
      <c r="W469" s="54">
        <f t="shared" si="23"/>
        <v>211.20000000000002</v>
      </c>
      <c r="X469" s="40">
        <f>IFERROR(IF(W469=0,"",ROUNDUP(W469/H469,0)*0.01196),"")</f>
        <v>0.47839999999999999</v>
      </c>
      <c r="Y469" s="66" t="s">
        <v>48</v>
      </c>
      <c r="Z469" s="67" t="s">
        <v>48</v>
      </c>
      <c r="AD469" s="68"/>
      <c r="BA469" s="327" t="s">
        <v>66</v>
      </c>
    </row>
    <row r="470" spans="1:53" ht="27" customHeight="1" x14ac:dyDescent="0.25">
      <c r="A470" s="61" t="s">
        <v>650</v>
      </c>
      <c r="B470" s="61" t="s">
        <v>651</v>
      </c>
      <c r="C470" s="35">
        <v>4301031249</v>
      </c>
      <c r="D470" s="356">
        <v>4680115882072</v>
      </c>
      <c r="E470" s="356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3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59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customHeight="1" x14ac:dyDescent="0.25">
      <c r="A471" s="61" t="s">
        <v>652</v>
      </c>
      <c r="B471" s="61" t="s">
        <v>653</v>
      </c>
      <c r="C471" s="35">
        <v>4301031251</v>
      </c>
      <c r="D471" s="356">
        <v>4680115882102</v>
      </c>
      <c r="E471" s="356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3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59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654</v>
      </c>
      <c r="B472" s="61" t="s">
        <v>655</v>
      </c>
      <c r="C472" s="35">
        <v>4301031253</v>
      </c>
      <c r="D472" s="356">
        <v>4680115882096</v>
      </c>
      <c r="E472" s="356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3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59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x14ac:dyDescent="0.2">
      <c r="A473" s="363"/>
      <c r="B473" s="363"/>
      <c r="C473" s="363"/>
      <c r="D473" s="363"/>
      <c r="E473" s="363"/>
      <c r="F473" s="363"/>
      <c r="G473" s="363"/>
      <c r="H473" s="363"/>
      <c r="I473" s="363"/>
      <c r="J473" s="363"/>
      <c r="K473" s="363"/>
      <c r="L473" s="363"/>
      <c r="M473" s="364"/>
      <c r="N473" s="360" t="s">
        <v>43</v>
      </c>
      <c r="O473" s="361"/>
      <c r="P473" s="361"/>
      <c r="Q473" s="361"/>
      <c r="R473" s="361"/>
      <c r="S473" s="361"/>
      <c r="T473" s="362"/>
      <c r="U473" s="41" t="s">
        <v>42</v>
      </c>
      <c r="V473" s="42">
        <f>IFERROR(V467/H467,"0")+IFERROR(V468/H468,"0")+IFERROR(V469/H469,"0")+IFERROR(V470/H470,"0")+IFERROR(V471/H471,"0")+IFERROR(V472/H472,"0")</f>
        <v>88.068181818181813</v>
      </c>
      <c r="W473" s="42">
        <f>IFERROR(W467/H467,"0")+IFERROR(W468/H468,"0")+IFERROR(W469/H469,"0")+IFERROR(W470/H470,"0")+IFERROR(W471/H471,"0")+IFERROR(W472/H472,"0")</f>
        <v>89</v>
      </c>
      <c r="X473" s="42">
        <f>IFERROR(IF(X467="",0,X467),"0")+IFERROR(IF(X468="",0,X468),"0")+IFERROR(IF(X469="",0,X469),"0")+IFERROR(IF(X470="",0,X470),"0")+IFERROR(IF(X471="",0,X471),"0")+IFERROR(IF(X472="",0,X472),"0")</f>
        <v>1.0644400000000001</v>
      </c>
      <c r="Y473" s="65"/>
      <c r="Z473" s="65"/>
    </row>
    <row r="474" spans="1:53" x14ac:dyDescent="0.2">
      <c r="A474" s="363"/>
      <c r="B474" s="363"/>
      <c r="C474" s="363"/>
      <c r="D474" s="363"/>
      <c r="E474" s="363"/>
      <c r="F474" s="363"/>
      <c r="G474" s="363"/>
      <c r="H474" s="363"/>
      <c r="I474" s="363"/>
      <c r="J474" s="363"/>
      <c r="K474" s="363"/>
      <c r="L474" s="363"/>
      <c r="M474" s="364"/>
      <c r="N474" s="360" t="s">
        <v>43</v>
      </c>
      <c r="O474" s="361"/>
      <c r="P474" s="361"/>
      <c r="Q474" s="361"/>
      <c r="R474" s="361"/>
      <c r="S474" s="361"/>
      <c r="T474" s="362"/>
      <c r="U474" s="41" t="s">
        <v>0</v>
      </c>
      <c r="V474" s="42">
        <f>IFERROR(SUM(V467:V472),"0")</f>
        <v>465</v>
      </c>
      <c r="W474" s="42">
        <f>IFERROR(SUM(W467:W472),"0")</f>
        <v>469.91999999999996</v>
      </c>
      <c r="X474" s="41"/>
      <c r="Y474" s="65"/>
      <c r="Z474" s="65"/>
    </row>
    <row r="475" spans="1:53" ht="14.25" customHeight="1" x14ac:dyDescent="0.25">
      <c r="A475" s="369" t="s">
        <v>80</v>
      </c>
      <c r="B475" s="369"/>
      <c r="C475" s="369"/>
      <c r="D475" s="369"/>
      <c r="E475" s="369"/>
      <c r="F475" s="369"/>
      <c r="G475" s="369"/>
      <c r="H475" s="369"/>
      <c r="I475" s="369"/>
      <c r="J475" s="369"/>
      <c r="K475" s="369"/>
      <c r="L475" s="369"/>
      <c r="M475" s="369"/>
      <c r="N475" s="369"/>
      <c r="O475" s="369"/>
      <c r="P475" s="369"/>
      <c r="Q475" s="369"/>
      <c r="R475" s="369"/>
      <c r="S475" s="369"/>
      <c r="T475" s="369"/>
      <c r="U475" s="369"/>
      <c r="V475" s="369"/>
      <c r="W475" s="369"/>
      <c r="X475" s="369"/>
      <c r="Y475" s="64"/>
      <c r="Z475" s="64"/>
    </row>
    <row r="476" spans="1:53" ht="16.5" customHeight="1" x14ac:dyDescent="0.25">
      <c r="A476" s="61" t="s">
        <v>656</v>
      </c>
      <c r="B476" s="61" t="s">
        <v>657</v>
      </c>
      <c r="C476" s="35">
        <v>4301051230</v>
      </c>
      <c r="D476" s="356">
        <v>4607091383409</v>
      </c>
      <c r="E476" s="356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59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customHeight="1" x14ac:dyDescent="0.25">
      <c r="A477" s="61" t="s">
        <v>658</v>
      </c>
      <c r="B477" s="61" t="s">
        <v>659</v>
      </c>
      <c r="C477" s="35">
        <v>4301051231</v>
      </c>
      <c r="D477" s="356">
        <v>4607091383416</v>
      </c>
      <c r="E477" s="356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3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59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customHeight="1" x14ac:dyDescent="0.25">
      <c r="A478" s="61" t="s">
        <v>660</v>
      </c>
      <c r="B478" s="61" t="s">
        <v>661</v>
      </c>
      <c r="C478" s="35">
        <v>4301051058</v>
      </c>
      <c r="D478" s="356">
        <v>4680115883536</v>
      </c>
      <c r="E478" s="356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3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58"/>
      <c r="P478" s="358"/>
      <c r="Q478" s="358"/>
      <c r="R478" s="359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x14ac:dyDescent="0.2">
      <c r="A479" s="363"/>
      <c r="B479" s="363"/>
      <c r="C479" s="363"/>
      <c r="D479" s="363"/>
      <c r="E479" s="363"/>
      <c r="F479" s="363"/>
      <c r="G479" s="363"/>
      <c r="H479" s="363"/>
      <c r="I479" s="363"/>
      <c r="J479" s="363"/>
      <c r="K479" s="363"/>
      <c r="L479" s="363"/>
      <c r="M479" s="364"/>
      <c r="N479" s="360" t="s">
        <v>43</v>
      </c>
      <c r="O479" s="361"/>
      <c r="P479" s="361"/>
      <c r="Q479" s="361"/>
      <c r="R479" s="361"/>
      <c r="S479" s="361"/>
      <c r="T479" s="362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x14ac:dyDescent="0.2">
      <c r="A480" s="363"/>
      <c r="B480" s="363"/>
      <c r="C480" s="363"/>
      <c r="D480" s="363"/>
      <c r="E480" s="363"/>
      <c r="F480" s="363"/>
      <c r="G480" s="363"/>
      <c r="H480" s="363"/>
      <c r="I480" s="363"/>
      <c r="J480" s="363"/>
      <c r="K480" s="363"/>
      <c r="L480" s="363"/>
      <c r="M480" s="364"/>
      <c r="N480" s="360" t="s">
        <v>43</v>
      </c>
      <c r="O480" s="361"/>
      <c r="P480" s="361"/>
      <c r="Q480" s="361"/>
      <c r="R480" s="361"/>
      <c r="S480" s="361"/>
      <c r="T480" s="362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customHeight="1" x14ac:dyDescent="0.25">
      <c r="A481" s="369" t="s">
        <v>213</v>
      </c>
      <c r="B481" s="369"/>
      <c r="C481" s="369"/>
      <c r="D481" s="369"/>
      <c r="E481" s="369"/>
      <c r="F481" s="369"/>
      <c r="G481" s="369"/>
      <c r="H481" s="369"/>
      <c r="I481" s="369"/>
      <c r="J481" s="369"/>
      <c r="K481" s="369"/>
      <c r="L481" s="369"/>
      <c r="M481" s="369"/>
      <c r="N481" s="369"/>
      <c r="O481" s="369"/>
      <c r="P481" s="369"/>
      <c r="Q481" s="369"/>
      <c r="R481" s="369"/>
      <c r="S481" s="369"/>
      <c r="T481" s="369"/>
      <c r="U481" s="369"/>
      <c r="V481" s="369"/>
      <c r="W481" s="369"/>
      <c r="X481" s="369"/>
      <c r="Y481" s="64"/>
      <c r="Z481" s="64"/>
    </row>
    <row r="482" spans="1:53" ht="16.5" customHeight="1" x14ac:dyDescent="0.25">
      <c r="A482" s="61" t="s">
        <v>662</v>
      </c>
      <c r="B482" s="61" t="s">
        <v>663</v>
      </c>
      <c r="C482" s="35">
        <v>4301060363</v>
      </c>
      <c r="D482" s="356">
        <v>4680115885035</v>
      </c>
      <c r="E482" s="356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389" t="s">
        <v>664</v>
      </c>
      <c r="O482" s="358"/>
      <c r="P482" s="358"/>
      <c r="Q482" s="358"/>
      <c r="R482" s="359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x14ac:dyDescent="0.2">
      <c r="A483" s="363"/>
      <c r="B483" s="363"/>
      <c r="C483" s="363"/>
      <c r="D483" s="363"/>
      <c r="E483" s="363"/>
      <c r="F483" s="363"/>
      <c r="G483" s="363"/>
      <c r="H483" s="363"/>
      <c r="I483" s="363"/>
      <c r="J483" s="363"/>
      <c r="K483" s="363"/>
      <c r="L483" s="363"/>
      <c r="M483" s="364"/>
      <c r="N483" s="360" t="s">
        <v>43</v>
      </c>
      <c r="O483" s="361"/>
      <c r="P483" s="361"/>
      <c r="Q483" s="361"/>
      <c r="R483" s="361"/>
      <c r="S483" s="361"/>
      <c r="T483" s="362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x14ac:dyDescent="0.2">
      <c r="A484" s="363"/>
      <c r="B484" s="363"/>
      <c r="C484" s="363"/>
      <c r="D484" s="363"/>
      <c r="E484" s="363"/>
      <c r="F484" s="363"/>
      <c r="G484" s="363"/>
      <c r="H484" s="363"/>
      <c r="I484" s="363"/>
      <c r="J484" s="363"/>
      <c r="K484" s="363"/>
      <c r="L484" s="363"/>
      <c r="M484" s="364"/>
      <c r="N484" s="360" t="s">
        <v>43</v>
      </c>
      <c r="O484" s="361"/>
      <c r="P484" s="361"/>
      <c r="Q484" s="361"/>
      <c r="R484" s="361"/>
      <c r="S484" s="361"/>
      <c r="T484" s="362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customHeight="1" x14ac:dyDescent="0.2">
      <c r="A485" s="383" t="s">
        <v>665</v>
      </c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383"/>
      <c r="O485" s="383"/>
      <c r="P485" s="383"/>
      <c r="Q485" s="383"/>
      <c r="R485" s="383"/>
      <c r="S485" s="383"/>
      <c r="T485" s="383"/>
      <c r="U485" s="383"/>
      <c r="V485" s="383"/>
      <c r="W485" s="383"/>
      <c r="X485" s="383"/>
      <c r="Y485" s="53"/>
      <c r="Z485" s="53"/>
    </row>
    <row r="486" spans="1:53" ht="16.5" customHeight="1" x14ac:dyDescent="0.25">
      <c r="A486" s="384" t="s">
        <v>666</v>
      </c>
      <c r="B486" s="384"/>
      <c r="C486" s="384"/>
      <c r="D486" s="384"/>
      <c r="E486" s="384"/>
      <c r="F486" s="384"/>
      <c r="G486" s="384"/>
      <c r="H486" s="384"/>
      <c r="I486" s="384"/>
      <c r="J486" s="384"/>
      <c r="K486" s="384"/>
      <c r="L486" s="384"/>
      <c r="M486" s="384"/>
      <c r="N486" s="384"/>
      <c r="O486" s="384"/>
      <c r="P486" s="384"/>
      <c r="Q486" s="384"/>
      <c r="R486" s="384"/>
      <c r="S486" s="384"/>
      <c r="T486" s="384"/>
      <c r="U486" s="384"/>
      <c r="V486" s="384"/>
      <c r="W486" s="384"/>
      <c r="X486" s="384"/>
      <c r="Y486" s="63"/>
      <c r="Z486" s="63"/>
    </row>
    <row r="487" spans="1:53" ht="14.25" customHeight="1" x14ac:dyDescent="0.25">
      <c r="A487" s="369" t="s">
        <v>117</v>
      </c>
      <c r="B487" s="369"/>
      <c r="C487" s="369"/>
      <c r="D487" s="369"/>
      <c r="E487" s="369"/>
      <c r="F487" s="369"/>
      <c r="G487" s="369"/>
      <c r="H487" s="369"/>
      <c r="I487" s="369"/>
      <c r="J487" s="369"/>
      <c r="K487" s="369"/>
      <c r="L487" s="369"/>
      <c r="M487" s="369"/>
      <c r="N487" s="369"/>
      <c r="O487" s="369"/>
      <c r="P487" s="369"/>
      <c r="Q487" s="369"/>
      <c r="R487" s="369"/>
      <c r="S487" s="369"/>
      <c r="T487" s="369"/>
      <c r="U487" s="369"/>
      <c r="V487" s="369"/>
      <c r="W487" s="369"/>
      <c r="X487" s="369"/>
      <c r="Y487" s="64"/>
      <c r="Z487" s="64"/>
    </row>
    <row r="488" spans="1:53" ht="27" customHeight="1" x14ac:dyDescent="0.25">
      <c r="A488" s="61" t="s">
        <v>667</v>
      </c>
      <c r="B488" s="61" t="s">
        <v>668</v>
      </c>
      <c r="C488" s="35">
        <v>4301011763</v>
      </c>
      <c r="D488" s="356">
        <v>4640242181011</v>
      </c>
      <c r="E488" s="356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385" t="s">
        <v>669</v>
      </c>
      <c r="O488" s="358"/>
      <c r="P488" s="358"/>
      <c r="Q488" s="358"/>
      <c r="R488" s="359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customHeight="1" x14ac:dyDescent="0.25">
      <c r="A489" s="61" t="s">
        <v>670</v>
      </c>
      <c r="B489" s="61" t="s">
        <v>671</v>
      </c>
      <c r="C489" s="35">
        <v>4301011585</v>
      </c>
      <c r="D489" s="356">
        <v>4640242180441</v>
      </c>
      <c r="E489" s="356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386" t="s">
        <v>672</v>
      </c>
      <c r="O489" s="358"/>
      <c r="P489" s="358"/>
      <c r="Q489" s="358"/>
      <c r="R489" s="359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customHeight="1" x14ac:dyDescent="0.25">
      <c r="A490" s="61" t="s">
        <v>673</v>
      </c>
      <c r="B490" s="61" t="s">
        <v>674</v>
      </c>
      <c r="C490" s="35">
        <v>4301011584</v>
      </c>
      <c r="D490" s="356">
        <v>4640242180564</v>
      </c>
      <c r="E490" s="356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387" t="s">
        <v>675</v>
      </c>
      <c r="O490" s="358"/>
      <c r="P490" s="358"/>
      <c r="Q490" s="358"/>
      <c r="R490" s="359"/>
      <c r="S490" s="38" t="s">
        <v>48</v>
      </c>
      <c r="T490" s="38" t="s">
        <v>48</v>
      </c>
      <c r="U490" s="39" t="s">
        <v>0</v>
      </c>
      <c r="V490" s="57">
        <v>320</v>
      </c>
      <c r="W490" s="54">
        <f>IFERROR(IF(V490="",0,CEILING((V490/$H490),1)*$H490),"")</f>
        <v>324</v>
      </c>
      <c r="X490" s="40">
        <f>IFERROR(IF(W490=0,"",ROUNDUP(W490/H490,0)*0.02175),"")</f>
        <v>0.58724999999999994</v>
      </c>
      <c r="Y490" s="66" t="s">
        <v>48</v>
      </c>
      <c r="Z490" s="67" t="s">
        <v>48</v>
      </c>
      <c r="AD490" s="68"/>
      <c r="BA490" s="337" t="s">
        <v>66</v>
      </c>
    </row>
    <row r="491" spans="1:53" ht="27" customHeight="1" x14ac:dyDescent="0.25">
      <c r="A491" s="61" t="s">
        <v>676</v>
      </c>
      <c r="B491" s="61" t="s">
        <v>677</v>
      </c>
      <c r="C491" s="35">
        <v>4301011762</v>
      </c>
      <c r="D491" s="356">
        <v>4640242180922</v>
      </c>
      <c r="E491" s="356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380" t="s">
        <v>678</v>
      </c>
      <c r="O491" s="358"/>
      <c r="P491" s="358"/>
      <c r="Q491" s="358"/>
      <c r="R491" s="359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customHeight="1" x14ac:dyDescent="0.25">
      <c r="A492" s="61" t="s">
        <v>679</v>
      </c>
      <c r="B492" s="61" t="s">
        <v>680</v>
      </c>
      <c r="C492" s="35">
        <v>4301011551</v>
      </c>
      <c r="D492" s="356">
        <v>4640242180038</v>
      </c>
      <c r="E492" s="356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381" t="s">
        <v>681</v>
      </c>
      <c r="O492" s="358"/>
      <c r="P492" s="358"/>
      <c r="Q492" s="358"/>
      <c r="R492" s="359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x14ac:dyDescent="0.2">
      <c r="A493" s="363"/>
      <c r="B493" s="363"/>
      <c r="C493" s="363"/>
      <c r="D493" s="363"/>
      <c r="E493" s="363"/>
      <c r="F493" s="363"/>
      <c r="G493" s="363"/>
      <c r="H493" s="363"/>
      <c r="I493" s="363"/>
      <c r="J493" s="363"/>
      <c r="K493" s="363"/>
      <c r="L493" s="363"/>
      <c r="M493" s="364"/>
      <c r="N493" s="360" t="s">
        <v>43</v>
      </c>
      <c r="O493" s="361"/>
      <c r="P493" s="361"/>
      <c r="Q493" s="361"/>
      <c r="R493" s="361"/>
      <c r="S493" s="361"/>
      <c r="T493" s="362"/>
      <c r="U493" s="41" t="s">
        <v>42</v>
      </c>
      <c r="V493" s="42">
        <f>IFERROR(V488/H488,"0")+IFERROR(V489/H489,"0")+IFERROR(V490/H490,"0")+IFERROR(V491/H491,"0")+IFERROR(V492/H492,"0")</f>
        <v>26.666666666666668</v>
      </c>
      <c r="W493" s="42">
        <f>IFERROR(W488/H488,"0")+IFERROR(W489/H489,"0")+IFERROR(W490/H490,"0")+IFERROR(W491/H491,"0")+IFERROR(W492/H492,"0")</f>
        <v>27</v>
      </c>
      <c r="X493" s="42">
        <f>IFERROR(IF(X488="",0,X488),"0")+IFERROR(IF(X489="",0,X489),"0")+IFERROR(IF(X490="",0,X490),"0")+IFERROR(IF(X491="",0,X491),"0")+IFERROR(IF(X492="",0,X492),"0")</f>
        <v>0.58724999999999994</v>
      </c>
      <c r="Y493" s="65"/>
      <c r="Z493" s="65"/>
    </row>
    <row r="494" spans="1:53" x14ac:dyDescent="0.2">
      <c r="A494" s="363"/>
      <c r="B494" s="363"/>
      <c r="C494" s="363"/>
      <c r="D494" s="363"/>
      <c r="E494" s="363"/>
      <c r="F494" s="363"/>
      <c r="G494" s="363"/>
      <c r="H494" s="363"/>
      <c r="I494" s="363"/>
      <c r="J494" s="363"/>
      <c r="K494" s="363"/>
      <c r="L494" s="363"/>
      <c r="M494" s="364"/>
      <c r="N494" s="360" t="s">
        <v>43</v>
      </c>
      <c r="O494" s="361"/>
      <c r="P494" s="361"/>
      <c r="Q494" s="361"/>
      <c r="R494" s="361"/>
      <c r="S494" s="361"/>
      <c r="T494" s="362"/>
      <c r="U494" s="41" t="s">
        <v>0</v>
      </c>
      <c r="V494" s="42">
        <f>IFERROR(SUM(V488:V492),"0")</f>
        <v>320</v>
      </c>
      <c r="W494" s="42">
        <f>IFERROR(SUM(W488:W492),"0")</f>
        <v>324</v>
      </c>
      <c r="X494" s="41"/>
      <c r="Y494" s="65"/>
      <c r="Z494" s="65"/>
    </row>
    <row r="495" spans="1:53" ht="14.25" customHeight="1" x14ac:dyDescent="0.25">
      <c r="A495" s="369" t="s">
        <v>109</v>
      </c>
      <c r="B495" s="369"/>
      <c r="C495" s="369"/>
      <c r="D495" s="369"/>
      <c r="E495" s="369"/>
      <c r="F495" s="369"/>
      <c r="G495" s="369"/>
      <c r="H495" s="369"/>
      <c r="I495" s="369"/>
      <c r="J495" s="369"/>
      <c r="K495" s="369"/>
      <c r="L495" s="369"/>
      <c r="M495" s="369"/>
      <c r="N495" s="369"/>
      <c r="O495" s="369"/>
      <c r="P495" s="369"/>
      <c r="Q495" s="369"/>
      <c r="R495" s="369"/>
      <c r="S495" s="369"/>
      <c r="T495" s="369"/>
      <c r="U495" s="369"/>
      <c r="V495" s="369"/>
      <c r="W495" s="369"/>
      <c r="X495" s="369"/>
      <c r="Y495" s="64"/>
      <c r="Z495" s="64"/>
    </row>
    <row r="496" spans="1:53" ht="27" customHeight="1" x14ac:dyDescent="0.25">
      <c r="A496" s="61" t="s">
        <v>682</v>
      </c>
      <c r="B496" s="61" t="s">
        <v>683</v>
      </c>
      <c r="C496" s="35">
        <v>4301020260</v>
      </c>
      <c r="D496" s="356">
        <v>4640242180526</v>
      </c>
      <c r="E496" s="356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382" t="s">
        <v>684</v>
      </c>
      <c r="O496" s="358"/>
      <c r="P496" s="358"/>
      <c r="Q496" s="358"/>
      <c r="R496" s="359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customHeight="1" x14ac:dyDescent="0.25">
      <c r="A497" s="61" t="s">
        <v>685</v>
      </c>
      <c r="B497" s="61" t="s">
        <v>686</v>
      </c>
      <c r="C497" s="35">
        <v>4301020269</v>
      </c>
      <c r="D497" s="356">
        <v>4640242180519</v>
      </c>
      <c r="E497" s="356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377" t="s">
        <v>687</v>
      </c>
      <c r="O497" s="358"/>
      <c r="P497" s="358"/>
      <c r="Q497" s="358"/>
      <c r="R497" s="359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customHeight="1" x14ac:dyDescent="0.25">
      <c r="A498" s="61" t="s">
        <v>688</v>
      </c>
      <c r="B498" s="61" t="s">
        <v>689</v>
      </c>
      <c r="C498" s="35">
        <v>4301020309</v>
      </c>
      <c r="D498" s="356">
        <v>4640242180090</v>
      </c>
      <c r="E498" s="356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378" t="s">
        <v>690</v>
      </c>
      <c r="O498" s="358"/>
      <c r="P498" s="358"/>
      <c r="Q498" s="358"/>
      <c r="R498" s="359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x14ac:dyDescent="0.2">
      <c r="A499" s="363"/>
      <c r="B499" s="363"/>
      <c r="C499" s="363"/>
      <c r="D499" s="363"/>
      <c r="E499" s="363"/>
      <c r="F499" s="363"/>
      <c r="G499" s="363"/>
      <c r="H499" s="363"/>
      <c r="I499" s="363"/>
      <c r="J499" s="363"/>
      <c r="K499" s="363"/>
      <c r="L499" s="363"/>
      <c r="M499" s="364"/>
      <c r="N499" s="360" t="s">
        <v>43</v>
      </c>
      <c r="O499" s="361"/>
      <c r="P499" s="361"/>
      <c r="Q499" s="361"/>
      <c r="R499" s="361"/>
      <c r="S499" s="361"/>
      <c r="T499" s="362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x14ac:dyDescent="0.2">
      <c r="A500" s="363"/>
      <c r="B500" s="363"/>
      <c r="C500" s="363"/>
      <c r="D500" s="363"/>
      <c r="E500" s="363"/>
      <c r="F500" s="363"/>
      <c r="G500" s="363"/>
      <c r="H500" s="363"/>
      <c r="I500" s="363"/>
      <c r="J500" s="363"/>
      <c r="K500" s="363"/>
      <c r="L500" s="363"/>
      <c r="M500" s="364"/>
      <c r="N500" s="360" t="s">
        <v>43</v>
      </c>
      <c r="O500" s="361"/>
      <c r="P500" s="361"/>
      <c r="Q500" s="361"/>
      <c r="R500" s="361"/>
      <c r="S500" s="361"/>
      <c r="T500" s="362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customHeight="1" x14ac:dyDescent="0.25">
      <c r="A501" s="369" t="s">
        <v>75</v>
      </c>
      <c r="B501" s="369"/>
      <c r="C501" s="369"/>
      <c r="D501" s="369"/>
      <c r="E501" s="369"/>
      <c r="F501" s="369"/>
      <c r="G501" s="369"/>
      <c r="H501" s="369"/>
      <c r="I501" s="369"/>
      <c r="J501" s="369"/>
      <c r="K501" s="369"/>
      <c r="L501" s="369"/>
      <c r="M501" s="369"/>
      <c r="N501" s="369"/>
      <c r="O501" s="369"/>
      <c r="P501" s="369"/>
      <c r="Q501" s="369"/>
      <c r="R501" s="369"/>
      <c r="S501" s="369"/>
      <c r="T501" s="369"/>
      <c r="U501" s="369"/>
      <c r="V501" s="369"/>
      <c r="W501" s="369"/>
      <c r="X501" s="369"/>
      <c r="Y501" s="64"/>
      <c r="Z501" s="64"/>
    </row>
    <row r="502" spans="1:53" ht="27" customHeight="1" x14ac:dyDescent="0.25">
      <c r="A502" s="61" t="s">
        <v>691</v>
      </c>
      <c r="B502" s="61" t="s">
        <v>692</v>
      </c>
      <c r="C502" s="35">
        <v>4301031280</v>
      </c>
      <c r="D502" s="356">
        <v>4640242180816</v>
      </c>
      <c r="E502" s="356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379" t="s">
        <v>693</v>
      </c>
      <c r="O502" s="358"/>
      <c r="P502" s="358"/>
      <c r="Q502" s="358"/>
      <c r="R502" s="359"/>
      <c r="S502" s="38" t="s">
        <v>48</v>
      </c>
      <c r="T502" s="38" t="s">
        <v>48</v>
      </c>
      <c r="U502" s="39" t="s">
        <v>0</v>
      </c>
      <c r="V502" s="57">
        <v>150</v>
      </c>
      <c r="W502" s="54">
        <f>IFERROR(IF(V502="",0,CEILING((V502/$H502),1)*$H502),"")</f>
        <v>151.20000000000002</v>
      </c>
      <c r="X502" s="40">
        <f>IFERROR(IF(W502=0,"",ROUNDUP(W502/H502,0)*0.00753),"")</f>
        <v>0.27107999999999999</v>
      </c>
      <c r="Y502" s="66" t="s">
        <v>48</v>
      </c>
      <c r="Z502" s="67" t="s">
        <v>48</v>
      </c>
      <c r="AD502" s="68"/>
      <c r="BA502" s="343" t="s">
        <v>66</v>
      </c>
    </row>
    <row r="503" spans="1:53" ht="27" customHeight="1" x14ac:dyDescent="0.25">
      <c r="A503" s="61" t="s">
        <v>694</v>
      </c>
      <c r="B503" s="61" t="s">
        <v>695</v>
      </c>
      <c r="C503" s="35">
        <v>4301031244</v>
      </c>
      <c r="D503" s="356">
        <v>4640242180595</v>
      </c>
      <c r="E503" s="356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374" t="s">
        <v>696</v>
      </c>
      <c r="O503" s="358"/>
      <c r="P503" s="358"/>
      <c r="Q503" s="358"/>
      <c r="R503" s="359"/>
      <c r="S503" s="38" t="s">
        <v>48</v>
      </c>
      <c r="T503" s="38" t="s">
        <v>48</v>
      </c>
      <c r="U503" s="39" t="s">
        <v>0</v>
      </c>
      <c r="V503" s="57">
        <v>110</v>
      </c>
      <c r="W503" s="54">
        <f>IFERROR(IF(V503="",0,CEILING((V503/$H503),1)*$H503),"")</f>
        <v>113.4</v>
      </c>
      <c r="X503" s="40">
        <f>IFERROR(IF(W503=0,"",ROUNDUP(W503/H503,0)*0.00753),"")</f>
        <v>0.20331000000000002</v>
      </c>
      <c r="Y503" s="66" t="s">
        <v>48</v>
      </c>
      <c r="Z503" s="67" t="s">
        <v>48</v>
      </c>
      <c r="AD503" s="68"/>
      <c r="BA503" s="344" t="s">
        <v>66</v>
      </c>
    </row>
    <row r="504" spans="1:53" ht="27" customHeight="1" x14ac:dyDescent="0.25">
      <c r="A504" s="61" t="s">
        <v>697</v>
      </c>
      <c r="B504" s="61" t="s">
        <v>698</v>
      </c>
      <c r="C504" s="35">
        <v>4301031203</v>
      </c>
      <c r="D504" s="356">
        <v>4640242180908</v>
      </c>
      <c r="E504" s="356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375" t="s">
        <v>699</v>
      </c>
      <c r="O504" s="358"/>
      <c r="P504" s="358"/>
      <c r="Q504" s="358"/>
      <c r="R504" s="359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customHeight="1" x14ac:dyDescent="0.25">
      <c r="A505" s="61" t="s">
        <v>700</v>
      </c>
      <c r="B505" s="61" t="s">
        <v>701</v>
      </c>
      <c r="C505" s="35">
        <v>4301031200</v>
      </c>
      <c r="D505" s="356">
        <v>4640242180489</v>
      </c>
      <c r="E505" s="356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376" t="s">
        <v>702</v>
      </c>
      <c r="O505" s="358"/>
      <c r="P505" s="358"/>
      <c r="Q505" s="358"/>
      <c r="R505" s="359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x14ac:dyDescent="0.2">
      <c r="A506" s="363"/>
      <c r="B506" s="363"/>
      <c r="C506" s="363"/>
      <c r="D506" s="363"/>
      <c r="E506" s="363"/>
      <c r="F506" s="363"/>
      <c r="G506" s="363"/>
      <c r="H506" s="363"/>
      <c r="I506" s="363"/>
      <c r="J506" s="363"/>
      <c r="K506" s="363"/>
      <c r="L506" s="363"/>
      <c r="M506" s="364"/>
      <c r="N506" s="360" t="s">
        <v>43</v>
      </c>
      <c r="O506" s="361"/>
      <c r="P506" s="361"/>
      <c r="Q506" s="361"/>
      <c r="R506" s="361"/>
      <c r="S506" s="361"/>
      <c r="T506" s="362"/>
      <c r="U506" s="41" t="s">
        <v>42</v>
      </c>
      <c r="V506" s="42">
        <f>IFERROR(V502/H502,"0")+IFERROR(V503/H503,"0")+IFERROR(V504/H504,"0")+IFERROR(V505/H505,"0")</f>
        <v>61.904761904761905</v>
      </c>
      <c r="W506" s="42">
        <f>IFERROR(W502/H502,"0")+IFERROR(W503/H503,"0")+IFERROR(W504/H504,"0")+IFERROR(W505/H505,"0")</f>
        <v>63</v>
      </c>
      <c r="X506" s="42">
        <f>IFERROR(IF(X502="",0,X502),"0")+IFERROR(IF(X503="",0,X503),"0")+IFERROR(IF(X504="",0,X504),"0")+IFERROR(IF(X505="",0,X505),"0")</f>
        <v>0.47438999999999998</v>
      </c>
      <c r="Y506" s="65"/>
      <c r="Z506" s="65"/>
    </row>
    <row r="507" spans="1:53" x14ac:dyDescent="0.2">
      <c r="A507" s="363"/>
      <c r="B507" s="363"/>
      <c r="C507" s="363"/>
      <c r="D507" s="363"/>
      <c r="E507" s="363"/>
      <c r="F507" s="363"/>
      <c r="G507" s="363"/>
      <c r="H507" s="363"/>
      <c r="I507" s="363"/>
      <c r="J507" s="363"/>
      <c r="K507" s="363"/>
      <c r="L507" s="363"/>
      <c r="M507" s="364"/>
      <c r="N507" s="360" t="s">
        <v>43</v>
      </c>
      <c r="O507" s="361"/>
      <c r="P507" s="361"/>
      <c r="Q507" s="361"/>
      <c r="R507" s="361"/>
      <c r="S507" s="361"/>
      <c r="T507" s="362"/>
      <c r="U507" s="41" t="s">
        <v>0</v>
      </c>
      <c r="V507" s="42">
        <f>IFERROR(SUM(V502:V505),"0")</f>
        <v>260</v>
      </c>
      <c r="W507" s="42">
        <f>IFERROR(SUM(W502:W505),"0")</f>
        <v>264.60000000000002</v>
      </c>
      <c r="X507" s="41"/>
      <c r="Y507" s="65"/>
      <c r="Z507" s="65"/>
    </row>
    <row r="508" spans="1:53" ht="14.25" customHeight="1" x14ac:dyDescent="0.25">
      <c r="A508" s="369" t="s">
        <v>80</v>
      </c>
      <c r="B508" s="369"/>
      <c r="C508" s="369"/>
      <c r="D508" s="369"/>
      <c r="E508" s="369"/>
      <c r="F508" s="369"/>
      <c r="G508" s="369"/>
      <c r="H508" s="369"/>
      <c r="I508" s="369"/>
      <c r="J508" s="369"/>
      <c r="K508" s="369"/>
      <c r="L508" s="369"/>
      <c r="M508" s="369"/>
      <c r="N508" s="369"/>
      <c r="O508" s="369"/>
      <c r="P508" s="369"/>
      <c r="Q508" s="369"/>
      <c r="R508" s="369"/>
      <c r="S508" s="369"/>
      <c r="T508" s="369"/>
      <c r="U508" s="369"/>
      <c r="V508" s="369"/>
      <c r="W508" s="369"/>
      <c r="X508" s="369"/>
      <c r="Y508" s="64"/>
      <c r="Z508" s="64"/>
    </row>
    <row r="509" spans="1:53" ht="27" customHeight="1" x14ac:dyDescent="0.25">
      <c r="A509" s="61" t="s">
        <v>703</v>
      </c>
      <c r="B509" s="61" t="s">
        <v>704</v>
      </c>
      <c r="C509" s="35">
        <v>4301051310</v>
      </c>
      <c r="D509" s="356">
        <v>4680115880870</v>
      </c>
      <c r="E509" s="356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37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58"/>
      <c r="P509" s="358"/>
      <c r="Q509" s="358"/>
      <c r="R509" s="359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customHeight="1" x14ac:dyDescent="0.25">
      <c r="A510" s="61" t="s">
        <v>705</v>
      </c>
      <c r="B510" s="61" t="s">
        <v>706</v>
      </c>
      <c r="C510" s="35">
        <v>4301051510</v>
      </c>
      <c r="D510" s="356">
        <v>4640242180540</v>
      </c>
      <c r="E510" s="356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371" t="s">
        <v>707</v>
      </c>
      <c r="O510" s="358"/>
      <c r="P510" s="358"/>
      <c r="Q510" s="358"/>
      <c r="R510" s="359"/>
      <c r="S510" s="38" t="s">
        <v>48</v>
      </c>
      <c r="T510" s="38" t="s">
        <v>48</v>
      </c>
      <c r="U510" s="39" t="s">
        <v>0</v>
      </c>
      <c r="V510" s="57">
        <v>30</v>
      </c>
      <c r="W510" s="54">
        <f>IFERROR(IF(V510="",0,CEILING((V510/$H510),1)*$H510),"")</f>
        <v>31.2</v>
      </c>
      <c r="X510" s="40">
        <f>IFERROR(IF(W510=0,"",ROUNDUP(W510/H510,0)*0.02175),"")</f>
        <v>8.6999999999999994E-2</v>
      </c>
      <c r="Y510" s="66" t="s">
        <v>48</v>
      </c>
      <c r="Z510" s="67" t="s">
        <v>48</v>
      </c>
      <c r="AD510" s="68"/>
      <c r="BA510" s="348" t="s">
        <v>66</v>
      </c>
    </row>
    <row r="511" spans="1:53" ht="27" customHeight="1" x14ac:dyDescent="0.25">
      <c r="A511" s="61" t="s">
        <v>708</v>
      </c>
      <c r="B511" s="61" t="s">
        <v>709</v>
      </c>
      <c r="C511" s="35">
        <v>4301051390</v>
      </c>
      <c r="D511" s="356">
        <v>4640242181233</v>
      </c>
      <c r="E511" s="356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372" t="s">
        <v>710</v>
      </c>
      <c r="O511" s="358"/>
      <c r="P511" s="358"/>
      <c r="Q511" s="358"/>
      <c r="R511" s="359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customHeight="1" x14ac:dyDescent="0.25">
      <c r="A512" s="61" t="s">
        <v>711</v>
      </c>
      <c r="B512" s="61" t="s">
        <v>712</v>
      </c>
      <c r="C512" s="35">
        <v>4301051508</v>
      </c>
      <c r="D512" s="356">
        <v>4640242180557</v>
      </c>
      <c r="E512" s="356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373" t="s">
        <v>713</v>
      </c>
      <c r="O512" s="358"/>
      <c r="P512" s="358"/>
      <c r="Q512" s="358"/>
      <c r="R512" s="359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customHeight="1" x14ac:dyDescent="0.25">
      <c r="A513" s="61" t="s">
        <v>714</v>
      </c>
      <c r="B513" s="61" t="s">
        <v>715</v>
      </c>
      <c r="C513" s="35">
        <v>4301051448</v>
      </c>
      <c r="D513" s="356">
        <v>4640242181226</v>
      </c>
      <c r="E513" s="356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357" t="s">
        <v>716</v>
      </c>
      <c r="O513" s="358"/>
      <c r="P513" s="358"/>
      <c r="Q513" s="358"/>
      <c r="R513" s="359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x14ac:dyDescent="0.2">
      <c r="A514" s="363"/>
      <c r="B514" s="363"/>
      <c r="C514" s="363"/>
      <c r="D514" s="363"/>
      <c r="E514" s="363"/>
      <c r="F514" s="363"/>
      <c r="G514" s="363"/>
      <c r="H514" s="363"/>
      <c r="I514" s="363"/>
      <c r="J514" s="363"/>
      <c r="K514" s="363"/>
      <c r="L514" s="363"/>
      <c r="M514" s="364"/>
      <c r="N514" s="360" t="s">
        <v>43</v>
      </c>
      <c r="O514" s="361"/>
      <c r="P514" s="361"/>
      <c r="Q514" s="361"/>
      <c r="R514" s="361"/>
      <c r="S514" s="361"/>
      <c r="T514" s="362"/>
      <c r="U514" s="41" t="s">
        <v>42</v>
      </c>
      <c r="V514" s="42">
        <f>IFERROR(V509/H509,"0")+IFERROR(V510/H510,"0")+IFERROR(V511/H511,"0")+IFERROR(V512/H512,"0")+IFERROR(V513/H513,"0")</f>
        <v>3.8461538461538463</v>
      </c>
      <c r="W514" s="42">
        <f>IFERROR(W509/H509,"0")+IFERROR(W510/H510,"0")+IFERROR(W511/H511,"0")+IFERROR(W512/H512,"0")+IFERROR(W513/H513,"0")</f>
        <v>4</v>
      </c>
      <c r="X514" s="42">
        <f>IFERROR(IF(X509="",0,X509),"0")+IFERROR(IF(X510="",0,X510),"0")+IFERROR(IF(X511="",0,X511),"0")+IFERROR(IF(X512="",0,X512),"0")+IFERROR(IF(X513="",0,X513),"0")</f>
        <v>8.6999999999999994E-2</v>
      </c>
      <c r="Y514" s="65"/>
      <c r="Z514" s="65"/>
    </row>
    <row r="515" spans="1:53" x14ac:dyDescent="0.2">
      <c r="A515" s="363"/>
      <c r="B515" s="363"/>
      <c r="C515" s="363"/>
      <c r="D515" s="363"/>
      <c r="E515" s="363"/>
      <c r="F515" s="363"/>
      <c r="G515" s="363"/>
      <c r="H515" s="363"/>
      <c r="I515" s="363"/>
      <c r="J515" s="363"/>
      <c r="K515" s="363"/>
      <c r="L515" s="363"/>
      <c r="M515" s="364"/>
      <c r="N515" s="360" t="s">
        <v>43</v>
      </c>
      <c r="O515" s="361"/>
      <c r="P515" s="361"/>
      <c r="Q515" s="361"/>
      <c r="R515" s="361"/>
      <c r="S515" s="361"/>
      <c r="T515" s="362"/>
      <c r="U515" s="41" t="s">
        <v>0</v>
      </c>
      <c r="V515" s="42">
        <f>IFERROR(SUM(V509:V513),"0")</f>
        <v>30</v>
      </c>
      <c r="W515" s="42">
        <f>IFERROR(SUM(W509:W513),"0")</f>
        <v>31.2</v>
      </c>
      <c r="X515" s="41"/>
      <c r="Y515" s="65"/>
      <c r="Z515" s="65"/>
    </row>
    <row r="516" spans="1:53" ht="15" customHeight="1" x14ac:dyDescent="0.2">
      <c r="A516" s="363"/>
      <c r="B516" s="363"/>
      <c r="C516" s="363"/>
      <c r="D516" s="363"/>
      <c r="E516" s="363"/>
      <c r="F516" s="363"/>
      <c r="G516" s="363"/>
      <c r="H516" s="363"/>
      <c r="I516" s="363"/>
      <c r="J516" s="363"/>
      <c r="K516" s="363"/>
      <c r="L516" s="363"/>
      <c r="M516" s="368"/>
      <c r="N516" s="365" t="s">
        <v>36</v>
      </c>
      <c r="O516" s="366"/>
      <c r="P516" s="366"/>
      <c r="Q516" s="366"/>
      <c r="R516" s="366"/>
      <c r="S516" s="366"/>
      <c r="T516" s="367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17780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17955.34</v>
      </c>
      <c r="X516" s="41"/>
      <c r="Y516" s="65"/>
      <c r="Z516" s="65"/>
    </row>
    <row r="517" spans="1:53" x14ac:dyDescent="0.2">
      <c r="A517" s="363"/>
      <c r="B517" s="363"/>
      <c r="C517" s="363"/>
      <c r="D517" s="363"/>
      <c r="E517" s="363"/>
      <c r="F517" s="363"/>
      <c r="G517" s="363"/>
      <c r="H517" s="363"/>
      <c r="I517" s="363"/>
      <c r="J517" s="363"/>
      <c r="K517" s="363"/>
      <c r="L517" s="363"/>
      <c r="M517" s="368"/>
      <c r="N517" s="365" t="s">
        <v>37</v>
      </c>
      <c r="O517" s="366"/>
      <c r="P517" s="366"/>
      <c r="Q517" s="366"/>
      <c r="R517" s="366"/>
      <c r="S517" s="366"/>
      <c r="T517" s="367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18783.049175377797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18969.529999999995</v>
      </c>
      <c r="X517" s="41"/>
      <c r="Y517" s="65"/>
      <c r="Z517" s="65"/>
    </row>
    <row r="518" spans="1:53" x14ac:dyDescent="0.2">
      <c r="A518" s="363"/>
      <c r="B518" s="363"/>
      <c r="C518" s="363"/>
      <c r="D518" s="363"/>
      <c r="E518" s="363"/>
      <c r="F518" s="363"/>
      <c r="G518" s="363"/>
      <c r="H518" s="363"/>
      <c r="I518" s="363"/>
      <c r="J518" s="363"/>
      <c r="K518" s="363"/>
      <c r="L518" s="363"/>
      <c r="M518" s="368"/>
      <c r="N518" s="365" t="s">
        <v>38</v>
      </c>
      <c r="O518" s="366"/>
      <c r="P518" s="366"/>
      <c r="Q518" s="366"/>
      <c r="R518" s="366"/>
      <c r="S518" s="366"/>
      <c r="T518" s="367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33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33</v>
      </c>
      <c r="X518" s="41"/>
      <c r="Y518" s="65"/>
      <c r="Z518" s="65"/>
    </row>
    <row r="519" spans="1:53" x14ac:dyDescent="0.2">
      <c r="A519" s="363"/>
      <c r="B519" s="363"/>
      <c r="C519" s="363"/>
      <c r="D519" s="363"/>
      <c r="E519" s="363"/>
      <c r="F519" s="363"/>
      <c r="G519" s="363"/>
      <c r="H519" s="363"/>
      <c r="I519" s="363"/>
      <c r="J519" s="363"/>
      <c r="K519" s="363"/>
      <c r="L519" s="363"/>
      <c r="M519" s="368"/>
      <c r="N519" s="365" t="s">
        <v>39</v>
      </c>
      <c r="O519" s="366"/>
      <c r="P519" s="366"/>
      <c r="Q519" s="366"/>
      <c r="R519" s="366"/>
      <c r="S519" s="366"/>
      <c r="T519" s="367"/>
      <c r="U519" s="41" t="s">
        <v>0</v>
      </c>
      <c r="V519" s="42">
        <f>GrossWeightTotal+PalletQtyTotal*25</f>
        <v>19608.049175377797</v>
      </c>
      <c r="W519" s="42">
        <f>GrossWeightTotalR+PalletQtyTotalR*25</f>
        <v>19794.529999999995</v>
      </c>
      <c r="X519" s="41"/>
      <c r="Y519" s="65"/>
      <c r="Z519" s="65"/>
    </row>
    <row r="520" spans="1:53" x14ac:dyDescent="0.2">
      <c r="A520" s="363"/>
      <c r="B520" s="363"/>
      <c r="C520" s="363"/>
      <c r="D520" s="363"/>
      <c r="E520" s="363"/>
      <c r="F520" s="363"/>
      <c r="G520" s="363"/>
      <c r="H520" s="363"/>
      <c r="I520" s="363"/>
      <c r="J520" s="363"/>
      <c r="K520" s="363"/>
      <c r="L520" s="363"/>
      <c r="M520" s="368"/>
      <c r="N520" s="365" t="s">
        <v>40</v>
      </c>
      <c r="O520" s="366"/>
      <c r="P520" s="366"/>
      <c r="Q520" s="366"/>
      <c r="R520" s="366"/>
      <c r="S520" s="366"/>
      <c r="T520" s="367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2595.3354790616636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2624</v>
      </c>
      <c r="X520" s="41"/>
      <c r="Y520" s="65"/>
      <c r="Z520" s="65"/>
    </row>
    <row r="521" spans="1:53" ht="14.25" x14ac:dyDescent="0.2">
      <c r="A521" s="363"/>
      <c r="B521" s="363"/>
      <c r="C521" s="363"/>
      <c r="D521" s="363"/>
      <c r="E521" s="363"/>
      <c r="F521" s="363"/>
      <c r="G521" s="363"/>
      <c r="H521" s="363"/>
      <c r="I521" s="363"/>
      <c r="J521" s="363"/>
      <c r="K521" s="363"/>
      <c r="L521" s="363"/>
      <c r="M521" s="368"/>
      <c r="N521" s="365" t="s">
        <v>41</v>
      </c>
      <c r="O521" s="366"/>
      <c r="P521" s="366"/>
      <c r="Q521" s="366"/>
      <c r="R521" s="366"/>
      <c r="S521" s="366"/>
      <c r="T521" s="367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38.453410000000005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352" t="s">
        <v>107</v>
      </c>
      <c r="D523" s="352" t="s">
        <v>107</v>
      </c>
      <c r="E523" s="352" t="s">
        <v>107</v>
      </c>
      <c r="F523" s="352" t="s">
        <v>107</v>
      </c>
      <c r="G523" s="352" t="s">
        <v>235</v>
      </c>
      <c r="H523" s="352" t="s">
        <v>235</v>
      </c>
      <c r="I523" s="352" t="s">
        <v>235</v>
      </c>
      <c r="J523" s="352" t="s">
        <v>235</v>
      </c>
      <c r="K523" s="353"/>
      <c r="L523" s="352" t="s">
        <v>235</v>
      </c>
      <c r="M523" s="352" t="s">
        <v>235</v>
      </c>
      <c r="N523" s="352" t="s">
        <v>235</v>
      </c>
      <c r="O523" s="352" t="s">
        <v>235</v>
      </c>
      <c r="P523" s="352" t="s">
        <v>476</v>
      </c>
      <c r="Q523" s="352" t="s">
        <v>476</v>
      </c>
      <c r="R523" s="352" t="s">
        <v>529</v>
      </c>
      <c r="S523" s="352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354" t="s">
        <v>10</v>
      </c>
      <c r="B524" s="352" t="s">
        <v>74</v>
      </c>
      <c r="C524" s="352" t="s">
        <v>108</v>
      </c>
      <c r="D524" s="352" t="s">
        <v>116</v>
      </c>
      <c r="E524" s="352" t="s">
        <v>107</v>
      </c>
      <c r="F524" s="352" t="s">
        <v>227</v>
      </c>
      <c r="G524" s="352" t="s">
        <v>236</v>
      </c>
      <c r="H524" s="352" t="s">
        <v>243</v>
      </c>
      <c r="I524" s="352" t="s">
        <v>262</v>
      </c>
      <c r="J524" s="352" t="s">
        <v>321</v>
      </c>
      <c r="K524" s="1"/>
      <c r="L524" s="352" t="s">
        <v>342</v>
      </c>
      <c r="M524" s="352" t="s">
        <v>361</v>
      </c>
      <c r="N524" s="352" t="s">
        <v>445</v>
      </c>
      <c r="O524" s="352" t="s">
        <v>463</v>
      </c>
      <c r="P524" s="352" t="s">
        <v>477</v>
      </c>
      <c r="Q524" s="352" t="s">
        <v>504</v>
      </c>
      <c r="R524" s="352" t="s">
        <v>530</v>
      </c>
      <c r="S524" s="352" t="s">
        <v>579</v>
      </c>
      <c r="T524" s="352" t="s">
        <v>607</v>
      </c>
      <c r="U524" s="352" t="s">
        <v>666</v>
      </c>
      <c r="Z524" s="9"/>
      <c r="AC524" s="1"/>
    </row>
    <row r="525" spans="1:53" ht="13.5" thickBot="1" x14ac:dyDescent="0.25">
      <c r="A525" s="355"/>
      <c r="B525" s="352"/>
      <c r="C525" s="352"/>
      <c r="D525" s="352"/>
      <c r="E525" s="352"/>
      <c r="F525" s="352"/>
      <c r="G525" s="352"/>
      <c r="H525" s="352"/>
      <c r="I525" s="352"/>
      <c r="J525" s="352"/>
      <c r="K525" s="1"/>
      <c r="L525" s="352"/>
      <c r="M525" s="352"/>
      <c r="N525" s="352"/>
      <c r="O525" s="352"/>
      <c r="P525" s="352"/>
      <c r="Q525" s="352"/>
      <c r="R525" s="352"/>
      <c r="S525" s="352"/>
      <c r="T525" s="352"/>
      <c r="U525" s="352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27.000000000000004</v>
      </c>
      <c r="D526" s="51">
        <f>IFERROR(W55*1,"0")+IFERROR(W56*1,"0")+IFERROR(W57*1,"0")+IFERROR(W58*1,"0")</f>
        <v>33.299999999999997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371.70000000000005</v>
      </c>
      <c r="F526" s="51">
        <f>IFERROR(W130*1,"0")+IFERROR(W131*1,"0")+IFERROR(W132*1,"0")+IFERROR(W133*1,"0")</f>
        <v>135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298.20000000000005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3314.1000000000008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1260.5999999999999</v>
      </c>
      <c r="N526" s="51">
        <f>IFERROR(W289*1,"0")+IFERROR(W290*1,"0")+IFERROR(W291*1,"0")+IFERROR(W292*1,"0")+IFERROR(W293*1,"0")+IFERROR(W294*1,"0")+IFERROR(W295*1,"0")+IFERROR(W296*1,"0")+IFERROR(W300*1,"0")+IFERROR(W301*1,"0")</f>
        <v>134.88</v>
      </c>
      <c r="O526" s="51">
        <f>IFERROR(W306*1,"0")+IFERROR(W310*1,"0")+IFERROR(W311*1,"0")+IFERROR(W312*1,"0")+IFERROR(W316*1,"0")+IFERROR(W320*1,"0")</f>
        <v>317.70000000000005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7746.6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1019.82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332.20000000000005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444.6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1899.8400000000001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619.80000000000007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2024-04-02T08:02:17Z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