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B82BDE-684B-4CE3-8DDD-47CFD51833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Y672" i="1" s="1"/>
  <c r="X669" i="1"/>
  <c r="Y668" i="1"/>
  <c r="X668" i="1"/>
  <c r="BP667" i="1"/>
  <c r="BO667" i="1"/>
  <c r="BN667" i="1"/>
  <c r="BM667" i="1"/>
  <c r="Z667" i="1"/>
  <c r="Z668" i="1" s="1"/>
  <c r="Y667" i="1"/>
  <c r="Y669" i="1" s="1"/>
  <c r="X665" i="1"/>
  <c r="X664" i="1"/>
  <c r="BO663" i="1"/>
  <c r="BM663" i="1"/>
  <c r="Y663" i="1"/>
  <c r="Y664" i="1" s="1"/>
  <c r="X661" i="1"/>
  <c r="Y660" i="1"/>
  <c r="X660" i="1"/>
  <c r="BP659" i="1"/>
  <c r="BO659" i="1"/>
  <c r="BN659" i="1"/>
  <c r="BM659" i="1"/>
  <c r="Z659" i="1"/>
  <c r="Y659" i="1"/>
  <c r="BP658" i="1"/>
  <c r="BO658" i="1"/>
  <c r="BN658" i="1"/>
  <c r="BM658" i="1"/>
  <c r="Z658" i="1"/>
  <c r="Z660" i="1" s="1"/>
  <c r="Y658" i="1"/>
  <c r="AF684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7" i="1" s="1"/>
  <c r="Y639" i="1"/>
  <c r="Y648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X608" i="1"/>
  <c r="X607" i="1"/>
  <c r="BO606" i="1"/>
  <c r="BM606" i="1"/>
  <c r="Y606" i="1"/>
  <c r="Y607" i="1" s="1"/>
  <c r="X604" i="1"/>
  <c r="X603" i="1"/>
  <c r="BO602" i="1"/>
  <c r="BM602" i="1"/>
  <c r="Y602" i="1"/>
  <c r="Y603" i="1" s="1"/>
  <c r="X598" i="1"/>
  <c r="X597" i="1"/>
  <c r="BO596" i="1"/>
  <c r="BM596" i="1"/>
  <c r="Y596" i="1"/>
  <c r="BP596" i="1" s="1"/>
  <c r="BO595" i="1"/>
  <c r="BM595" i="1"/>
  <c r="Y595" i="1"/>
  <c r="Y597" i="1" s="1"/>
  <c r="P595" i="1"/>
  <c r="X593" i="1"/>
  <c r="X592" i="1"/>
  <c r="BO591" i="1"/>
  <c r="BM591" i="1"/>
  <c r="Y591" i="1"/>
  <c r="BP591" i="1" s="1"/>
  <c r="P591" i="1"/>
  <c r="BP590" i="1"/>
  <c r="BO590" i="1"/>
  <c r="BN590" i="1"/>
  <c r="BM590" i="1"/>
  <c r="Z590" i="1"/>
  <c r="Y590" i="1"/>
  <c r="P590" i="1"/>
  <c r="BO589" i="1"/>
  <c r="BM589" i="1"/>
  <c r="Y589" i="1"/>
  <c r="Y592" i="1" s="1"/>
  <c r="P589" i="1"/>
  <c r="X587" i="1"/>
  <c r="X586" i="1"/>
  <c r="BO585" i="1"/>
  <c r="BM585" i="1"/>
  <c r="Y585" i="1"/>
  <c r="BP585" i="1" s="1"/>
  <c r="P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Y586" i="1" s="1"/>
  <c r="P577" i="1"/>
  <c r="X575" i="1"/>
  <c r="X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BO571" i="1"/>
  <c r="BM571" i="1"/>
  <c r="Y571" i="1"/>
  <c r="Y574" i="1" s="1"/>
  <c r="P571" i="1"/>
  <c r="X569" i="1"/>
  <c r="X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X552" i="1"/>
  <c r="X551" i="1"/>
  <c r="BO550" i="1"/>
  <c r="BM550" i="1"/>
  <c r="Y550" i="1"/>
  <c r="AB684" i="1" s="1"/>
  <c r="P550" i="1"/>
  <c r="X547" i="1"/>
  <c r="X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P526" i="1"/>
  <c r="BO525" i="1"/>
  <c r="BM525" i="1"/>
  <c r="Y525" i="1"/>
  <c r="Y531" i="1" s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P439" i="1" s="1"/>
  <c r="BO438" i="1"/>
  <c r="BM438" i="1"/>
  <c r="Y438" i="1"/>
  <c r="Y441" i="1" s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W684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84" i="1" s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Z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5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84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4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Q684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84" i="1" s="1"/>
  <c r="P300" i="1"/>
  <c r="X297" i="1"/>
  <c r="X296" i="1"/>
  <c r="BO295" i="1"/>
  <c r="BM295" i="1"/>
  <c r="Y295" i="1"/>
  <c r="O684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84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P243" i="1"/>
  <c r="BO242" i="1"/>
  <c r="BM242" i="1"/>
  <c r="Y242" i="1"/>
  <c r="Y249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N218" i="1"/>
  <c r="BM218" i="1"/>
  <c r="Z218" i="1"/>
  <c r="Y218" i="1"/>
  <c r="BP218" i="1" s="1"/>
  <c r="P218" i="1"/>
  <c r="BO217" i="1"/>
  <c r="BM217" i="1"/>
  <c r="Y217" i="1"/>
  <c r="Y225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84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1" i="1" s="1"/>
  <c r="P176" i="1"/>
  <c r="X174" i="1"/>
  <c r="X173" i="1"/>
  <c r="BO172" i="1"/>
  <c r="BM172" i="1"/>
  <c r="Y172" i="1"/>
  <c r="H684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68" i="1" s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84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84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4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602" i="1" l="1"/>
  <c r="Z603" i="1" s="1"/>
  <c r="BN602" i="1"/>
  <c r="BP602" i="1"/>
  <c r="G684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8" i="1"/>
  <c r="Y162" i="1"/>
  <c r="Y169" i="1"/>
  <c r="Y174" i="1"/>
  <c r="Y182" i="1"/>
  <c r="Y186" i="1"/>
  <c r="Y204" i="1"/>
  <c r="Y209" i="1"/>
  <c r="Y215" i="1"/>
  <c r="BP220" i="1"/>
  <c r="BN220" i="1"/>
  <c r="Z220" i="1"/>
  <c r="BP224" i="1"/>
  <c r="BN224" i="1"/>
  <c r="Z224" i="1"/>
  <c r="Y226" i="1"/>
  <c r="Y240" i="1"/>
  <c r="Y239" i="1"/>
  <c r="BP228" i="1"/>
  <c r="BN228" i="1"/>
  <c r="Z228" i="1"/>
  <c r="BP232" i="1"/>
  <c r="BN232" i="1"/>
  <c r="Z232" i="1"/>
  <c r="H9" i="1"/>
  <c r="B684" i="1"/>
  <c r="X675" i="1"/>
  <c r="X676" i="1"/>
  <c r="X678" i="1"/>
  <c r="Y24" i="1"/>
  <c r="Z27" i="1"/>
  <c r="Z35" i="1" s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84" i="1"/>
  <c r="Z108" i="1"/>
  <c r="Z110" i="1" s="1"/>
  <c r="BN108" i="1"/>
  <c r="Y111" i="1"/>
  <c r="Z114" i="1"/>
  <c r="Z119" i="1" s="1"/>
  <c r="BN114" i="1"/>
  <c r="Z116" i="1"/>
  <c r="BN116" i="1"/>
  <c r="F684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Z154" i="1"/>
  <c r="Z157" i="1" s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Z184" i="1"/>
  <c r="Z186" i="1" s="1"/>
  <c r="BN184" i="1"/>
  <c r="BP184" i="1"/>
  <c r="I684" i="1"/>
  <c r="Y193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Z225" i="1" s="1"/>
  <c r="BN217" i="1"/>
  <c r="BP217" i="1"/>
  <c r="BP222" i="1"/>
  <c r="BN222" i="1"/>
  <c r="Z222" i="1"/>
  <c r="BP230" i="1"/>
  <c r="BN230" i="1"/>
  <c r="Z230" i="1"/>
  <c r="BP234" i="1"/>
  <c r="BN234" i="1"/>
  <c r="Z234" i="1"/>
  <c r="Z236" i="1"/>
  <c r="BN236" i="1"/>
  <c r="Z238" i="1"/>
  <c r="BN238" i="1"/>
  <c r="Z242" i="1"/>
  <c r="Z248" i="1" s="1"/>
  <c r="BN242" i="1"/>
  <c r="BP242" i="1"/>
  <c r="Z245" i="1"/>
  <c r="BN245" i="1"/>
  <c r="Z247" i="1"/>
  <c r="BN247" i="1"/>
  <c r="Y248" i="1"/>
  <c r="Z252" i="1"/>
  <c r="Z260" i="1" s="1"/>
  <c r="BN252" i="1"/>
  <c r="BP252" i="1"/>
  <c r="Z254" i="1"/>
  <c r="BN254" i="1"/>
  <c r="Z256" i="1"/>
  <c r="BN256" i="1"/>
  <c r="Z258" i="1"/>
  <c r="BN258" i="1"/>
  <c r="Y261" i="1"/>
  <c r="L684" i="1"/>
  <c r="Z265" i="1"/>
  <c r="Z273" i="1" s="1"/>
  <c r="BN265" i="1"/>
  <c r="BP265" i="1"/>
  <c r="Z267" i="1"/>
  <c r="BN267" i="1"/>
  <c r="Z269" i="1"/>
  <c r="BN269" i="1"/>
  <c r="Z271" i="1"/>
  <c r="BN271" i="1"/>
  <c r="Y274" i="1"/>
  <c r="M684" i="1"/>
  <c r="Z282" i="1"/>
  <c r="Z291" i="1" s="1"/>
  <c r="BN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4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4" i="1"/>
  <c r="Z359" i="1"/>
  <c r="Z367" i="1" s="1"/>
  <c r="BN359" i="1"/>
  <c r="Z361" i="1"/>
  <c r="BN361" i="1"/>
  <c r="Z363" i="1"/>
  <c r="BN363" i="1"/>
  <c r="Z365" i="1"/>
  <c r="BN365" i="1"/>
  <c r="Y368" i="1"/>
  <c r="Z371" i="1"/>
  <c r="Z374" i="1" s="1"/>
  <c r="BN371" i="1"/>
  <c r="Z373" i="1"/>
  <c r="BN373" i="1"/>
  <c r="Y374" i="1"/>
  <c r="Z377" i="1"/>
  <c r="Z383" i="1" s="1"/>
  <c r="BN377" i="1"/>
  <c r="BP377" i="1"/>
  <c r="Z379" i="1"/>
  <c r="BN379" i="1"/>
  <c r="Y397" i="1"/>
  <c r="BP393" i="1"/>
  <c r="BN393" i="1"/>
  <c r="Z393" i="1"/>
  <c r="Z397" i="1" s="1"/>
  <c r="BP396" i="1"/>
  <c r="BN396" i="1"/>
  <c r="Z396" i="1"/>
  <c r="Y398" i="1"/>
  <c r="Y404" i="1"/>
  <c r="Y403" i="1"/>
  <c r="BP400" i="1"/>
  <c r="BN400" i="1"/>
  <c r="Z400" i="1"/>
  <c r="Y260" i="1"/>
  <c r="Y292" i="1"/>
  <c r="Y297" i="1"/>
  <c r="Y304" i="1"/>
  <c r="Y313" i="1"/>
  <c r="Y346" i="1"/>
  <c r="Y367" i="1"/>
  <c r="BP381" i="1"/>
  <c r="BN381" i="1"/>
  <c r="Y383" i="1"/>
  <c r="BP387" i="1"/>
  <c r="BN387" i="1"/>
  <c r="Z387" i="1"/>
  <c r="Z390" i="1" s="1"/>
  <c r="BP394" i="1"/>
  <c r="BN394" i="1"/>
  <c r="Z394" i="1"/>
  <c r="BP402" i="1"/>
  <c r="BN402" i="1"/>
  <c r="Z402" i="1"/>
  <c r="Z407" i="1"/>
  <c r="Z408" i="1" s="1"/>
  <c r="BN407" i="1"/>
  <c r="BP407" i="1"/>
  <c r="Y408" i="1"/>
  <c r="Z411" i="1"/>
  <c r="BN411" i="1"/>
  <c r="BP411" i="1"/>
  <c r="Z413" i="1"/>
  <c r="BN413" i="1"/>
  <c r="Y414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Y436" i="1"/>
  <c r="Z438" i="1"/>
  <c r="BN438" i="1"/>
  <c r="BP438" i="1"/>
  <c r="Z439" i="1"/>
  <c r="BN439" i="1"/>
  <c r="Y440" i="1"/>
  <c r="X684" i="1"/>
  <c r="Y456" i="1"/>
  <c r="Z449" i="1"/>
  <c r="BN449" i="1"/>
  <c r="Z451" i="1"/>
  <c r="BN451" i="1"/>
  <c r="Z453" i="1"/>
  <c r="BN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Y409" i="1"/>
  <c r="Y431" i="1"/>
  <c r="BP455" i="1"/>
  <c r="BN455" i="1"/>
  <c r="Z455" i="1"/>
  <c r="Z456" i="1" s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4" i="1"/>
  <c r="Y479" i="1"/>
  <c r="BP478" i="1"/>
  <c r="BN478" i="1"/>
  <c r="Z478" i="1"/>
  <c r="Z479" i="1" s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Z546" i="1"/>
  <c r="Y513" i="1"/>
  <c r="Y517" i="1"/>
  <c r="Y530" i="1"/>
  <c r="Y547" i="1"/>
  <c r="Y552" i="1"/>
  <c r="Y569" i="1"/>
  <c r="Y575" i="1"/>
  <c r="Y587" i="1"/>
  <c r="Y593" i="1"/>
  <c r="Y598" i="1"/>
  <c r="Y608" i="1"/>
  <c r="BP616" i="1"/>
  <c r="BN616" i="1"/>
  <c r="Z616" i="1"/>
  <c r="BP618" i="1"/>
  <c r="BN618" i="1"/>
  <c r="Z618" i="1"/>
  <c r="Y620" i="1"/>
  <c r="Y636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Y654" i="1"/>
  <c r="BP650" i="1"/>
  <c r="BN650" i="1"/>
  <c r="Z650" i="1"/>
  <c r="BP652" i="1"/>
  <c r="BN652" i="1"/>
  <c r="Z652" i="1"/>
  <c r="Z494" i="1"/>
  <c r="BN494" i="1"/>
  <c r="Z497" i="1"/>
  <c r="BN497" i="1"/>
  <c r="Z499" i="1"/>
  <c r="BN499" i="1"/>
  <c r="Z500" i="1"/>
  <c r="BN500" i="1"/>
  <c r="Z502" i="1"/>
  <c r="BN502" i="1"/>
  <c r="Z504" i="1"/>
  <c r="BN504" i="1"/>
  <c r="Z511" i="1"/>
  <c r="Z512" i="1" s="1"/>
  <c r="BN511" i="1"/>
  <c r="Z515" i="1"/>
  <c r="Z517" i="1" s="1"/>
  <c r="BN515" i="1"/>
  <c r="BP515" i="1"/>
  <c r="Z684" i="1"/>
  <c r="Y523" i="1"/>
  <c r="Z525" i="1"/>
  <c r="BN525" i="1"/>
  <c r="BP525" i="1"/>
  <c r="Z528" i="1"/>
  <c r="BN528" i="1"/>
  <c r="AA684" i="1"/>
  <c r="Z543" i="1"/>
  <c r="BN543" i="1"/>
  <c r="Z545" i="1"/>
  <c r="BN545" i="1"/>
  <c r="Y546" i="1"/>
  <c r="Z550" i="1"/>
  <c r="Z551" i="1" s="1"/>
  <c r="BN550" i="1"/>
  <c r="BP550" i="1"/>
  <c r="Y551" i="1"/>
  <c r="AC684" i="1"/>
  <c r="Z557" i="1"/>
  <c r="Z568" i="1" s="1"/>
  <c r="BN557" i="1"/>
  <c r="Z559" i="1"/>
  <c r="BN559" i="1"/>
  <c r="Z561" i="1"/>
  <c r="BN561" i="1"/>
  <c r="Z563" i="1"/>
  <c r="BN563" i="1"/>
  <c r="Z565" i="1"/>
  <c r="BN565" i="1"/>
  <c r="Z567" i="1"/>
  <c r="BN567" i="1"/>
  <c r="Y568" i="1"/>
  <c r="Z571" i="1"/>
  <c r="Z574" i="1" s="1"/>
  <c r="BN571" i="1"/>
  <c r="BP571" i="1"/>
  <c r="Z573" i="1"/>
  <c r="BN573" i="1"/>
  <c r="Z577" i="1"/>
  <c r="BN577" i="1"/>
  <c r="BP577" i="1"/>
  <c r="Z579" i="1"/>
  <c r="BN579" i="1"/>
  <c r="Z581" i="1"/>
  <c r="BN581" i="1"/>
  <c r="Z583" i="1"/>
  <c r="BN583" i="1"/>
  <c r="Z585" i="1"/>
  <c r="BN585" i="1"/>
  <c r="Z589" i="1"/>
  <c r="Z592" i="1" s="1"/>
  <c r="BN589" i="1"/>
  <c r="BP589" i="1"/>
  <c r="Z591" i="1"/>
  <c r="BN591" i="1"/>
  <c r="Z595" i="1"/>
  <c r="BN595" i="1"/>
  <c r="BP595" i="1"/>
  <c r="Z596" i="1"/>
  <c r="BN596" i="1"/>
  <c r="AD684" i="1"/>
  <c r="Y604" i="1"/>
  <c r="Z606" i="1"/>
  <c r="Z607" i="1" s="1"/>
  <c r="BN606" i="1"/>
  <c r="BP606" i="1"/>
  <c r="Y619" i="1"/>
  <c r="AE684" i="1"/>
  <c r="BP615" i="1"/>
  <c r="BN615" i="1"/>
  <c r="Z615" i="1"/>
  <c r="Z619" i="1" s="1"/>
  <c r="BP617" i="1"/>
  <c r="BN617" i="1"/>
  <c r="Z617" i="1"/>
  <c r="BP630" i="1"/>
  <c r="BN630" i="1"/>
  <c r="Z630" i="1"/>
  <c r="BP632" i="1"/>
  <c r="BN632" i="1"/>
  <c r="Z632" i="1"/>
  <c r="BP634" i="1"/>
  <c r="BN634" i="1"/>
  <c r="Z634" i="1"/>
  <c r="BP651" i="1"/>
  <c r="BN651" i="1"/>
  <c r="Z651" i="1"/>
  <c r="BP653" i="1"/>
  <c r="BN653" i="1"/>
  <c r="Z653" i="1"/>
  <c r="Y655" i="1"/>
  <c r="Y665" i="1"/>
  <c r="Y673" i="1"/>
  <c r="Y661" i="1"/>
  <c r="Z663" i="1"/>
  <c r="Z664" i="1" s="1"/>
  <c r="BN663" i="1"/>
  <c r="BP663" i="1"/>
  <c r="Z671" i="1"/>
  <c r="Z672" i="1" s="1"/>
  <c r="BN671" i="1"/>
  <c r="BP671" i="1"/>
  <c r="Y676" i="1" l="1"/>
  <c r="Y675" i="1"/>
  <c r="Y678" i="1"/>
  <c r="Z597" i="1"/>
  <c r="Z586" i="1"/>
  <c r="Z530" i="1"/>
  <c r="Z440" i="1"/>
  <c r="Z430" i="1"/>
  <c r="Z414" i="1"/>
  <c r="Z403" i="1"/>
  <c r="Z313" i="1"/>
  <c r="Z303" i="1"/>
  <c r="Z168" i="1"/>
  <c r="Z97" i="1"/>
  <c r="Y674" i="1"/>
  <c r="Z239" i="1"/>
  <c r="Z654" i="1"/>
  <c r="Z636" i="1"/>
  <c r="Z507" i="1"/>
  <c r="Z469" i="1"/>
  <c r="X677" i="1"/>
  <c r="Y677" i="1" l="1"/>
  <c r="Z679" i="1"/>
</calcChain>
</file>

<file path=xl/sharedStrings.xml><?xml version="1.0" encoding="utf-8"?>
<sst xmlns="http://schemas.openxmlformats.org/spreadsheetml/2006/main" count="3175" uniqueCount="1095">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</sst>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4"/>
  <sheetViews>
    <sheetView showGridLines="0" tabSelected="1" topLeftCell="A661" zoomScaleNormal="100" zoomScaleSheetLayoutView="100" workbookViewId="0">
      <selection activeCell="AA680" sqref="AA680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0" t="s">
        <v>0</v>
      </c>
      <c r="E1" s="819"/>
      <c r="F1" s="819"/>
      <c r="G1" s="12" t="s">
        <v>1</v>
      </c>
      <c r="H1" s="870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828"/>
      <c r="C5" s="829"/>
      <c r="D5" s="875"/>
      <c r="E5" s="876"/>
      <c r="F5" s="1172" t="s">
        <v>9</v>
      </c>
      <c r="G5" s="829"/>
      <c r="H5" s="875"/>
      <c r="I5" s="1099"/>
      <c r="J5" s="1099"/>
      <c r="K5" s="1099"/>
      <c r="L5" s="1099"/>
      <c r="M5" s="876"/>
      <c r="N5" s="58"/>
      <c r="P5" s="24" t="s">
        <v>10</v>
      </c>
      <c r="Q5" s="1191">
        <v>45648</v>
      </c>
      <c r="R5" s="937"/>
      <c r="T5" s="996" t="s">
        <v>11</v>
      </c>
      <c r="U5" s="997"/>
      <c r="V5" s="999" t="s">
        <v>12</v>
      </c>
      <c r="W5" s="937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828"/>
      <c r="C6" s="829"/>
      <c r="D6" s="1102" t="s">
        <v>14</v>
      </c>
      <c r="E6" s="1103"/>
      <c r="F6" s="1103"/>
      <c r="G6" s="1103"/>
      <c r="H6" s="1103"/>
      <c r="I6" s="1103"/>
      <c r="J6" s="1103"/>
      <c r="K6" s="1103"/>
      <c r="L6" s="1103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3"/>
      <c r="T6" s="1010" t="s">
        <v>16</v>
      </c>
      <c r="U6" s="997"/>
      <c r="V6" s="1085" t="s">
        <v>17</v>
      </c>
      <c r="W6" s="83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800"/>
      <c r="U7" s="997"/>
      <c r="V7" s="1086"/>
      <c r="W7" s="1087"/>
      <c r="AB7" s="51"/>
      <c r="AC7" s="51"/>
      <c r="AD7" s="51"/>
      <c r="AE7" s="51"/>
    </row>
    <row r="8" spans="1:32" s="777" customFormat="1" ht="25.5" customHeight="1" x14ac:dyDescent="0.2">
      <c r="A8" s="1217" t="s">
        <v>18</v>
      </c>
      <c r="B8" s="802"/>
      <c r="C8" s="803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7">
        <v>0.375</v>
      </c>
      <c r="R8" s="846"/>
      <c r="T8" s="800"/>
      <c r="U8" s="997"/>
      <c r="V8" s="1086"/>
      <c r="W8" s="1087"/>
      <c r="AB8" s="51"/>
      <c r="AC8" s="51"/>
      <c r="AD8" s="51"/>
      <c r="AE8" s="51"/>
    </row>
    <row r="9" spans="1:32" s="777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0"/>
      <c r="E9" s="805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2"/>
      <c r="R9" s="933"/>
      <c r="T9" s="800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0"/>
      <c r="E10" s="805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7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1"/>
      <c r="R10" s="101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28" t="s">
        <v>28</v>
      </c>
      <c r="W11" s="93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46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8"/>
      <c r="R13" s="9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76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7"/>
      <c r="Q16" s="977"/>
      <c r="R16" s="977"/>
      <c r="S16" s="977"/>
      <c r="T16" s="9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56" t="s">
        <v>38</v>
      </c>
      <c r="D17" s="830" t="s">
        <v>39</v>
      </c>
      <c r="E17" s="911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10"/>
      <c r="R17" s="910"/>
      <c r="S17" s="910"/>
      <c r="T17" s="911"/>
      <c r="U17" s="1216" t="s">
        <v>51</v>
      </c>
      <c r="V17" s="829"/>
      <c r="W17" s="830" t="s">
        <v>52</v>
      </c>
      <c r="X17" s="830" t="s">
        <v>53</v>
      </c>
      <c r="Y17" s="1214" t="s">
        <v>54</v>
      </c>
      <c r="Z17" s="1097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12"/>
      <c r="E18" s="914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1"/>
      <c r="X18" s="831"/>
      <c r="Y18" s="1215"/>
      <c r="Z18" s="1098"/>
      <c r="AA18" s="1077"/>
      <c r="AB18" s="1077"/>
      <c r="AC18" s="1077"/>
      <c r="AD18" s="1169"/>
      <c r="AE18" s="1170"/>
      <c r="AF18" s="1171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4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customHeight="1" x14ac:dyDescent="0.2">
      <c r="A45" s="886" t="s">
        <v>113</v>
      </c>
      <c r="B45" s="887"/>
      <c r="C45" s="887"/>
      <c r="D45" s="887"/>
      <c r="E45" s="887"/>
      <c r="F45" s="887"/>
      <c r="G45" s="887"/>
      <c r="H45" s="887"/>
      <c r="I45" s="887"/>
      <c r="J45" s="887"/>
      <c r="K45" s="887"/>
      <c r="L45" s="887"/>
      <c r="M45" s="887"/>
      <c r="N45" s="887"/>
      <c r="O45" s="887"/>
      <c r="P45" s="887"/>
      <c r="Q45" s="887"/>
      <c r="R45" s="887"/>
      <c r="S45" s="887"/>
      <c r="T45" s="887"/>
      <c r="U45" s="887"/>
      <c r="V45" s="887"/>
      <c r="W45" s="887"/>
      <c r="X45" s="887"/>
      <c r="Y45" s="887"/>
      <c r="Z45" s="887"/>
      <c r="AA45" s="48"/>
      <c r="AB45" s="48"/>
      <c r="AC45" s="48"/>
    </row>
    <row r="46" spans="1:68" ht="16.5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250</v>
      </c>
      <c r="Y48" s="784">
        <f t="shared" ref="Y48:Y53" si="6">IFERROR(IF(X48="",0,CEILING((X48/$H48),1)*$H48),"")</f>
        <v>259.20000000000005</v>
      </c>
      <c r="Z48" s="36">
        <f>IFERROR(IF(Y48=0,"",ROUNDUP(Y48/H48,0)*0.02175),"")</f>
        <v>0.52200000000000002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261.11111111111109</v>
      </c>
      <c r="BN48" s="64">
        <f t="shared" ref="BN48:BN53" si="8">IFERROR(Y48*I48/H48,"0")</f>
        <v>270.72000000000003</v>
      </c>
      <c r="BO48" s="64">
        <f t="shared" ref="BO48:BO53" si="9">IFERROR(1/J48*(X48/H48),"0")</f>
        <v>0.41335978835978826</v>
      </c>
      <c r="BP48" s="64">
        <f t="shared" ref="BP48:BP53" si="10">IFERROR(1/J48*(Y48/H48),"0")</f>
        <v>0.4285714285714286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240</v>
      </c>
      <c r="Y51" s="784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83.148148148148152</v>
      </c>
      <c r="Y54" s="785">
        <f>IFERROR(Y48/H48,"0")+IFERROR(Y49/H49,"0")+IFERROR(Y50/H50,"0")+IFERROR(Y51/H51,"0")+IFERROR(Y52/H52,"0")+IFERROR(Y53/H53,"0")</f>
        <v>84</v>
      </c>
      <c r="Z54" s="785">
        <f>IFERROR(IF(Z48="",0,Z48),"0")+IFERROR(IF(Z49="",0,Z49),"0")+IFERROR(IF(Z50="",0,Z50),"0")+IFERROR(IF(Z51="",0,Z51),"0")+IFERROR(IF(Z52="",0,Z52),"0")+IFERROR(IF(Z53="",0,Z53),"0")</f>
        <v>1.0632000000000001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490</v>
      </c>
      <c r="Y55" s="785">
        <f>IFERROR(SUM(Y48:Y53),"0")</f>
        <v>499.20000000000005</v>
      </c>
      <c r="Z55" s="37"/>
      <c r="AA55" s="786"/>
      <c r="AB55" s="786"/>
      <c r="AC55" s="786"/>
    </row>
    <row r="56" spans="1:68" ht="14.25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129</v>
      </c>
      <c r="M64" s="33" t="s">
        <v>119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500</v>
      </c>
      <c r="Y64" s="784">
        <f t="shared" si="11"/>
        <v>507.6</v>
      </c>
      <c r="Z64" s="36">
        <f>IFERROR(IF(Y64=0,"",ROUNDUP(Y64/H64,0)*0.02175),"")</f>
        <v>1.0222499999999999</v>
      </c>
      <c r="AA64" s="56"/>
      <c r="AB64" s="57"/>
      <c r="AC64" s="111" t="s">
        <v>147</v>
      </c>
      <c r="AG64" s="64"/>
      <c r="AJ64" s="68" t="s">
        <v>130</v>
      </c>
      <c r="AK64" s="68">
        <v>604.79999999999995</v>
      </c>
      <c r="BB64" s="112" t="s">
        <v>1</v>
      </c>
      <c r="BM64" s="64">
        <f t="shared" si="12"/>
        <v>522.22222222222217</v>
      </c>
      <c r="BN64" s="64">
        <f t="shared" si="13"/>
        <v>530.16</v>
      </c>
      <c r="BO64" s="64">
        <f t="shared" si="14"/>
        <v>0.82671957671957652</v>
      </c>
      <c r="BP64" s="64">
        <f t="shared" si="15"/>
        <v>0.83928571428571419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2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163</v>
      </c>
      <c r="B70" s="54" t="s">
        <v>164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165</v>
      </c>
      <c r="N70" s="33"/>
      <c r="O70" s="32">
        <v>50</v>
      </c>
      <c r="P70" s="11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315</v>
      </c>
      <c r="Y71" s="784">
        <f t="shared" si="11"/>
        <v>315</v>
      </c>
      <c r="Z71" s="36">
        <f>IFERROR(IF(Y71=0,"",ROUNDUP(Y71/H71,0)*0.00902),"")</f>
        <v>0.63139999999999996</v>
      </c>
      <c r="AA71" s="56"/>
      <c r="AB71" s="57"/>
      <c r="AC71" s="125" t="s">
        <v>169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329.70000000000005</v>
      </c>
      <c r="BN71" s="64">
        <f t="shared" si="13"/>
        <v>329.70000000000005</v>
      </c>
      <c r="BO71" s="64">
        <f t="shared" si="14"/>
        <v>0.53030303030303028</v>
      </c>
      <c r="BP71" s="64">
        <f t="shared" si="15"/>
        <v>0.53030303030303028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116.29629629629629</v>
      </c>
      <c r="Y72" s="785">
        <f>IFERROR(Y63/H63,"0")+IFERROR(Y64/H64,"0")+IFERROR(Y65/H65,"0")+IFERROR(Y66/H66,"0")+IFERROR(Y67/H67,"0")+IFERROR(Y68/H68,"0")+IFERROR(Y69/H69,"0")+IFERROR(Y70/H70,"0")+IFERROR(Y71/H71,"0")</f>
        <v>117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1.6536499999999998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815</v>
      </c>
      <c r="Y73" s="785">
        <f>IFERROR(SUM(Y63:Y71),"0")</f>
        <v>822.6</v>
      </c>
      <c r="Z73" s="37"/>
      <c r="AA73" s="786"/>
      <c r="AB73" s="786"/>
      <c r="AC73" s="786"/>
    </row>
    <row r="74" spans="1:68" ht="14.25" customHeight="1" x14ac:dyDescent="0.25">
      <c r="A74" s="799" t="s">
        <v>170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70</v>
      </c>
      <c r="Y75" s="784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73.1111111111111</v>
      </c>
      <c r="BN75" s="64">
        <f>IFERROR(Y75*I75/H75,"0")</f>
        <v>78.959999999999994</v>
      </c>
      <c r="BO75" s="64">
        <f>IFERROR(1/J75*(X75/H75),"0")</f>
        <v>0.11574074074074073</v>
      </c>
      <c r="BP75" s="64">
        <f>IFERROR(1/J75*(Y75/H75),"0")</f>
        <v>0.125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129</v>
      </c>
      <c r="M78" s="33" t="s">
        <v>119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135</v>
      </c>
      <c r="Y78" s="784">
        <f>IFERROR(IF(X78="",0,CEILING((X78/$H78),1)*$H78),"")</f>
        <v>135</v>
      </c>
      <c r="Z78" s="36">
        <f>IFERROR(IF(Y78=0,"",ROUNDUP(Y78/H78,0)*0.00651),"")</f>
        <v>0.32550000000000001</v>
      </c>
      <c r="AA78" s="56"/>
      <c r="AB78" s="57"/>
      <c r="AC78" s="133" t="s">
        <v>173</v>
      </c>
      <c r="AG78" s="64"/>
      <c r="AJ78" s="68" t="s">
        <v>130</v>
      </c>
      <c r="AK78" s="68">
        <v>491.4</v>
      </c>
      <c r="BB78" s="134" t="s">
        <v>1</v>
      </c>
      <c r="BM78" s="64">
        <f>IFERROR(X78*I78/H78,"0")</f>
        <v>144</v>
      </c>
      <c r="BN78" s="64">
        <f>IFERROR(Y78*I78/H78,"0")</f>
        <v>144</v>
      </c>
      <c r="BO78" s="64">
        <f>IFERROR(1/J78*(X78/H78),"0")</f>
        <v>0.27472527472527475</v>
      </c>
      <c r="BP78" s="64">
        <f>IFERROR(1/J78*(Y78/H78),"0")</f>
        <v>0.27472527472527475</v>
      </c>
    </row>
    <row r="79" spans="1:68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56.481481481481481</v>
      </c>
      <c r="Y79" s="785">
        <f>IFERROR(Y75/H75,"0")+IFERROR(Y76/H76,"0")+IFERROR(Y77/H77,"0")+IFERROR(Y78/H78,"0")</f>
        <v>57</v>
      </c>
      <c r="Z79" s="785">
        <f>IFERROR(IF(Z75="",0,Z75),"0")+IFERROR(IF(Z76="",0,Z76),"0")+IFERROR(IF(Z77="",0,Z77),"0")+IFERROR(IF(Z78="",0,Z78),"0")</f>
        <v>0.47775000000000001</v>
      </c>
      <c r="AA79" s="786"/>
      <c r="AB79" s="786"/>
      <c r="AC79" s="786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205</v>
      </c>
      <c r="Y80" s="785">
        <f>IFERROR(SUM(Y75:Y78),"0")</f>
        <v>210.60000000000002</v>
      </c>
      <c r="Z80" s="37"/>
      <c r="AA80" s="786"/>
      <c r="AB80" s="786"/>
      <c r="AC80" s="786"/>
    </row>
    <row r="81" spans="1:68" ht="14.25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9</v>
      </c>
      <c r="Y85" s="784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9</v>
      </c>
      <c r="Y86" s="784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9</v>
      </c>
      <c r="Y87" s="784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15</v>
      </c>
      <c r="Y88" s="785">
        <f>IFERROR(Y82/H82,"0")+IFERROR(Y83/H83,"0")+IFERROR(Y84/H84,"0")+IFERROR(Y85/H85,"0")+IFERROR(Y86/H86,"0")+IFERROR(Y87/H87,"0")</f>
        <v>15</v>
      </c>
      <c r="Z88" s="785">
        <f>IFERROR(IF(Z82="",0,Z82),"0")+IFERROR(IF(Z83="",0,Z83),"0")+IFERROR(IF(Z84="",0,Z84),"0")+IFERROR(IF(Z85="",0,Z85),"0")+IFERROR(IF(Z86="",0,Z86),"0")+IFERROR(IF(Z87="",0,Z87),"0")</f>
        <v>7.5300000000000006E-2</v>
      </c>
      <c r="AA88" s="786"/>
      <c r="AB88" s="786"/>
      <c r="AC88" s="786"/>
    </row>
    <row r="89" spans="1:68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27</v>
      </c>
      <c r="Y89" s="785">
        <f>IFERROR(SUM(Y82:Y87),"0")</f>
        <v>27</v>
      </c>
      <c r="Z89" s="37"/>
      <c r="AA89" s="786"/>
      <c r="AB89" s="786"/>
      <c r="AC89" s="786"/>
    </row>
    <row r="90" spans="1:68" ht="14.25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customHeight="1" x14ac:dyDescent="0.25">
      <c r="A99" s="799" t="s">
        <v>211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30</v>
      </c>
      <c r="Y101" s="784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3.5714285714285712</v>
      </c>
      <c r="Y103" s="785">
        <f>IFERROR(Y100/H100,"0")+IFERROR(Y101/H101,"0")+IFERROR(Y102/H102,"0")</f>
        <v>4</v>
      </c>
      <c r="Z103" s="785">
        <f>IFERROR(IF(Z100="",0,Z100),"0")+IFERROR(IF(Z101="",0,Z101),"0")+IFERROR(IF(Z102="",0,Z102),"0")</f>
        <v>8.6999999999999994E-2</v>
      </c>
      <c r="AA103" s="786"/>
      <c r="AB103" s="786"/>
      <c r="AC103" s="786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30</v>
      </c>
      <c r="Y104" s="785">
        <f>IFERROR(SUM(Y100:Y102),"0")</f>
        <v>33.6</v>
      </c>
      <c r="Z104" s="37"/>
      <c r="AA104" s="786"/>
      <c r="AB104" s="786"/>
      <c r="AC104" s="786"/>
    </row>
    <row r="105" spans="1:68" ht="16.5" customHeight="1" x14ac:dyDescent="0.25">
      <c r="A105" s="809" t="s">
        <v>219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165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200</v>
      </c>
      <c r="Y107" s="784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165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360</v>
      </c>
      <c r="Y109" s="784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225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98.518518518518519</v>
      </c>
      <c r="Y110" s="785">
        <f>IFERROR(Y107/H107,"0")+IFERROR(Y108/H108,"0")+IFERROR(Y109/H109,"0")</f>
        <v>99</v>
      </c>
      <c r="Z110" s="785">
        <f>IFERROR(IF(Z107="",0,Z107),"0")+IFERROR(IF(Z108="",0,Z108),"0")+IFERROR(IF(Z109="",0,Z109),"0")</f>
        <v>1.1348499999999999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560</v>
      </c>
      <c r="Y111" s="785">
        <f>IFERROR(SUM(Y107:Y109),"0")</f>
        <v>565.20000000000005</v>
      </c>
      <c r="Z111" s="37"/>
      <c r="AA111" s="786"/>
      <c r="AB111" s="786"/>
      <c r="AC111" s="786"/>
    </row>
    <row r="112" spans="1:68" ht="14.25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customHeight="1" x14ac:dyDescent="0.25">
      <c r="A113" s="54" t="s">
        <v>228</v>
      </c>
      <c r="B113" s="54" t="s">
        <v>229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150</v>
      </c>
      <c r="Y114" s="784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160.07142857142858</v>
      </c>
      <c r="BN114" s="64">
        <f t="shared" si="28"/>
        <v>161.35200000000003</v>
      </c>
      <c r="BO114" s="64">
        <f t="shared" si="29"/>
        <v>0.31887755102040816</v>
      </c>
      <c r="BP114" s="64">
        <f t="shared" si="30"/>
        <v>0.3214285714285714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270</v>
      </c>
      <c r="Y115" s="784">
        <f t="shared" si="26"/>
        <v>270</v>
      </c>
      <c r="Z115" s="36">
        <f>IFERROR(IF(Y115=0,"",ROUNDUP(Y115/H115,0)*0.00651),"")</f>
        <v>0.65100000000000002</v>
      </c>
      <c r="AA115" s="56"/>
      <c r="AB115" s="57"/>
      <c r="AC115" s="175" t="s">
        <v>230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295.2</v>
      </c>
      <c r="BN115" s="64">
        <f t="shared" si="28"/>
        <v>295.2</v>
      </c>
      <c r="BO115" s="64">
        <f t="shared" si="29"/>
        <v>0.5494505494505495</v>
      </c>
      <c r="BP115" s="64">
        <f t="shared" si="30"/>
        <v>0.5494505494505495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241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117.85714285714286</v>
      </c>
      <c r="Y119" s="785">
        <f>IFERROR(Y113/H113,"0")+IFERROR(Y114/H114,"0")+IFERROR(Y115/H115,"0")+IFERROR(Y116/H116,"0")+IFERROR(Y117/H117,"0")+IFERROR(Y118/H118,"0")</f>
        <v>118</v>
      </c>
      <c r="Z119" s="785">
        <f>IFERROR(IF(Z113="",0,Z113),"0")+IFERROR(IF(Z114="",0,Z114),"0")+IFERROR(IF(Z115="",0,Z115),"0")+IFERROR(IF(Z116="",0,Z116),"0")+IFERROR(IF(Z117="",0,Z117),"0")+IFERROR(IF(Z118="",0,Z118),"0")</f>
        <v>1.0425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420</v>
      </c>
      <c r="Y120" s="785">
        <f>IFERROR(SUM(Y113:Y118),"0")</f>
        <v>421.20000000000005</v>
      </c>
      <c r="Z120" s="37"/>
      <c r="AA120" s="786"/>
      <c r="AB120" s="786"/>
      <c r="AC120" s="786"/>
    </row>
    <row r="121" spans="1:68" ht="16.5" customHeight="1" x14ac:dyDescent="0.25">
      <c r="A121" s="809" t="s">
        <v>243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customHeight="1" x14ac:dyDescent="0.25">
      <c r="A123" s="54" t="s">
        <v>244</v>
      </c>
      <c r="B123" s="54" t="s">
        <v>245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244</v>
      </c>
      <c r="B124" s="54" t="s">
        <v>247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50</v>
      </c>
      <c r="Y124" s="784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405</v>
      </c>
      <c r="Y126" s="784">
        <f>IFERROR(IF(X126="",0,CEILING((X126/$H126),1)*$H126),"")</f>
        <v>405</v>
      </c>
      <c r="Z126" s="36">
        <f>IFERROR(IF(Y126=0,"",ROUNDUP(Y126/H126,0)*0.00902),"")</f>
        <v>0.81180000000000008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>IFERROR(X126*I126/H126,"0")</f>
        <v>423.9</v>
      </c>
      <c r="BN126" s="64">
        <f>IFERROR(Y126*I126/H126,"0")</f>
        <v>423.9</v>
      </c>
      <c r="BO126" s="64">
        <f>IFERROR(1/J126*(X126/H126),"0")</f>
        <v>0.68181818181818188</v>
      </c>
      <c r="BP126" s="64">
        <f>IFERROR(1/J126*(Y126/H126),"0")</f>
        <v>0.68181818181818188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94.464285714285708</v>
      </c>
      <c r="Y128" s="785">
        <f>IFERROR(Y123/H123,"0")+IFERROR(Y124/H124,"0")+IFERROR(Y125/H125,"0")+IFERROR(Y126/H126,"0")+IFERROR(Y127/H127,"0")</f>
        <v>95</v>
      </c>
      <c r="Z128" s="785">
        <f>IFERROR(IF(Z123="",0,Z123),"0")+IFERROR(IF(Z124="",0,Z124),"0")+IFERROR(IF(Z125="",0,Z125),"0")+IFERROR(IF(Z126="",0,Z126),"0")+IFERROR(IF(Z127="",0,Z127),"0")</f>
        <v>0.92055000000000009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455</v>
      </c>
      <c r="Y129" s="785">
        <f>IFERROR(SUM(Y123:Y127),"0")</f>
        <v>461</v>
      </c>
      <c r="Z129" s="37"/>
      <c r="AA129" s="786"/>
      <c r="AB129" s="786"/>
      <c r="AC129" s="786"/>
    </row>
    <row r="130" spans="1:68" ht="14.25" customHeight="1" x14ac:dyDescent="0.25">
      <c r="A130" s="799" t="s">
        <v>170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customHeight="1" x14ac:dyDescent="0.25">
      <c r="A138" s="54" t="s">
        <v>264</v>
      </c>
      <c r="B138" s="54" t="s">
        <v>265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264</v>
      </c>
      <c r="B139" s="54" t="s">
        <v>267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300</v>
      </c>
      <c r="Y139" s="784">
        <f t="shared" si="31"/>
        <v>302.40000000000003</v>
      </c>
      <c r="Z139" s="36">
        <f>IFERROR(IF(Y139=0,"",ROUNDUP(Y139/H139,0)*0.02175),"")</f>
        <v>0.78299999999999992</v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319.92857142857144</v>
      </c>
      <c r="BN139" s="64">
        <f t="shared" si="33"/>
        <v>322.488</v>
      </c>
      <c r="BO139" s="64">
        <f t="shared" si="34"/>
        <v>0.63775510204081631</v>
      </c>
      <c r="BP139" s="64">
        <f t="shared" si="35"/>
        <v>0.64285714285714279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270</v>
      </c>
      <c r="Y142" s="784">
        <f t="shared" si="31"/>
        <v>270</v>
      </c>
      <c r="Z142" s="36">
        <f>IFERROR(IF(Y142=0,"",ROUNDUP(Y142/H142,0)*0.00651),"")</f>
        <v>0.65100000000000002</v>
      </c>
      <c r="AA142" s="56"/>
      <c r="AB142" s="57"/>
      <c r="AC142" s="209" t="s">
        <v>274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295.2</v>
      </c>
      <c r="BN142" s="64">
        <f t="shared" si="33"/>
        <v>295.2</v>
      </c>
      <c r="BO142" s="64">
        <f t="shared" si="34"/>
        <v>0.5494505494505495</v>
      </c>
      <c r="BP142" s="64">
        <f t="shared" si="35"/>
        <v>0.5494505494505495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18</v>
      </c>
      <c r="Y143" s="784">
        <f t="shared" si="31"/>
        <v>18</v>
      </c>
      <c r="Z143" s="36">
        <f>IFERROR(IF(Y143=0,"",ROUNDUP(Y143/H143,0)*0.00651),"")</f>
        <v>6.5100000000000005E-2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19.8</v>
      </c>
      <c r="BN143" s="64">
        <f t="shared" si="33"/>
        <v>19.8</v>
      </c>
      <c r="BO143" s="64">
        <f t="shared" si="34"/>
        <v>5.4945054945054951E-2</v>
      </c>
      <c r="BP143" s="64">
        <f t="shared" si="35"/>
        <v>5.4945054945054951E-2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145.71428571428572</v>
      </c>
      <c r="Y145" s="785">
        <f>IFERROR(Y138/H138,"0")+IFERROR(Y139/H139,"0")+IFERROR(Y140/H140,"0")+IFERROR(Y141/H141,"0")+IFERROR(Y142/H142,"0")+IFERROR(Y143/H143,"0")+IFERROR(Y144/H144,"0")</f>
        <v>146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1.4990999999999999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588</v>
      </c>
      <c r="Y146" s="785">
        <f>IFERROR(SUM(Y138:Y144),"0")</f>
        <v>590.40000000000009</v>
      </c>
      <c r="Z146" s="37"/>
      <c r="AA146" s="786"/>
      <c r="AB146" s="786"/>
      <c r="AC146" s="786"/>
    </row>
    <row r="147" spans="1:68" ht="14.25" customHeight="1" x14ac:dyDescent="0.25">
      <c r="A147" s="799" t="s">
        <v>211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16.5</v>
      </c>
      <c r="Y149" s="784">
        <f>IFERROR(IF(X149="",0,CEILING((X149/$H149),1)*$H149),"")</f>
        <v>17.82</v>
      </c>
      <c r="Z149" s="36">
        <f>IFERROR(IF(Y149=0,"",ROUNDUP(Y149/H149,0)*0.00651),"")</f>
        <v>5.8590000000000003E-2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18.649999999999999</v>
      </c>
      <c r="BN149" s="64">
        <f>IFERROR(Y149*I149/H149,"0")</f>
        <v>20.141999999999999</v>
      </c>
      <c r="BO149" s="64">
        <f>IFERROR(1/J149*(X149/H149),"0")</f>
        <v>4.5787545787545791E-2</v>
      </c>
      <c r="BP149" s="64">
        <f>IFERROR(1/J149*(Y149/H149),"0")</f>
        <v>4.9450549450549455E-2</v>
      </c>
    </row>
    <row r="150" spans="1:68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8.3333333333333339</v>
      </c>
      <c r="Y150" s="785">
        <f>IFERROR(Y148/H148,"0")+IFERROR(Y149/H149,"0")</f>
        <v>9</v>
      </c>
      <c r="Z150" s="785">
        <f>IFERROR(IF(Z148="",0,Z148),"0")+IFERROR(IF(Z149="",0,Z149),"0")</f>
        <v>5.8590000000000003E-2</v>
      </c>
      <c r="AA150" s="786"/>
      <c r="AB150" s="786"/>
      <c r="AC150" s="786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16.5</v>
      </c>
      <c r="Y151" s="785">
        <f>IFERROR(SUM(Y148:Y149),"0")</f>
        <v>17.82</v>
      </c>
      <c r="Z151" s="37"/>
      <c r="AA151" s="786"/>
      <c r="AB151" s="786"/>
      <c r="AC151" s="786"/>
    </row>
    <row r="152" spans="1:68" ht="16.5" customHeight="1" x14ac:dyDescent="0.25">
      <c r="A152" s="809" t="s">
        <v>289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9" t="s">
        <v>293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350</v>
      </c>
      <c r="Y154" s="784">
        <f>IFERROR(IF(X154="",0,CEILING((X154/$H154),1)*$H154),"")</f>
        <v>351</v>
      </c>
      <c r="Z154" s="36">
        <f>IFERROR(IF(Y154=0,"",ROUNDUP(Y154/H154,0)*0.01196),"")</f>
        <v>0.77739999999999998</v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469.25925925925924</v>
      </c>
      <c r="BN154" s="64">
        <f>IFERROR(Y154*I154/H154,"0")</f>
        <v>470.6</v>
      </c>
      <c r="BO154" s="64">
        <f>IFERROR(1/J154*(X154/H154),"0")</f>
        <v>0.62321937321937315</v>
      </c>
      <c r="BP154" s="64">
        <f>IFERROR(1/J154*(Y154/H154),"0")</f>
        <v>0.625</v>
      </c>
    </row>
    <row r="155" spans="1:68" ht="27" customHeight="1" x14ac:dyDescent="0.25">
      <c r="A155" s="54" t="s">
        <v>295</v>
      </c>
      <c r="B155" s="54" t="s">
        <v>296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297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295</v>
      </c>
      <c r="B156" s="54" t="s">
        <v>298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297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64.81481481481481</v>
      </c>
      <c r="Y157" s="785">
        <f>IFERROR(Y154/H154,"0")+IFERROR(Y155/H155,"0")+IFERROR(Y156/H156,"0")</f>
        <v>65</v>
      </c>
      <c r="Z157" s="785">
        <f>IFERROR(IF(Z154="",0,Z154),"0")+IFERROR(IF(Z155="",0,Z155),"0")+IFERROR(IF(Z156="",0,Z156),"0")</f>
        <v>0.77739999999999998</v>
      </c>
      <c r="AA157" s="786"/>
      <c r="AB157" s="786"/>
      <c r="AC157" s="786"/>
    </row>
    <row r="158" spans="1:68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350</v>
      </c>
      <c r="Y158" s="785">
        <f>IFERROR(SUM(Y154:Y156),"0")</f>
        <v>351</v>
      </c>
      <c r="Z158" s="37"/>
      <c r="AA158" s="786"/>
      <c r="AB158" s="786"/>
      <c r="AC158" s="786"/>
    </row>
    <row r="159" spans="1:68" ht="14.25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customHeight="1" x14ac:dyDescent="0.25">
      <c r="A160" s="54" t="s">
        <v>299</v>
      </c>
      <c r="B160" s="54" t="s">
        <v>300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0</v>
      </c>
      <c r="Y160" s="784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301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299</v>
      </c>
      <c r="B161" s="54" t="s">
        <v>302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0</v>
      </c>
      <c r="Y162" s="785">
        <f>IFERROR(Y160/H160,"0")+IFERROR(Y161/H161,"0")</f>
        <v>0</v>
      </c>
      <c r="Z162" s="785">
        <f>IFERROR(IF(Z160="",0,Z160),"0")+IFERROR(IF(Z161="",0,Z161),"0")</f>
        <v>0</v>
      </c>
      <c r="AA162" s="786"/>
      <c r="AB162" s="786"/>
      <c r="AC162" s="786"/>
    </row>
    <row r="163" spans="1:68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0</v>
      </c>
      <c r="Y163" s="785">
        <f>IFERROR(SUM(Y160:Y161),"0")</f>
        <v>0</v>
      </c>
      <c r="Z163" s="37"/>
      <c r="AA163" s="786"/>
      <c r="AB163" s="786"/>
      <c r="AC163" s="786"/>
    </row>
    <row r="164" spans="1:68" ht="14.25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customHeight="1" x14ac:dyDescent="0.25">
      <c r="A165" s="54" t="s">
        <v>303</v>
      </c>
      <c r="B165" s="54" t="s">
        <v>304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3" t="s">
        <v>305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200</v>
      </c>
      <c r="Y165" s="784">
        <f>IFERROR(IF(X165="",0,CEILING((X165/$H165),1)*$H165),"")</f>
        <v>200</v>
      </c>
      <c r="Z165" s="36">
        <f>IFERROR(IF(Y165=0,"",ROUNDUP(Y165/H165,0)*0.00937),"")</f>
        <v>0.46849999999999997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284.5</v>
      </c>
      <c r="BN165" s="64">
        <f>IFERROR(Y165*I165/H165,"0")</f>
        <v>284.5</v>
      </c>
      <c r="BO165" s="64">
        <f>IFERROR(1/J165*(X165/H165),"0")</f>
        <v>0.41666666666666669</v>
      </c>
      <c r="BP165" s="64">
        <f>IFERROR(1/J165*(Y165/H165),"0")</f>
        <v>0.41666666666666669</v>
      </c>
    </row>
    <row r="166" spans="1:68" ht="16.5" customHeight="1" x14ac:dyDescent="0.25">
      <c r="A166" s="54" t="s">
        <v>306</v>
      </c>
      <c r="B166" s="54" t="s">
        <v>307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306</v>
      </c>
      <c r="B167" s="54" t="s">
        <v>308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33</v>
      </c>
      <c r="Y167" s="784">
        <f>IFERROR(IF(X167="",0,CEILING((X167/$H167),1)*$H167),"")</f>
        <v>34.32</v>
      </c>
      <c r="Z167" s="36">
        <f>IFERROR(IF(Y167=0,"",ROUNDUP(Y167/H167,0)*0.00651),"")</f>
        <v>8.4629999999999997E-2</v>
      </c>
      <c r="AA167" s="56"/>
      <c r="AB167" s="57"/>
      <c r="AC167" s="233" t="s">
        <v>297</v>
      </c>
      <c r="AG167" s="64"/>
      <c r="AJ167" s="68"/>
      <c r="AK167" s="68">
        <v>0</v>
      </c>
      <c r="BB167" s="234" t="s">
        <v>1</v>
      </c>
      <c r="BM167" s="64">
        <f>IFERROR(X167*I167/H167,"0")</f>
        <v>36.349999999999994</v>
      </c>
      <c r="BN167" s="64">
        <f>IFERROR(Y167*I167/H167,"0")</f>
        <v>37.803999999999995</v>
      </c>
      <c r="BO167" s="64">
        <f>IFERROR(1/J167*(X167/H167),"0")</f>
        <v>6.8681318681318687E-2</v>
      </c>
      <c r="BP167" s="64">
        <f>IFERROR(1/J167*(Y167/H167),"0")</f>
        <v>7.1428571428571438E-2</v>
      </c>
    </row>
    <row r="168" spans="1:68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62.5</v>
      </c>
      <c r="Y168" s="785">
        <f>IFERROR(Y165/H165,"0")+IFERROR(Y166/H166,"0")+IFERROR(Y167/H167,"0")</f>
        <v>63</v>
      </c>
      <c r="Z168" s="785">
        <f>IFERROR(IF(Z165="",0,Z165),"0")+IFERROR(IF(Z166="",0,Z166),"0")+IFERROR(IF(Z167="",0,Z167),"0")</f>
        <v>0.55313000000000001</v>
      </c>
      <c r="AA168" s="786"/>
      <c r="AB168" s="786"/>
      <c r="AC168" s="786"/>
    </row>
    <row r="169" spans="1:68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233</v>
      </c>
      <c r="Y169" s="785">
        <f>IFERROR(SUM(Y165:Y167),"0")</f>
        <v>234.32</v>
      </c>
      <c r="Z169" s="37"/>
      <c r="AA169" s="786"/>
      <c r="AB169" s="786"/>
      <c r="AC169" s="786"/>
    </row>
    <row r="170" spans="1:68" ht="16.5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customHeight="1" x14ac:dyDescent="0.25">
      <c r="A172" s="54" t="s">
        <v>309</v>
      </c>
      <c r="B172" s="54" t="s">
        <v>310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311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customHeight="1" x14ac:dyDescent="0.25">
      <c r="A176" s="54" t="s">
        <v>312</v>
      </c>
      <c r="B176" s="54" t="s">
        <v>313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1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318</v>
      </c>
      <c r="B178" s="54" t="s">
        <v>319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317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323</v>
      </c>
      <c r="B180" s="54" t="s">
        <v>324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customHeight="1" x14ac:dyDescent="0.25">
      <c r="A184" s="54" t="s">
        <v>325</v>
      </c>
      <c r="B184" s="54" t="s">
        <v>326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327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328</v>
      </c>
      <c r="B185" s="54" t="s">
        <v>329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customHeight="1" x14ac:dyDescent="0.2">
      <c r="A188" s="886" t="s">
        <v>331</v>
      </c>
      <c r="B188" s="887"/>
      <c r="C188" s="887"/>
      <c r="D188" s="887"/>
      <c r="E188" s="887"/>
      <c r="F188" s="887"/>
      <c r="G188" s="887"/>
      <c r="H188" s="887"/>
      <c r="I188" s="887"/>
      <c r="J188" s="887"/>
      <c r="K188" s="887"/>
      <c r="L188" s="887"/>
      <c r="M188" s="887"/>
      <c r="N188" s="887"/>
      <c r="O188" s="887"/>
      <c r="P188" s="887"/>
      <c r="Q188" s="887"/>
      <c r="R188" s="887"/>
      <c r="S188" s="887"/>
      <c r="T188" s="887"/>
      <c r="U188" s="887"/>
      <c r="V188" s="887"/>
      <c r="W188" s="887"/>
      <c r="X188" s="887"/>
      <c r="Y188" s="887"/>
      <c r="Z188" s="887"/>
      <c r="AA188" s="48"/>
      <c r="AB188" s="48"/>
      <c r="AC188" s="48"/>
    </row>
    <row r="189" spans="1:68" ht="16.5" customHeight="1" x14ac:dyDescent="0.25">
      <c r="A189" s="809" t="s">
        <v>332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customHeight="1" x14ac:dyDescent="0.25">
      <c r="A190" s="799" t="s">
        <v>170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customHeight="1" x14ac:dyDescent="0.25">
      <c r="A191" s="54" t="s">
        <v>333</v>
      </c>
      <c r="B191" s="54" t="s">
        <v>334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335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customHeight="1" x14ac:dyDescent="0.25">
      <c r="A195" s="54" t="s">
        <v>336</v>
      </c>
      <c r="B195" s="54" t="s">
        <v>337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80</v>
      </c>
      <c r="Y195" s="784">
        <f t="shared" ref="Y195:Y202" si="36">IFERROR(IF(X195="",0,CEILING((X195/$H195),1)*$H195),"")</f>
        <v>84</v>
      </c>
      <c r="Z195" s="36">
        <f>IFERROR(IF(Y195=0,"",ROUNDUP(Y195/H195,0)*0.00902),"")</f>
        <v>0.1804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85.142857142857125</v>
      </c>
      <c r="BN195" s="64">
        <f t="shared" ref="BN195:BN202" si="38">IFERROR(Y195*I195/H195,"0")</f>
        <v>89.399999999999991</v>
      </c>
      <c r="BO195" s="64">
        <f t="shared" ref="BO195:BO202" si="39">IFERROR(1/J195*(X195/H195),"0")</f>
        <v>0.14430014430014429</v>
      </c>
      <c r="BP195" s="64">
        <f t="shared" ref="BP195:BP202" si="40">IFERROR(1/J195*(Y195/H195),"0")</f>
        <v>0.15151515151515152</v>
      </c>
    </row>
    <row r="196" spans="1:68" ht="27" customHeight="1" x14ac:dyDescent="0.25">
      <c r="A196" s="54" t="s">
        <v>339</v>
      </c>
      <c r="B196" s="54" t="s">
        <v>340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30</v>
      </c>
      <c r="Y196" s="784">
        <f t="shared" si="36"/>
        <v>33.6</v>
      </c>
      <c r="Z196" s="36">
        <f>IFERROR(IF(Y196=0,"",ROUNDUP(Y196/H196,0)*0.00902),"")</f>
        <v>7.2160000000000002E-2</v>
      </c>
      <c r="AA196" s="56"/>
      <c r="AB196" s="57"/>
      <c r="AC196" s="255" t="s">
        <v>341</v>
      </c>
      <c r="AG196" s="64"/>
      <c r="AJ196" s="68"/>
      <c r="AK196" s="68">
        <v>0</v>
      </c>
      <c r="BB196" s="256" t="s">
        <v>1</v>
      </c>
      <c r="BM196" s="64">
        <f t="shared" si="37"/>
        <v>31.928571428571427</v>
      </c>
      <c r="BN196" s="64">
        <f t="shared" si="38"/>
        <v>35.76</v>
      </c>
      <c r="BO196" s="64">
        <f t="shared" si="39"/>
        <v>5.4112554112554112E-2</v>
      </c>
      <c r="BP196" s="64">
        <f t="shared" si="40"/>
        <v>6.0606060606060608E-2</v>
      </c>
    </row>
    <row r="197" spans="1:68" ht="27" customHeight="1" x14ac:dyDescent="0.25">
      <c r="A197" s="54" t="s">
        <v>342</v>
      </c>
      <c r="B197" s="54" t="s">
        <v>343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IFERROR(IF(Y197=0,"",ROUNDUP(Y197/H197,0)*0.00902),"")</f>
        <v/>
      </c>
      <c r="AA197" s="56"/>
      <c r="AB197" s="57"/>
      <c r="AC197" s="257" t="s">
        <v>344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70</v>
      </c>
      <c r="Y198" s="784">
        <f t="shared" si="36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74.333333333333329</v>
      </c>
      <c r="BN198" s="64">
        <f t="shared" si="38"/>
        <v>75.820000000000007</v>
      </c>
      <c r="BO198" s="64">
        <f t="shared" si="39"/>
        <v>0.14245014245014245</v>
      </c>
      <c r="BP198" s="64">
        <f t="shared" si="40"/>
        <v>0.14529914529914531</v>
      </c>
    </row>
    <row r="199" spans="1:68" ht="27" customHeight="1" x14ac:dyDescent="0.25">
      <c r="A199" s="54" t="s">
        <v>347</v>
      </c>
      <c r="B199" s="54" t="s">
        <v>348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87.5</v>
      </c>
      <c r="Y199" s="784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341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349</v>
      </c>
      <c r="B200" s="54" t="s">
        <v>350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140</v>
      </c>
      <c r="Y200" s="784">
        <f t="shared" si="36"/>
        <v>140.70000000000002</v>
      </c>
      <c r="Z200" s="36">
        <f>IFERROR(IF(Y200=0,"",ROUNDUP(Y200/H200,0)*0.00502),"")</f>
        <v>0.33634000000000003</v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146.66666666666666</v>
      </c>
      <c r="BN200" s="64">
        <f t="shared" si="38"/>
        <v>147.40000000000003</v>
      </c>
      <c r="BO200" s="64">
        <f t="shared" si="39"/>
        <v>0.28490028490028491</v>
      </c>
      <c r="BP200" s="64">
        <f t="shared" si="40"/>
        <v>0.28632478632478636</v>
      </c>
    </row>
    <row r="201" spans="1:68" ht="27" customHeight="1" x14ac:dyDescent="0.25">
      <c r="A201" s="54" t="s">
        <v>351</v>
      </c>
      <c r="B201" s="54" t="s">
        <v>352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353</v>
      </c>
      <c r="B202" s="54" t="s">
        <v>354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355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167.85714285714283</v>
      </c>
      <c r="Y203" s="785">
        <f>IFERROR(Y195/H195,"0")+IFERROR(Y196/H196,"0")+IFERROR(Y197/H197,"0")+IFERROR(Y198/H198,"0")+IFERROR(Y199/H199,"0")+IFERROR(Y200/H200,"0")+IFERROR(Y201/H201,"0")+IFERROR(Y202/H202,"0")</f>
        <v>171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0.97042000000000006</v>
      </c>
      <c r="AA203" s="786"/>
      <c r="AB203" s="786"/>
      <c r="AC203" s="786"/>
    </row>
    <row r="204" spans="1:68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407.5</v>
      </c>
      <c r="Y204" s="785">
        <f>IFERROR(SUM(Y195:Y202),"0")</f>
        <v>417.9</v>
      </c>
      <c r="Z204" s="37"/>
      <c r="AA204" s="786"/>
      <c r="AB204" s="786"/>
      <c r="AC204" s="786"/>
    </row>
    <row r="205" spans="1:68" ht="16.5" customHeight="1" x14ac:dyDescent="0.25">
      <c r="A205" s="809" t="s">
        <v>356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customHeight="1" x14ac:dyDescent="0.25">
      <c r="A207" s="54" t="s">
        <v>357</v>
      </c>
      <c r="B207" s="54" t="s">
        <v>358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359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360</v>
      </c>
      <c r="B208" s="54" t="s">
        <v>361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customHeight="1" x14ac:dyDescent="0.25">
      <c r="A211" s="799" t="s">
        <v>170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customHeight="1" x14ac:dyDescent="0.25">
      <c r="A212" s="54" t="s">
        <v>363</v>
      </c>
      <c r="B212" s="54" t="s">
        <v>364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365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366</v>
      </c>
      <c r="B213" s="54" t="s">
        <v>367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365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customHeight="1" x14ac:dyDescent="0.25">
      <c r="A217" s="54" t="s">
        <v>368</v>
      </c>
      <c r="B217" s="54" t="s">
        <v>369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80</v>
      </c>
      <c r="Y217" s="784">
        <f t="shared" ref="Y217:Y224" si="41">IFERROR(IF(X217="",0,CEILING((X217/$H217),1)*$H217),"")</f>
        <v>81</v>
      </c>
      <c r="Z217" s="36">
        <f>IFERROR(IF(Y217=0,"",ROUNDUP(Y217/H217,0)*0.00902),"")</f>
        <v>0.1353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83.111111111111114</v>
      </c>
      <c r="BN217" s="64">
        <f t="shared" ref="BN217:BN224" si="43">IFERROR(Y217*I217/H217,"0")</f>
        <v>84.15</v>
      </c>
      <c r="BO217" s="64">
        <f t="shared" ref="BO217:BO224" si="44">IFERROR(1/J217*(X217/H217),"0")</f>
        <v>0.11223344556677889</v>
      </c>
      <c r="BP217" s="64">
        <f t="shared" ref="BP217:BP224" si="45">IFERROR(1/J217*(Y217/H217),"0")</f>
        <v>0.11363636363636363</v>
      </c>
    </row>
    <row r="218" spans="1:68" ht="27" customHeight="1" x14ac:dyDescent="0.25">
      <c r="A218" s="54" t="s">
        <v>371</v>
      </c>
      <c r="B218" s="54" t="s">
        <v>372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70</v>
      </c>
      <c r="Y218" s="784">
        <f t="shared" si="41"/>
        <v>70.2</v>
      </c>
      <c r="Z218" s="36">
        <f>IFERROR(IF(Y218=0,"",ROUNDUP(Y218/H218,0)*0.00902),"")</f>
        <v>0.11726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72.722222222222229</v>
      </c>
      <c r="BN218" s="64">
        <f t="shared" si="43"/>
        <v>72.930000000000007</v>
      </c>
      <c r="BO218" s="64">
        <f t="shared" si="44"/>
        <v>9.8204264870931535E-2</v>
      </c>
      <c r="BP218" s="64">
        <f t="shared" si="45"/>
        <v>9.8484848484848481E-2</v>
      </c>
    </row>
    <row r="219" spans="1:68" ht="27" customHeight="1" x14ac:dyDescent="0.25">
      <c r="A219" s="54" t="s">
        <v>374</v>
      </c>
      <c r="B219" s="54" t="s">
        <v>375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120</v>
      </c>
      <c r="Y219" s="784">
        <f t="shared" si="41"/>
        <v>124.2</v>
      </c>
      <c r="Z219" s="36">
        <f>IFERROR(IF(Y219=0,"",ROUNDUP(Y219/H219,0)*0.00902),"")</f>
        <v>0.20746000000000001</v>
      </c>
      <c r="AA219" s="56"/>
      <c r="AB219" s="57"/>
      <c r="AC219" s="281" t="s">
        <v>376</v>
      </c>
      <c r="AG219" s="64"/>
      <c r="AJ219" s="68"/>
      <c r="AK219" s="68">
        <v>0</v>
      </c>
      <c r="BB219" s="282" t="s">
        <v>1</v>
      </c>
      <c r="BM219" s="64">
        <f t="shared" si="42"/>
        <v>124.66666666666667</v>
      </c>
      <c r="BN219" s="64">
        <f t="shared" si="43"/>
        <v>129.03</v>
      </c>
      <c r="BO219" s="64">
        <f t="shared" si="44"/>
        <v>0.16835016835016836</v>
      </c>
      <c r="BP219" s="64">
        <f t="shared" si="45"/>
        <v>0.17424242424242425</v>
      </c>
    </row>
    <row r="220" spans="1:68" ht="27" customHeight="1" x14ac:dyDescent="0.25">
      <c r="A220" s="54" t="s">
        <v>377</v>
      </c>
      <c r="B220" s="54" t="s">
        <v>378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50</v>
      </c>
      <c r="Y220" s="784">
        <f t="shared" si="41"/>
        <v>54</v>
      </c>
      <c r="Z220" s="36">
        <f>IFERROR(IF(Y220=0,"",ROUNDUP(Y220/H220,0)*0.00902),"")</f>
        <v>9.0200000000000002E-2</v>
      </c>
      <c r="AA220" s="56"/>
      <c r="AB220" s="57"/>
      <c r="AC220" s="283" t="s">
        <v>379</v>
      </c>
      <c r="AG220" s="64"/>
      <c r="AJ220" s="68"/>
      <c r="AK220" s="68">
        <v>0</v>
      </c>
      <c r="BB220" s="284" t="s">
        <v>1</v>
      </c>
      <c r="BM220" s="64">
        <f t="shared" si="42"/>
        <v>51.944444444444443</v>
      </c>
      <c r="BN220" s="64">
        <f t="shared" si="43"/>
        <v>56.099999999999994</v>
      </c>
      <c r="BO220" s="64">
        <f t="shared" si="44"/>
        <v>7.0145903479236812E-2</v>
      </c>
      <c r="BP220" s="64">
        <f t="shared" si="45"/>
        <v>7.575757575757576E-2</v>
      </c>
    </row>
    <row r="221" spans="1:68" ht="27" customHeight="1" x14ac:dyDescent="0.25">
      <c r="A221" s="54" t="s">
        <v>380</v>
      </c>
      <c r="B221" s="54" t="s">
        <v>381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30</v>
      </c>
      <c r="Y222" s="784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384</v>
      </c>
      <c r="B223" s="54" t="s">
        <v>385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376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379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75.925925925925924</v>
      </c>
      <c r="Y225" s="785">
        <f>IFERROR(Y217/H217,"0")+IFERROR(Y218/H218,"0")+IFERROR(Y219/H219,"0")+IFERROR(Y220/H220,"0")+IFERROR(Y221/H221,"0")+IFERROR(Y222/H222,"0")+IFERROR(Y223/H223,"0")+IFERROR(Y224/H224,"0")</f>
        <v>78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0.6355599999999999</v>
      </c>
      <c r="AA225" s="786"/>
      <c r="AB225" s="786"/>
      <c r="AC225" s="786"/>
    </row>
    <row r="226" spans="1:68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350</v>
      </c>
      <c r="Y226" s="785">
        <f>IFERROR(SUM(Y217:Y224),"0")</f>
        <v>360</v>
      </c>
      <c r="Z226" s="37"/>
      <c r="AA226" s="786"/>
      <c r="AB226" s="786"/>
      <c r="AC226" s="786"/>
    </row>
    <row r="227" spans="1:68" ht="14.25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customHeight="1" x14ac:dyDescent="0.25">
      <c r="A228" s="54" t="s">
        <v>388</v>
      </c>
      <c r="B228" s="54" t="s">
        <v>389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120</v>
      </c>
      <c r="Y232" s="784">
        <f t="shared" si="46"/>
        <v>120</v>
      </c>
      <c r="Z232" s="36">
        <f t="shared" ref="Z232:Z238" si="51">IFERROR(IF(Y232=0,"",ROUNDUP(Y232/H232,0)*0.00651),"")</f>
        <v>0.32550000000000001</v>
      </c>
      <c r="AA232" s="56"/>
      <c r="AB232" s="57"/>
      <c r="AC232" s="301" t="s">
        <v>390</v>
      </c>
      <c r="AG232" s="64"/>
      <c r="AJ232" s="68"/>
      <c r="AK232" s="68">
        <v>0</v>
      </c>
      <c r="BB232" s="302" t="s">
        <v>1</v>
      </c>
      <c r="BM232" s="64">
        <f t="shared" si="47"/>
        <v>133.5</v>
      </c>
      <c r="BN232" s="64">
        <f t="shared" si="48"/>
        <v>133.5</v>
      </c>
      <c r="BO232" s="64">
        <f t="shared" si="49"/>
        <v>0.27472527472527475</v>
      </c>
      <c r="BP232" s="64">
        <f t="shared" si="50"/>
        <v>0.27472527472527475</v>
      </c>
    </row>
    <row r="233" spans="1:68" ht="37.5" customHeight="1" x14ac:dyDescent="0.25">
      <c r="A233" s="54" t="s">
        <v>402</v>
      </c>
      <c r="B233" s="54" t="s">
        <v>403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165</v>
      </c>
      <c r="N233" s="33"/>
      <c r="O233" s="32">
        <v>45</v>
      </c>
      <c r="P233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405</v>
      </c>
      <c r="B234" s="54" t="s">
        <v>406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 t="shared" si="51"/>
        <v/>
      </c>
      <c r="AA234" s="56"/>
      <c r="AB234" s="57"/>
      <c r="AC234" s="305" t="s">
        <v>407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399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80</v>
      </c>
      <c r="Y237" s="784">
        <f t="shared" si="46"/>
        <v>81.599999999999994</v>
      </c>
      <c r="Z237" s="36">
        <f t="shared" si="51"/>
        <v>0.22134000000000001</v>
      </c>
      <c r="AA237" s="56"/>
      <c r="AB237" s="57"/>
      <c r="AC237" s="311" t="s">
        <v>393</v>
      </c>
      <c r="AG237" s="64"/>
      <c r="AJ237" s="68"/>
      <c r="AK237" s="68">
        <v>0</v>
      </c>
      <c r="BB237" s="312" t="s">
        <v>1</v>
      </c>
      <c r="BM237" s="64">
        <f t="shared" si="47"/>
        <v>88.40000000000002</v>
      </c>
      <c r="BN237" s="64">
        <f t="shared" si="48"/>
        <v>90.168000000000006</v>
      </c>
      <c r="BO237" s="64">
        <f t="shared" si="49"/>
        <v>0.18315018315018317</v>
      </c>
      <c r="BP237" s="64">
        <f t="shared" si="50"/>
        <v>0.18681318681318682</v>
      </c>
    </row>
    <row r="238" spans="1:68" ht="27" customHeight="1" x14ac:dyDescent="0.25">
      <c r="A238" s="54" t="s">
        <v>414</v>
      </c>
      <c r="B238" s="54" t="s">
        <v>415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160</v>
      </c>
      <c r="Y238" s="784">
        <f t="shared" si="46"/>
        <v>160.79999999999998</v>
      </c>
      <c r="Z238" s="36">
        <f t="shared" si="51"/>
        <v>0.43617</v>
      </c>
      <c r="AA238" s="56"/>
      <c r="AB238" s="57"/>
      <c r="AC238" s="313" t="s">
        <v>416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150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151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0.98300999999999994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360</v>
      </c>
      <c r="Y240" s="785">
        <f>IFERROR(SUM(Y228:Y238),"0")</f>
        <v>362.4</v>
      </c>
      <c r="Z240" s="37"/>
      <c r="AA240" s="786"/>
      <c r="AB240" s="786"/>
      <c r="AC240" s="786"/>
    </row>
    <row r="241" spans="1:68" ht="14.25" customHeight="1" x14ac:dyDescent="0.25">
      <c r="A241" s="799" t="s">
        <v>211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customHeight="1" x14ac:dyDescent="0.25">
      <c r="A242" s="54" t="s">
        <v>417</v>
      </c>
      <c r="B242" s="54" t="s">
        <v>418</v>
      </c>
      <c r="C242" s="31">
        <v>4301060404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417</v>
      </c>
      <c r="B243" s="54" t="s">
        <v>420</v>
      </c>
      <c r="C243" s="31">
        <v>4301060360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12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417</v>
      </c>
      <c r="B244" s="54" t="s">
        <v>422</v>
      </c>
      <c r="C244" s="31">
        <v>4301060460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165</v>
      </c>
      <c r="N244" s="33"/>
      <c r="O244" s="32">
        <v>30</v>
      </c>
      <c r="P244" s="794" t="s">
        <v>423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425</v>
      </c>
      <c r="B245" s="54" t="s">
        <v>426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428</v>
      </c>
      <c r="B246" s="54" t="s">
        <v>429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430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customHeight="1" x14ac:dyDescent="0.25">
      <c r="A247" s="54" t="s">
        <v>431</v>
      </c>
      <c r="B247" s="54" t="s">
        <v>432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36</v>
      </c>
      <c r="Y247" s="784">
        <f t="shared" si="52"/>
        <v>36</v>
      </c>
      <c r="Z247" s="36">
        <f>IFERROR(IF(Y247=0,"",ROUNDUP(Y247/H247,0)*0.00651),"")</f>
        <v>9.7650000000000001E-2</v>
      </c>
      <c r="AA247" s="56"/>
      <c r="AB247" s="57"/>
      <c r="AC247" s="325" t="s">
        <v>433</v>
      </c>
      <c r="AG247" s="64"/>
      <c r="AJ247" s="68"/>
      <c r="AK247" s="68">
        <v>0</v>
      </c>
      <c r="BB247" s="326" t="s">
        <v>1</v>
      </c>
      <c r="BM247" s="64">
        <f t="shared" si="53"/>
        <v>39.780000000000008</v>
      </c>
      <c r="BN247" s="64">
        <f t="shared" si="54"/>
        <v>39.780000000000008</v>
      </c>
      <c r="BO247" s="64">
        <f t="shared" si="55"/>
        <v>8.241758241758243E-2</v>
      </c>
      <c r="BP247" s="64">
        <f t="shared" si="56"/>
        <v>8.241758241758243E-2</v>
      </c>
    </row>
    <row r="248" spans="1:68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15</v>
      </c>
      <c r="Y248" s="785">
        <f>IFERROR(Y242/H242,"0")+IFERROR(Y243/H243,"0")+IFERROR(Y244/H244,"0")+IFERROR(Y245/H245,"0")+IFERROR(Y246/H246,"0")+IFERROR(Y247/H247,"0")</f>
        <v>15</v>
      </c>
      <c r="Z248" s="785">
        <f>IFERROR(IF(Z242="",0,Z242),"0")+IFERROR(IF(Z243="",0,Z243),"0")+IFERROR(IF(Z244="",0,Z244),"0")+IFERROR(IF(Z245="",0,Z245),"0")+IFERROR(IF(Z246="",0,Z246),"0")+IFERROR(IF(Z247="",0,Z247),"0")</f>
        <v>9.7650000000000001E-2</v>
      </c>
      <c r="AA248" s="786"/>
      <c r="AB248" s="786"/>
      <c r="AC248" s="786"/>
    </row>
    <row r="249" spans="1:68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36</v>
      </c>
      <c r="Y249" s="785">
        <f>IFERROR(SUM(Y242:Y247),"0")</f>
        <v>36</v>
      </c>
      <c r="Z249" s="37"/>
      <c r="AA249" s="786"/>
      <c r="AB249" s="786"/>
      <c r="AC249" s="786"/>
    </row>
    <row r="250" spans="1:68" ht="16.5" customHeight="1" x14ac:dyDescent="0.25">
      <c r="A250" s="809" t="s">
        <v>434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customHeight="1" x14ac:dyDescent="0.25">
      <c r="A252" s="54" t="s">
        <v>435</v>
      </c>
      <c r="B252" s="54" t="s">
        <v>436</v>
      </c>
      <c r="C252" s="31">
        <v>4301011945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435</v>
      </c>
      <c r="B253" s="54" t="s">
        <v>438</v>
      </c>
      <c r="C253" s="31">
        <v>4301011717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4301011944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443</v>
      </c>
      <c r="B256" s="54" t="s">
        <v>445</v>
      </c>
      <c r="C256" s="31">
        <v>4301011733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442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customHeight="1" x14ac:dyDescent="0.25">
      <c r="A262" s="809" t="s">
        <v>455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customHeight="1" x14ac:dyDescent="0.25">
      <c r="A264" s="54" t="s">
        <v>456</v>
      </c>
      <c r="B264" s="54" t="s">
        <v>457</v>
      </c>
      <c r="C264" s="31">
        <v>4301011942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456</v>
      </c>
      <c r="B265" s="54" t="s">
        <v>458</v>
      </c>
      <c r="C265" s="31">
        <v>4301011826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463</v>
      </c>
      <c r="B267" s="54" t="s">
        <v>464</v>
      </c>
      <c r="C267" s="31">
        <v>4301011941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465</v>
      </c>
      <c r="C268" s="31">
        <v>4301011721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50</v>
      </c>
      <c r="Y268" s="784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customHeight="1" x14ac:dyDescent="0.25">
      <c r="A269" s="54" t="s">
        <v>467</v>
      </c>
      <c r="B269" s="54" t="s">
        <v>468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28</v>
      </c>
      <c r="Y269" s="784">
        <f t="shared" si="62"/>
        <v>28</v>
      </c>
      <c r="Z269" s="36">
        <f>IFERROR(IF(Y269=0,"",ROUNDUP(Y269/H269,0)*0.00902),"")</f>
        <v>6.3140000000000002E-2</v>
      </c>
      <c r="AA269" s="56"/>
      <c r="AB269" s="57"/>
      <c r="AC269" s="353" t="s">
        <v>459</v>
      </c>
      <c r="AG269" s="64"/>
      <c r="AJ269" s="68"/>
      <c r="AK269" s="68">
        <v>0</v>
      </c>
      <c r="BB269" s="354" t="s">
        <v>1</v>
      </c>
      <c r="BM269" s="64">
        <f t="shared" si="63"/>
        <v>29.47</v>
      </c>
      <c r="BN269" s="64">
        <f t="shared" si="64"/>
        <v>29.47</v>
      </c>
      <c r="BO269" s="64">
        <f t="shared" si="65"/>
        <v>5.3030303030303032E-2</v>
      </c>
      <c r="BP269" s="64">
        <f t="shared" si="66"/>
        <v>5.3030303030303032E-2</v>
      </c>
    </row>
    <row r="270" spans="1:68" ht="27" customHeight="1" x14ac:dyDescent="0.25">
      <c r="A270" s="54" t="s">
        <v>469</v>
      </c>
      <c r="B270" s="54" t="s">
        <v>470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471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462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60</v>
      </c>
      <c r="Y272" s="784">
        <f t="shared" si="62"/>
        <v>60</v>
      </c>
      <c r="Z272" s="36">
        <f>IFERROR(IF(Y272=0,"",ROUNDUP(Y272/H272,0)*0.00902),"")</f>
        <v>0.1353</v>
      </c>
      <c r="AA272" s="56"/>
      <c r="AB272" s="57"/>
      <c r="AC272" s="359" t="s">
        <v>466</v>
      </c>
      <c r="AG272" s="64"/>
      <c r="AJ272" s="68"/>
      <c r="AK272" s="68">
        <v>0</v>
      </c>
      <c r="BB272" s="360" t="s">
        <v>1</v>
      </c>
      <c r="BM272" s="64">
        <f t="shared" si="63"/>
        <v>63.15</v>
      </c>
      <c r="BN272" s="64">
        <f t="shared" si="64"/>
        <v>63.15</v>
      </c>
      <c r="BO272" s="64">
        <f t="shared" si="65"/>
        <v>0.11363636363636365</v>
      </c>
      <c r="BP272" s="64">
        <f t="shared" si="66"/>
        <v>0.11363636363636365</v>
      </c>
    </row>
    <row r="273" spans="1:68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26.310344827586206</v>
      </c>
      <c r="Y273" s="785">
        <f>IFERROR(Y264/H264,"0")+IFERROR(Y265/H265,"0")+IFERROR(Y266/H266,"0")+IFERROR(Y267/H267,"0")+IFERROR(Y268/H268,"0")+IFERROR(Y269/H269,"0")+IFERROR(Y270/H270,"0")+IFERROR(Y271/H271,"0")+IFERROR(Y272/H272,"0")</f>
        <v>27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0.30718999999999996</v>
      </c>
      <c r="AA273" s="786"/>
      <c r="AB273" s="786"/>
      <c r="AC273" s="786"/>
    </row>
    <row r="274" spans="1:68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138</v>
      </c>
      <c r="Y274" s="785">
        <f>IFERROR(SUM(Y264:Y272),"0")</f>
        <v>146</v>
      </c>
      <c r="Z274" s="37"/>
      <c r="AA274" s="786"/>
      <c r="AB274" s="786"/>
      <c r="AC274" s="786"/>
    </row>
    <row r="275" spans="1:68" ht="14.25" customHeight="1" x14ac:dyDescent="0.25">
      <c r="A275" s="799" t="s">
        <v>170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customHeight="1" x14ac:dyDescent="0.25">
      <c r="A276" s="54" t="s">
        <v>476</v>
      </c>
      <c r="B276" s="54" t="s">
        <v>477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478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customHeight="1" x14ac:dyDescent="0.25">
      <c r="A279" s="809" t="s">
        <v>479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customHeight="1" x14ac:dyDescent="0.25">
      <c r="A281" s="54" t="s">
        <v>480</v>
      </c>
      <c r="B281" s="54" t="s">
        <v>481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483</v>
      </c>
      <c r="B282" s="54" t="s">
        <v>484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486</v>
      </c>
      <c r="B283" s="54" t="s">
        <v>487</v>
      </c>
      <c r="C283" s="31">
        <v>4301011910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486</v>
      </c>
      <c r="B284" s="54" t="s">
        <v>489</v>
      </c>
      <c r="C284" s="31">
        <v>4301011850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491</v>
      </c>
      <c r="B285" s="54" t="s">
        <v>492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493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494</v>
      </c>
      <c r="B286" s="54" t="s">
        <v>495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497</v>
      </c>
      <c r="B287" s="54" t="s">
        <v>498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503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customHeight="1" x14ac:dyDescent="0.25">
      <c r="A293" s="809" t="s">
        <v>506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customHeight="1" x14ac:dyDescent="0.25">
      <c r="A295" s="54" t="s">
        <v>507</v>
      </c>
      <c r="B295" s="54" t="s">
        <v>508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446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customHeight="1" x14ac:dyDescent="0.25">
      <c r="A298" s="809" t="s">
        <v>509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customHeight="1" x14ac:dyDescent="0.25">
      <c r="A300" s="54" t="s">
        <v>510</v>
      </c>
      <c r="B300" s="54" t="s">
        <v>511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512</v>
      </c>
      <c r="B301" s="54" t="s">
        <v>513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514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515</v>
      </c>
      <c r="B302" s="54" t="s">
        <v>516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517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customHeight="1" x14ac:dyDescent="0.25">
      <c r="A305" s="809" t="s">
        <v>518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customHeight="1" x14ac:dyDescent="0.25">
      <c r="A307" s="54" t="s">
        <v>519</v>
      </c>
      <c r="B307" s="54" t="s">
        <v>520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521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522</v>
      </c>
      <c r="B308" s="54" t="s">
        <v>523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525</v>
      </c>
      <c r="B309" s="54" t="s">
        <v>526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521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527</v>
      </c>
      <c r="B310" s="54" t="s">
        <v>528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80</v>
      </c>
      <c r="Y310" s="784">
        <f t="shared" si="72"/>
        <v>81.599999999999994</v>
      </c>
      <c r="Z310" s="36">
        <f>IFERROR(IF(Y310=0,"",ROUNDUP(Y310/H310,0)*0.00651),"")</f>
        <v>0.22134000000000001</v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88.40000000000002</v>
      </c>
      <c r="BN310" s="64">
        <f t="shared" si="74"/>
        <v>90.168000000000006</v>
      </c>
      <c r="BO310" s="64">
        <f t="shared" si="75"/>
        <v>0.18315018315018317</v>
      </c>
      <c r="BP310" s="64">
        <f t="shared" si="76"/>
        <v>0.18681318681318682</v>
      </c>
    </row>
    <row r="311" spans="1:68" ht="37.5" customHeight="1" x14ac:dyDescent="0.25">
      <c r="A311" s="54" t="s">
        <v>529</v>
      </c>
      <c r="B311" s="54" t="s">
        <v>530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129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521</v>
      </c>
      <c r="AG311" s="64"/>
      <c r="AJ311" s="68" t="s">
        <v>130</v>
      </c>
      <c r="AK311" s="68">
        <v>436.8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533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33.333333333333336</v>
      </c>
      <c r="Y313" s="785">
        <f>IFERROR(Y307/H307,"0")+IFERROR(Y308/H308,"0")+IFERROR(Y309/H309,"0")+IFERROR(Y310/H310,"0")+IFERROR(Y311/H311,"0")+IFERROR(Y312/H312,"0")</f>
        <v>34</v>
      </c>
      <c r="Z313" s="785">
        <f>IFERROR(IF(Z307="",0,Z307),"0")+IFERROR(IF(Z308="",0,Z308),"0")+IFERROR(IF(Z309="",0,Z309),"0")+IFERROR(IF(Z310="",0,Z310),"0")+IFERROR(IF(Z311="",0,Z311),"0")+IFERROR(IF(Z312="",0,Z312),"0")</f>
        <v>0.22134000000000001</v>
      </c>
      <c r="AA313" s="786"/>
      <c r="AB313" s="786"/>
      <c r="AC313" s="786"/>
    </row>
    <row r="314" spans="1:68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80</v>
      </c>
      <c r="Y314" s="785">
        <f>IFERROR(SUM(Y307:Y312),"0")</f>
        <v>81.599999999999994</v>
      </c>
      <c r="Z314" s="37"/>
      <c r="AA314" s="786"/>
      <c r="AB314" s="786"/>
      <c r="AC314" s="786"/>
    </row>
    <row r="315" spans="1:68" ht="16.5" customHeight="1" x14ac:dyDescent="0.25">
      <c r="A315" s="809" t="s">
        <v>534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customHeight="1" x14ac:dyDescent="0.25">
      <c r="A317" s="54" t="s">
        <v>535</v>
      </c>
      <c r="B317" s="54" t="s">
        <v>536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537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customHeight="1" x14ac:dyDescent="0.25">
      <c r="A321" s="54" t="s">
        <v>538</v>
      </c>
      <c r="B321" s="54" t="s">
        <v>539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540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customHeight="1" x14ac:dyDescent="0.25">
      <c r="A325" s="54" t="s">
        <v>541</v>
      </c>
      <c r="B325" s="54" t="s">
        <v>542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543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customHeight="1" x14ac:dyDescent="0.25">
      <c r="A328" s="809" t="s">
        <v>544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customHeight="1" x14ac:dyDescent="0.25">
      <c r="A330" s="54" t="s">
        <v>545</v>
      </c>
      <c r="B330" s="54" t="s">
        <v>546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547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customHeight="1" x14ac:dyDescent="0.25">
      <c r="A334" s="54" t="s">
        <v>548</v>
      </c>
      <c r="B334" s="54" t="s">
        <v>549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550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customHeight="1" x14ac:dyDescent="0.25">
      <c r="A338" s="54" t="s">
        <v>551</v>
      </c>
      <c r="B338" s="54" t="s">
        <v>552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553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554</v>
      </c>
      <c r="B339" s="54" t="s">
        <v>555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556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customHeight="1" x14ac:dyDescent="0.25">
      <c r="A342" s="809" t="s">
        <v>557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customHeight="1" x14ac:dyDescent="0.25">
      <c r="A344" s="54" t="s">
        <v>558</v>
      </c>
      <c r="B344" s="54" t="s">
        <v>559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454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customHeight="1" x14ac:dyDescent="0.25">
      <c r="A348" s="54" t="s">
        <v>560</v>
      </c>
      <c r="B348" s="54" t="s">
        <v>561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175</v>
      </c>
      <c r="Y348" s="784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562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customHeight="1" x14ac:dyDescent="0.25">
      <c r="A349" s="54" t="s">
        <v>563</v>
      </c>
      <c r="B349" s="54" t="s">
        <v>564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83.333333333333329</v>
      </c>
      <c r="Y350" s="785">
        <f>IFERROR(Y348/H348,"0")+IFERROR(Y349/H349,"0")</f>
        <v>84</v>
      </c>
      <c r="Z350" s="785">
        <f>IFERROR(IF(Z348="",0,Z348),"0")+IFERROR(IF(Z349="",0,Z349),"0")</f>
        <v>0.42168</v>
      </c>
      <c r="AA350" s="786"/>
      <c r="AB350" s="786"/>
      <c r="AC350" s="786"/>
    </row>
    <row r="351" spans="1:68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175</v>
      </c>
      <c r="Y351" s="785">
        <f>IFERROR(SUM(Y348:Y349),"0")</f>
        <v>176.4</v>
      </c>
      <c r="Z351" s="37"/>
      <c r="AA351" s="786"/>
      <c r="AB351" s="786"/>
      <c r="AC351" s="786"/>
    </row>
    <row r="352" spans="1:68" ht="14.25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customHeight="1" x14ac:dyDescent="0.25">
      <c r="A353" s="54" t="s">
        <v>565</v>
      </c>
      <c r="B353" s="54" t="s">
        <v>566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567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customHeight="1" x14ac:dyDescent="0.25">
      <c r="A356" s="809" t="s">
        <v>568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customHeight="1" x14ac:dyDescent="0.25">
      <c r="A358" s="54" t="s">
        <v>569</v>
      </c>
      <c r="B358" s="54" t="s">
        <v>570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4301011911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575</v>
      </c>
      <c r="C360" s="31">
        <v>4301012016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118</v>
      </c>
      <c r="L360" s="32" t="s">
        <v>576</v>
      </c>
      <c r="M360" s="33" t="s">
        <v>77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577</v>
      </c>
      <c r="AG360" s="64"/>
      <c r="AJ360" s="68" t="s">
        <v>578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customHeight="1" x14ac:dyDescent="0.25">
      <c r="A385" s="799" t="s">
        <v>211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0</v>
      </c>
      <c r="Y386" s="78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250</v>
      </c>
      <c r="Y387" s="784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165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32.051282051282051</v>
      </c>
      <c r="Y390" s="785">
        <f>IFERROR(Y386/H386,"0")+IFERROR(Y387/H387,"0")+IFERROR(Y388/H388,"0")+IFERROR(Y389/H389,"0")</f>
        <v>33</v>
      </c>
      <c r="Z390" s="785">
        <f>IFERROR(IF(Z386="",0,Z386),"0")+IFERROR(IF(Z387="",0,Z387),"0")+IFERROR(IF(Z388="",0,Z388),"0")+IFERROR(IF(Z389="",0,Z389),"0")</f>
        <v>0.71775</v>
      </c>
      <c r="AA390" s="786"/>
      <c r="AB390" s="786"/>
      <c r="AC390" s="786"/>
    </row>
    <row r="391" spans="1:68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250</v>
      </c>
      <c r="Y391" s="785">
        <f>IFERROR(SUM(Y386:Y389),"0")</f>
        <v>257.39999999999998</v>
      </c>
      <c r="Z391" s="37"/>
      <c r="AA391" s="786"/>
      <c r="AB391" s="786"/>
      <c r="AC391" s="786"/>
    </row>
    <row r="392" spans="1:68" ht="14.25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0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0</v>
      </c>
      <c r="Y397" s="785">
        <f>IFERROR(Y393/H393,"0")+IFERROR(Y394/H394,"0")+IFERROR(Y395/H395,"0")+IFERROR(Y396/H396,"0")</f>
        <v>0</v>
      </c>
      <c r="Z397" s="785">
        <f>IFERROR(IF(Z393="",0,Z393),"0")+IFERROR(IF(Z394="",0,Z394),"0")+IFERROR(IF(Z395="",0,Z395),"0")+IFERROR(IF(Z396="",0,Z396),"0")</f>
        <v>0</v>
      </c>
      <c r="AA397" s="786"/>
      <c r="AB397" s="786"/>
      <c r="AC397" s="786"/>
    </row>
    <row r="398" spans="1:68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0</v>
      </c>
      <c r="Y398" s="785">
        <f>IFERROR(SUM(Y393:Y396),"0")</f>
        <v>0</v>
      </c>
      <c r="Z398" s="37"/>
      <c r="AA398" s="786"/>
      <c r="AB398" s="786"/>
      <c r="AC398" s="786"/>
    </row>
    <row r="399" spans="1:68" ht="14.25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0</v>
      </c>
      <c r="Y403" s="785">
        <f>IFERROR(Y400/H400,"0")+IFERROR(Y401/H401,"0")+IFERROR(Y402/H402,"0")</f>
        <v>0</v>
      </c>
      <c r="Z403" s="785">
        <f>IFERROR(IF(Z400="",0,Z400),"0")+IFERROR(IF(Z401="",0,Z401),"0")+IFERROR(IF(Z402="",0,Z402),"0")</f>
        <v>0</v>
      </c>
      <c r="AA403" s="786"/>
      <c r="AB403" s="786"/>
      <c r="AC403" s="786"/>
    </row>
    <row r="404" spans="1:68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0</v>
      </c>
      <c r="Y404" s="785">
        <f>IFERROR(SUM(Y400:Y402),"0")</f>
        <v>0</v>
      </c>
      <c r="Z404" s="37"/>
      <c r="AA404" s="786"/>
      <c r="AB404" s="786"/>
      <c r="AC404" s="786"/>
    </row>
    <row r="405" spans="1:68" ht="16.5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15</v>
      </c>
      <c r="Y407" s="784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8.3333333333333339</v>
      </c>
      <c r="Y408" s="785">
        <f>IFERROR(Y407/H407,"0")</f>
        <v>9</v>
      </c>
      <c r="Z408" s="785">
        <f>IFERROR(IF(Z407="",0,Z407),"0")</f>
        <v>5.8590000000000003E-2</v>
      </c>
      <c r="AA408" s="786"/>
      <c r="AB408" s="786"/>
      <c r="AC408" s="786"/>
    </row>
    <row r="409" spans="1:68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15</v>
      </c>
      <c r="Y409" s="785">
        <f>IFERROR(SUM(Y407:Y407),"0")</f>
        <v>16.2</v>
      </c>
      <c r="Z409" s="37"/>
      <c r="AA409" s="786"/>
      <c r="AB409" s="786"/>
      <c r="AC409" s="786"/>
    </row>
    <row r="410" spans="1:68" ht="14.25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595</v>
      </c>
      <c r="Y412" s="784">
        <f>IFERROR(IF(X412="",0,CEILING((X412/$H412),1)*$H412),"")</f>
        <v>596.4</v>
      </c>
      <c r="Z412" s="36">
        <f>IFERROR(IF(Y412=0,"",ROUNDUP(Y412/H412,0)*0.00651),"")</f>
        <v>1.84884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666.39999999999986</v>
      </c>
      <c r="BN412" s="64">
        <f>IFERROR(Y412*I412/H412,"0")</f>
        <v>667.96799999999985</v>
      </c>
      <c r="BO412" s="64">
        <f>IFERROR(1/J412*(X412/H412),"0")</f>
        <v>1.5567765567765568</v>
      </c>
      <c r="BP412" s="64">
        <f>IFERROR(1/J412*(Y412/H412),"0")</f>
        <v>1.5604395604395607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210</v>
      </c>
      <c r="Y413" s="784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383.33333333333331</v>
      </c>
      <c r="Y414" s="785">
        <f>IFERROR(Y411/H411,"0")+IFERROR(Y412/H412,"0")+IFERROR(Y413/H413,"0")</f>
        <v>384</v>
      </c>
      <c r="Z414" s="785">
        <f>IFERROR(IF(Z411="",0,Z411),"0")+IFERROR(IF(Z412="",0,Z412),"0")+IFERROR(IF(Z413="",0,Z413),"0")</f>
        <v>2.4998399999999998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805</v>
      </c>
      <c r="Y415" s="785">
        <f>IFERROR(SUM(Y411:Y413),"0")</f>
        <v>806.4</v>
      </c>
      <c r="Z415" s="37"/>
      <c r="AA415" s="786"/>
      <c r="AB415" s="786"/>
      <c r="AC415" s="786"/>
    </row>
    <row r="416" spans="1:68" ht="27.75" customHeight="1" x14ac:dyDescent="0.2">
      <c r="A416" s="886" t="s">
        <v>670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1000</v>
      </c>
      <c r="Y419" s="784">
        <f t="shared" ref="Y419:Y429" si="87"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1032</v>
      </c>
      <c r="BN419" s="64">
        <f t="shared" ref="BN419:BN429" si="89">IFERROR(Y419*I419/H419,"0")</f>
        <v>1037.1600000000001</v>
      </c>
      <c r="BO419" s="64">
        <f t="shared" ref="BO419:BO429" si="90">IFERROR(1/J419*(X419/H419),"0")</f>
        <v>1.3888888888888888</v>
      </c>
      <c r="BP419" s="64">
        <f t="shared" ref="BP419:BP429" si="91">IFERROR(1/J419*(Y419/H419),"0")</f>
        <v>1.3958333333333333</v>
      </c>
    </row>
    <row r="420" spans="1:68" ht="27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500</v>
      </c>
      <c r="Y421" s="784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149</v>
      </c>
      <c r="N424" s="33"/>
      <c r="O424" s="32">
        <v>60</v>
      </c>
      <c r="P424" s="9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2000</v>
      </c>
      <c r="Y425" s="784">
        <f t="shared" si="87"/>
        <v>2010</v>
      </c>
      <c r="Z425" s="36">
        <f>IFERROR(IF(Y425=0,"",ROUNDUP(Y425/H425,0)*0.02175),"")</f>
        <v>2.9144999999999999</v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2064</v>
      </c>
      <c r="BN425" s="64">
        <f t="shared" si="89"/>
        <v>2074.3200000000002</v>
      </c>
      <c r="BO425" s="64">
        <f t="shared" si="90"/>
        <v>2.7777777777777777</v>
      </c>
      <c r="BP425" s="64">
        <f t="shared" si="91"/>
        <v>2.7916666666666665</v>
      </c>
    </row>
    <row r="426" spans="1:68" ht="27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15</v>
      </c>
      <c r="Y429" s="784">
        <f t="shared" si="87"/>
        <v>15</v>
      </c>
      <c r="Z429" s="36">
        <f>IFERROR(IF(Y429=0,"",ROUNDUP(Y429/H429,0)*0.00902),"")</f>
        <v>2.7060000000000001E-2</v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15.63</v>
      </c>
      <c r="BN429" s="64">
        <f t="shared" si="89"/>
        <v>15.63</v>
      </c>
      <c r="BO429" s="64">
        <f t="shared" si="90"/>
        <v>2.2727272727272728E-2</v>
      </c>
      <c r="BP429" s="64">
        <f t="shared" si="91"/>
        <v>2.2727272727272728E-2</v>
      </c>
    </row>
    <row r="430" spans="1:68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236.33333333333334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238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5.1383099999999997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3515</v>
      </c>
      <c r="Y431" s="785">
        <f>IFERROR(SUM(Y419:Y429),"0")</f>
        <v>3540</v>
      </c>
      <c r="Z431" s="37"/>
      <c r="AA431" s="786"/>
      <c r="AB431" s="786"/>
      <c r="AC431" s="786"/>
    </row>
    <row r="432" spans="1:68" ht="14.25" customHeight="1" x14ac:dyDescent="0.25">
      <c r="A432" s="799" t="s">
        <v>170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1500</v>
      </c>
      <c r="Y433" s="784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8</v>
      </c>
      <c r="Y434" s="784">
        <f>IFERROR(IF(X434="",0,CEILING((X434/$H434),1)*$H434),"")</f>
        <v>8</v>
      </c>
      <c r="Z434" s="36">
        <f>IFERROR(IF(Y434=0,"",ROUNDUP(Y434/H434,0)*0.00902),"")</f>
        <v>1.804E-2</v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8.42</v>
      </c>
      <c r="BN434" s="64">
        <f>IFERROR(Y434*I434/H434,"0")</f>
        <v>8.42</v>
      </c>
      <c r="BO434" s="64">
        <f>IFERROR(1/J434*(X434/H434),"0")</f>
        <v>1.5151515151515152E-2</v>
      </c>
      <c r="BP434" s="64">
        <f>IFERROR(1/J434*(Y434/H434),"0")</f>
        <v>1.5151515151515152E-2</v>
      </c>
    </row>
    <row r="435" spans="1:68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102</v>
      </c>
      <c r="Y435" s="785">
        <f>IFERROR(Y433/H433,"0")+IFERROR(Y434/H434,"0")</f>
        <v>102</v>
      </c>
      <c r="Z435" s="785">
        <f>IFERROR(IF(Z433="",0,Z433),"0")+IFERROR(IF(Z434="",0,Z434),"0")</f>
        <v>2.1930399999999999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1508</v>
      </c>
      <c r="Y436" s="785">
        <f>IFERROR(SUM(Y433:Y434),"0")</f>
        <v>1508</v>
      </c>
      <c r="Z436" s="37"/>
      <c r="AA436" s="786"/>
      <c r="AB436" s="786"/>
      <c r="AC436" s="786"/>
    </row>
    <row r="437" spans="1:68" ht="14.25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6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20</v>
      </c>
      <c r="Y439" s="784">
        <f>IFERROR(IF(X439="",0,CEILING((X439/$H439),1)*$H439),"")</f>
        <v>27</v>
      </c>
      <c r="Z439" s="36">
        <f>IFERROR(IF(Y439=0,"",ROUNDUP(Y439/H439,0)*0.02175),"")</f>
        <v>6.5250000000000002E-2</v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21.253333333333334</v>
      </c>
      <c r="BN439" s="64">
        <f>IFERROR(Y439*I439/H439,"0")</f>
        <v>28.692</v>
      </c>
      <c r="BO439" s="64">
        <f>IFERROR(1/J439*(X439/H439),"0")</f>
        <v>3.968253968253968E-2</v>
      </c>
      <c r="BP439" s="64">
        <f>IFERROR(1/J439*(Y439/H439),"0")</f>
        <v>5.3571428571428568E-2</v>
      </c>
    </row>
    <row r="440" spans="1:68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2.2222222222222223</v>
      </c>
      <c r="Y440" s="785">
        <f>IFERROR(Y438/H438,"0")+IFERROR(Y439/H439,"0")</f>
        <v>3</v>
      </c>
      <c r="Z440" s="785">
        <f>IFERROR(IF(Z438="",0,Z438),"0")+IFERROR(IF(Z439="",0,Z439),"0")</f>
        <v>6.5250000000000002E-2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20</v>
      </c>
      <c r="Y441" s="785">
        <f>IFERROR(SUM(Y438:Y439),"0")</f>
        <v>27</v>
      </c>
      <c r="Z441" s="37"/>
      <c r="AA441" s="786"/>
      <c r="AB441" s="786"/>
      <c r="AC441" s="786"/>
    </row>
    <row r="442" spans="1:68" ht="14.25" customHeight="1" x14ac:dyDescent="0.25">
      <c r="A442" s="799" t="s">
        <v>211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39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30</v>
      </c>
      <c r="Y443" s="784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3.3333333333333335</v>
      </c>
      <c r="Y444" s="785">
        <f>IFERROR(Y443/H443,"0")</f>
        <v>4</v>
      </c>
      <c r="Z444" s="785">
        <f>IFERROR(IF(Z443="",0,Z443),"0")</f>
        <v>8.6999999999999994E-2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30</v>
      </c>
      <c r="Y445" s="785">
        <f>IFERROR(SUM(Y443:Y443),"0")</f>
        <v>36</v>
      </c>
      <c r="Z445" s="37"/>
      <c r="AA445" s="786"/>
      <c r="AB445" s="786"/>
      <c r="AC445" s="786"/>
    </row>
    <row r="446" spans="1:68" ht="16.5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customHeight="1" x14ac:dyDescent="0.25">
      <c r="A448" s="54" t="s">
        <v>716</v>
      </c>
      <c r="B448" s="54" t="s">
        <v>717</v>
      </c>
      <c r="C448" s="31">
        <v>4301011873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716</v>
      </c>
      <c r="B449" s="54" t="s">
        <v>719</v>
      </c>
      <c r="C449" s="31">
        <v>4301011483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721</v>
      </c>
      <c r="B450" s="54" t="s">
        <v>722</v>
      </c>
      <c r="C450" s="31">
        <v>4301011872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721</v>
      </c>
      <c r="B451" s="54" t="s">
        <v>723</v>
      </c>
      <c r="C451" s="31">
        <v>4301011655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 t="shared" si="93"/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4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30</v>
      </c>
      <c r="Y464" s="784">
        <f>IFERROR(IF(X464="",0,CEILING((X464/$H464),1)*$H464),"")</f>
        <v>36</v>
      </c>
      <c r="Z464" s="36">
        <f>IFERROR(IF(Y464=0,"",ROUNDUP(Y464/H464,0)*0.02175),"")</f>
        <v>8.6999999999999994E-2</v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31.880000000000003</v>
      </c>
      <c r="BN464" s="64">
        <f>IFERROR(Y464*I464/H464,"0")</f>
        <v>38.256</v>
      </c>
      <c r="BO464" s="64">
        <f>IFERROR(1/J464*(X464/H464),"0")</f>
        <v>5.9523809523809521E-2</v>
      </c>
      <c r="BP464" s="64">
        <f>IFERROR(1/J464*(Y464/H464),"0")</f>
        <v>7.1428571428571425E-2</v>
      </c>
    </row>
    <row r="465" spans="1:68" ht="37.5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3.3333333333333335</v>
      </c>
      <c r="Y469" s="785">
        <f>IFERROR(Y464/H464,"0")+IFERROR(Y465/H465,"0")+IFERROR(Y466/H466,"0")+IFERROR(Y467/H467,"0")+IFERROR(Y468/H468,"0")</f>
        <v>4</v>
      </c>
      <c r="Z469" s="785">
        <f>IFERROR(IF(Z464="",0,Z464),"0")+IFERROR(IF(Z465="",0,Z465),"0")+IFERROR(IF(Z466="",0,Z466),"0")+IFERROR(IF(Z467="",0,Z467),"0")+IFERROR(IF(Z468="",0,Z468),"0")</f>
        <v>8.6999999999999994E-2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30</v>
      </c>
      <c r="Y470" s="785">
        <f>IFERROR(SUM(Y464:Y468),"0")</f>
        <v>36</v>
      </c>
      <c r="Z470" s="37"/>
      <c r="AA470" s="786"/>
      <c r="AB470" s="786"/>
      <c r="AC470" s="786"/>
    </row>
    <row r="471" spans="1:68" ht="14.25" customHeight="1" x14ac:dyDescent="0.25">
      <c r="A471" s="799" t="s">
        <v>211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1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6" t="s">
        <v>759</v>
      </c>
      <c r="B475" s="887"/>
      <c r="C475" s="887"/>
      <c r="D475" s="887"/>
      <c r="E475" s="887"/>
      <c r="F475" s="887"/>
      <c r="G475" s="887"/>
      <c r="H475" s="887"/>
      <c r="I475" s="887"/>
      <c r="J475" s="887"/>
      <c r="K475" s="887"/>
      <c r="L475" s="887"/>
      <c r="M475" s="887"/>
      <c r="N475" s="887"/>
      <c r="O475" s="887"/>
      <c r="P475" s="887"/>
      <c r="Q475" s="887"/>
      <c r="R475" s="887"/>
      <c r="S475" s="887"/>
      <c r="T475" s="887"/>
      <c r="U475" s="887"/>
      <c r="V475" s="887"/>
      <c r="W475" s="887"/>
      <c r="X475" s="887"/>
      <c r="Y475" s="887"/>
      <c r="Z475" s="887"/>
      <c r="AA475" s="48"/>
      <c r="AB475" s="48"/>
      <c r="AC475" s="48"/>
    </row>
    <row r="476" spans="1:68" ht="16.5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customHeight="1" x14ac:dyDescent="0.25">
      <c r="A482" s="54" t="s">
        <v>764</v>
      </c>
      <c r="B482" s="54" t="s">
        <v>765</v>
      </c>
      <c r="C482" s="31">
        <v>4301031322</v>
      </c>
      <c r="D482" s="792">
        <v>4607091389753</v>
      </c>
      <c r="E482" s="793"/>
      <c r="F482" s="782">
        <v>0.7</v>
      </c>
      <c r="G482" s="32">
        <v>6</v>
      </c>
      <c r="H482" s="782">
        <v>4.2</v>
      </c>
      <c r="I482" s="782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764</v>
      </c>
      <c r="B483" s="54" t="s">
        <v>767</v>
      </c>
      <c r="C483" s="31">
        <v>4301031355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0</v>
      </c>
      <c r="Y483" s="784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764</v>
      </c>
      <c r="B484" s="54" t="s">
        <v>768</v>
      </c>
      <c r="C484" s="31">
        <v>4301031405</v>
      </c>
      <c r="D484" s="792">
        <v>4680115886100</v>
      </c>
      <c r="E484" s="793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5" t="s">
        <v>769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770</v>
      </c>
      <c r="B485" s="54" t="s">
        <v>771</v>
      </c>
      <c r="C485" s="31">
        <v>4301031323</v>
      </c>
      <c r="D485" s="792">
        <v>4607091389760</v>
      </c>
      <c r="E485" s="793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773</v>
      </c>
      <c r="C486" s="31">
        <v>4301031382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7" t="s">
        <v>774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775</v>
      </c>
      <c r="C487" s="31">
        <v>4301031406</v>
      </c>
      <c r="D487" s="792">
        <v>4680115886117</v>
      </c>
      <c r="E487" s="793"/>
      <c r="F487" s="782">
        <v>0.9</v>
      </c>
      <c r="G487" s="32">
        <v>6</v>
      </c>
      <c r="H487" s="782">
        <v>5.4</v>
      </c>
      <c r="I487" s="782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3" t="s">
        <v>774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772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20</v>
      </c>
      <c r="Y488" s="784">
        <f t="shared" si="98"/>
        <v>21</v>
      </c>
      <c r="Z488" s="36">
        <f>IFERROR(IF(Y488=0,"",ROUNDUP(Y488/H488,0)*0.00902),"")</f>
        <v>4.5100000000000001E-2</v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21.142857142857146</v>
      </c>
      <c r="BN488" s="64">
        <f t="shared" si="100"/>
        <v>22.200000000000003</v>
      </c>
      <c r="BO488" s="64">
        <f t="shared" si="101"/>
        <v>3.6075036075036072E-2</v>
      </c>
      <c r="BP488" s="64">
        <f t="shared" si="102"/>
        <v>3.787878787878788E-2</v>
      </c>
    </row>
    <row r="489" spans="1:68" ht="27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780</v>
      </c>
      <c r="B490" s="54" t="s">
        <v>781</v>
      </c>
      <c r="C490" s="31">
        <v>4301031335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780</v>
      </c>
      <c r="B491" s="54" t="s">
        <v>782</v>
      </c>
      <c r="C491" s="31">
        <v>4301031366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">
        <v>783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42</v>
      </c>
      <c r="Y492" s="784">
        <f t="shared" si="98"/>
        <v>42</v>
      </c>
      <c r="Z492" s="36">
        <f t="shared" si="103"/>
        <v>0.1004</v>
      </c>
      <c r="AA492" s="56"/>
      <c r="AB492" s="57"/>
      <c r="AC492" s="579" t="s">
        <v>766</v>
      </c>
      <c r="AG492" s="64"/>
      <c r="AJ492" s="68"/>
      <c r="AK492" s="68">
        <v>0</v>
      </c>
      <c r="BB492" s="580" t="s">
        <v>1</v>
      </c>
      <c r="BM492" s="64">
        <f t="shared" si="99"/>
        <v>44.599999999999994</v>
      </c>
      <c r="BN492" s="64">
        <f t="shared" si="100"/>
        <v>44.599999999999994</v>
      </c>
      <c r="BO492" s="64">
        <f t="shared" si="101"/>
        <v>8.5470085470085472E-2</v>
      </c>
      <c r="BP492" s="64">
        <f t="shared" si="102"/>
        <v>8.5470085470085472E-2</v>
      </c>
    </row>
    <row r="493" spans="1:68" ht="27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787</v>
      </c>
      <c r="B494" s="54" t="s">
        <v>788</v>
      </c>
      <c r="C494" s="31">
        <v>4301031336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787</v>
      </c>
      <c r="B495" s="54" t="s">
        <v>790</v>
      </c>
      <c r="C495" s="31">
        <v>4301031254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787</v>
      </c>
      <c r="B496" s="54" t="s">
        <v>792</v>
      </c>
      <c r="C496" s="31">
        <v>4301031374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793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38.5</v>
      </c>
      <c r="Y497" s="784">
        <f t="shared" si="98"/>
        <v>39.9</v>
      </c>
      <c r="Z497" s="36">
        <f t="shared" si="103"/>
        <v>9.5380000000000006E-2</v>
      </c>
      <c r="AA497" s="56"/>
      <c r="AB497" s="57"/>
      <c r="AC497" s="589" t="s">
        <v>789</v>
      </c>
      <c r="AG497" s="64"/>
      <c r="AJ497" s="68"/>
      <c r="AK497" s="68">
        <v>0</v>
      </c>
      <c r="BB497" s="590" t="s">
        <v>1</v>
      </c>
      <c r="BM497" s="64">
        <f t="shared" si="99"/>
        <v>40.883333333333333</v>
      </c>
      <c r="BN497" s="64">
        <f t="shared" si="100"/>
        <v>42.36999999999999</v>
      </c>
      <c r="BO497" s="64">
        <f t="shared" si="101"/>
        <v>7.8347578347578356E-2</v>
      </c>
      <c r="BP497" s="64">
        <f t="shared" si="102"/>
        <v>8.11965811965812E-2</v>
      </c>
    </row>
    <row r="498" spans="1:68" ht="37.5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789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70</v>
      </c>
      <c r="Y502" s="784">
        <f t="shared" si="98"/>
        <v>71.400000000000006</v>
      </c>
      <c r="Z502" s="36">
        <f t="shared" si="103"/>
        <v>0.17068</v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74.333333333333329</v>
      </c>
      <c r="BN502" s="64">
        <f t="shared" si="100"/>
        <v>75.820000000000007</v>
      </c>
      <c r="BO502" s="64">
        <f t="shared" si="101"/>
        <v>0.14245014245014245</v>
      </c>
      <c r="BP502" s="64">
        <f t="shared" si="102"/>
        <v>0.14529914529914531</v>
      </c>
    </row>
    <row r="503" spans="1:68" ht="37.5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808</v>
      </c>
      <c r="B504" s="54" t="s">
        <v>809</v>
      </c>
      <c r="C504" s="31">
        <v>4301031338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808</v>
      </c>
      <c r="B505" s="54" t="s">
        <v>810</v>
      </c>
      <c r="C505" s="31">
        <v>4301031255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45</v>
      </c>
      <c r="P505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811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808</v>
      </c>
      <c r="B506" s="54" t="s">
        <v>812</v>
      </c>
      <c r="C506" s="31">
        <v>4301031368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49" t="s">
        <v>813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772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76.428571428571416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78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0.41156000000000004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170.5</v>
      </c>
      <c r="Y508" s="785">
        <f>IFERROR(SUM(Y482:Y506),"0")</f>
        <v>174.3</v>
      </c>
      <c r="Z508" s="37"/>
      <c r="AA508" s="786"/>
      <c r="AB508" s="786"/>
      <c r="AC508" s="786"/>
    </row>
    <row r="509" spans="1:68" ht="14.25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customHeight="1" x14ac:dyDescent="0.25">
      <c r="A520" s="799" t="s">
        <v>170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07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0</v>
      </c>
      <c r="Y525" s="784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10.5</v>
      </c>
      <c r="Y528" s="784">
        <f>IFERROR(IF(X528="",0,CEILING((X528/$H528),1)*$H528),"")</f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11.149999999999999</v>
      </c>
      <c r="BN528" s="64">
        <f>IFERROR(Y528*I528/H528,"0")</f>
        <v>11.149999999999999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5</v>
      </c>
      <c r="Y530" s="785">
        <f>IFERROR(Y525/H525,"0")+IFERROR(Y526/H526,"0")+IFERROR(Y527/H527,"0")+IFERROR(Y528/H528,"0")+IFERROR(Y529/H529,"0")</f>
        <v>5</v>
      </c>
      <c r="Z530" s="785">
        <f>IFERROR(IF(Z525="",0,Z525),"0")+IFERROR(IF(Z526="",0,Z526),"0")+IFERROR(IF(Z527="",0,Z527),"0")+IFERROR(IF(Z528="",0,Z528),"0")+IFERROR(IF(Z529="",0,Z529),"0")</f>
        <v>2.5100000000000001E-2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10.5</v>
      </c>
      <c r="Y531" s="785">
        <f>IFERROR(SUM(Y525:Y529),"0")</f>
        <v>10.5</v>
      </c>
      <c r="Z531" s="37"/>
      <c r="AA531" s="786"/>
      <c r="AB531" s="786"/>
      <c r="AC531" s="786"/>
    </row>
    <row r="532" spans="1:68" ht="14.25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0</v>
      </c>
      <c r="Y533" s="784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0</v>
      </c>
      <c r="Y534" s="785">
        <f>IFERROR(Y533/H533,"0")</f>
        <v>0</v>
      </c>
      <c r="Z534" s="785">
        <f>IFERROR(IF(Z533="",0,Z533),"0")</f>
        <v>0</v>
      </c>
      <c r="AA534" s="786"/>
      <c r="AB534" s="786"/>
      <c r="AC534" s="786"/>
    </row>
    <row r="535" spans="1:68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0</v>
      </c>
      <c r="Y535" s="785">
        <f>IFERROR(SUM(Y533:Y533),"0")</f>
        <v>0</v>
      </c>
      <c r="Z535" s="37"/>
      <c r="AA535" s="786"/>
      <c r="AB535" s="786"/>
      <c r="AC535" s="786"/>
    </row>
    <row r="536" spans="1:68" ht="14.25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3</v>
      </c>
      <c r="Y537" s="784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1</v>
      </c>
      <c r="Y538" s="785">
        <f>IFERROR(Y537/H537,"0")</f>
        <v>1</v>
      </c>
      <c r="Z538" s="785">
        <f>IFERROR(IF(Z537="",0,Z537),"0")</f>
        <v>6.2700000000000004E-3</v>
      </c>
      <c r="AA538" s="786"/>
      <c r="AB538" s="786"/>
      <c r="AC538" s="786"/>
    </row>
    <row r="539" spans="1:68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3</v>
      </c>
      <c r="Y539" s="785">
        <f>IFERROR(SUM(Y537:Y537),"0")</f>
        <v>3</v>
      </c>
      <c r="Z539" s="37"/>
      <c r="AA539" s="786"/>
      <c r="AB539" s="786"/>
      <c r="AC539" s="786"/>
    </row>
    <row r="540" spans="1:68" ht="16.5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0</v>
      </c>
      <c r="Y542" s="78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4</v>
      </c>
      <c r="Y543" s="784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4.3333333333333339</v>
      </c>
      <c r="BN543" s="64">
        <f>IFERROR(Y543*I543/H543,"0")</f>
        <v>5.2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0</v>
      </c>
      <c r="Y544" s="784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3.3333333333333335</v>
      </c>
      <c r="Y546" s="785">
        <f>IFERROR(Y542/H542,"0")+IFERROR(Y543/H543,"0")+IFERROR(Y544/H544,"0")+IFERROR(Y545/H545,"0")</f>
        <v>4</v>
      </c>
      <c r="Z546" s="785">
        <f>IFERROR(IF(Z542="",0,Z542),"0")+IFERROR(IF(Z543="",0,Z543),"0")+IFERROR(IF(Z544="",0,Z544),"0")+IFERROR(IF(Z545="",0,Z545),"0")</f>
        <v>2.0080000000000001E-2</v>
      </c>
      <c r="AA546" s="786"/>
      <c r="AB546" s="786"/>
      <c r="AC546" s="786"/>
    </row>
    <row r="547" spans="1:68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4</v>
      </c>
      <c r="Y547" s="785">
        <f>IFERROR(SUM(Y542:Y545),"0")</f>
        <v>4.8</v>
      </c>
      <c r="Z547" s="37"/>
      <c r="AA547" s="786"/>
      <c r="AB547" s="786"/>
      <c r="AC547" s="786"/>
    </row>
    <row r="548" spans="1:68" ht="16.5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customHeight="1" x14ac:dyDescent="0.2">
      <c r="A553" s="886" t="s">
        <v>868</v>
      </c>
      <c r="B553" s="887"/>
      <c r="C553" s="887"/>
      <c r="D553" s="887"/>
      <c r="E553" s="887"/>
      <c r="F553" s="887"/>
      <c r="G553" s="887"/>
      <c r="H553" s="887"/>
      <c r="I553" s="887"/>
      <c r="J553" s="887"/>
      <c r="K553" s="887"/>
      <c r="L553" s="887"/>
      <c r="M553" s="887"/>
      <c r="N553" s="887"/>
      <c r="O553" s="887"/>
      <c r="P553" s="887"/>
      <c r="Q553" s="887"/>
      <c r="R553" s="887"/>
      <c r="S553" s="887"/>
      <c r="T553" s="887"/>
      <c r="U553" s="887"/>
      <c r="V553" s="887"/>
      <c r="W553" s="887"/>
      <c r="X553" s="887"/>
      <c r="Y553" s="887"/>
      <c r="Z553" s="887"/>
      <c r="AA553" s="48"/>
      <c r="AB553" s="48"/>
      <c r="AC553" s="48"/>
    </row>
    <row r="554" spans="1:68" ht="16.5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90</v>
      </c>
      <c r="Y557" s="784">
        <f t="shared" si="104"/>
        <v>95.04</v>
      </c>
      <c r="Z557" s="36">
        <f t="shared" ref="Z557:Z562" si="109">IFERROR(IF(Y557=0,"",ROUNDUP(Y557/H557,0)*0.01196),"")</f>
        <v>0.21528</v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96.136363636363626</v>
      </c>
      <c r="BN557" s="64">
        <f t="shared" si="106"/>
        <v>101.52000000000001</v>
      </c>
      <c r="BO557" s="64">
        <f t="shared" si="107"/>
        <v>0.16389860139860138</v>
      </c>
      <c r="BP557" s="64">
        <f t="shared" si="108"/>
        <v>0.17307692307692307</v>
      </c>
    </row>
    <row r="558" spans="1:68" ht="27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120</v>
      </c>
      <c r="Y560" s="784">
        <f t="shared" si="104"/>
        <v>121.44000000000001</v>
      </c>
      <c r="Z560" s="36">
        <f t="shared" si="109"/>
        <v>0.27507999999999999</v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128.18181818181816</v>
      </c>
      <c r="BN560" s="64">
        <f t="shared" si="106"/>
        <v>129.72</v>
      </c>
      <c r="BO560" s="64">
        <f t="shared" si="107"/>
        <v>0.21853146853146854</v>
      </c>
      <c r="BP560" s="64">
        <f t="shared" si="108"/>
        <v>0.22115384615384617</v>
      </c>
    </row>
    <row r="561" spans="1:68" ht="16.5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60</v>
      </c>
      <c r="Y562" s="784">
        <f t="shared" si="104"/>
        <v>63.36</v>
      </c>
      <c r="Z562" s="36">
        <f t="shared" si="109"/>
        <v>0.14352000000000001</v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64.090909090909079</v>
      </c>
      <c r="BN562" s="64">
        <f t="shared" si="106"/>
        <v>67.679999999999993</v>
      </c>
      <c r="BO562" s="64">
        <f t="shared" si="107"/>
        <v>0.10926573426573427</v>
      </c>
      <c r="BP562" s="64">
        <f t="shared" si="108"/>
        <v>0.11538461538461539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60</v>
      </c>
      <c r="Y563" s="784">
        <f t="shared" si="104"/>
        <v>61.2</v>
      </c>
      <c r="Z563" s="36">
        <f>IFERROR(IF(Y563=0,"",ROUNDUP(Y563/H563,0)*0.00902),"")</f>
        <v>0.15334</v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90</v>
      </c>
      <c r="Y566" s="784">
        <f t="shared" si="104"/>
        <v>90</v>
      </c>
      <c r="Z566" s="36">
        <f>IFERROR(IF(Y566=0,"",ROUNDUP(Y566/H566,0)*0.00902),"")</f>
        <v>0.22550000000000001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95.249999999999986</v>
      </c>
      <c r="BN566" s="64">
        <f t="shared" si="106"/>
        <v>95.249999999999986</v>
      </c>
      <c r="BO566" s="64">
        <f t="shared" si="107"/>
        <v>0.18939393939393939</v>
      </c>
      <c r="BP566" s="64">
        <f t="shared" si="108"/>
        <v>0.18939393939393939</v>
      </c>
    </row>
    <row r="567" spans="1:68" ht="27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92.803030303030297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1.0127200000000001</v>
      </c>
      <c r="AA568" s="786"/>
      <c r="AB568" s="786"/>
      <c r="AC568" s="786"/>
    </row>
    <row r="569" spans="1:68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420</v>
      </c>
      <c r="Y569" s="785">
        <f>IFERROR(SUM(Y556:Y567),"0")</f>
        <v>431.04</v>
      </c>
      <c r="Z569" s="37"/>
      <c r="AA569" s="786"/>
      <c r="AB569" s="786"/>
      <c r="AC569" s="786"/>
    </row>
    <row r="570" spans="1:68" ht="14.25" customHeight="1" x14ac:dyDescent="0.25">
      <c r="A570" s="799" t="s">
        <v>170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0</v>
      </c>
      <c r="Y571" s="784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0</v>
      </c>
      <c r="Y574" s="785">
        <f>IFERROR(Y571/H571,"0")+IFERROR(Y572/H572,"0")+IFERROR(Y573/H573,"0")</f>
        <v>0</v>
      </c>
      <c r="Z574" s="785">
        <f>IFERROR(IF(Z571="",0,Z571),"0")+IFERROR(IF(Z572="",0,Z572),"0")+IFERROR(IF(Z573="",0,Z573),"0")</f>
        <v>0</v>
      </c>
      <c r="AA574" s="786"/>
      <c r="AB574" s="786"/>
      <c r="AC574" s="786"/>
    </row>
    <row r="575" spans="1:68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0</v>
      </c>
      <c r="Y575" s="785">
        <f>IFERROR(SUM(Y571:Y573),"0")</f>
        <v>0</v>
      </c>
      <c r="Z575" s="37"/>
      <c r="AA575" s="786"/>
      <c r="AB575" s="786"/>
      <c r="AC575" s="786"/>
    </row>
    <row r="576" spans="1:68" ht="14.25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0</v>
      </c>
      <c r="Y577" s="784">
        <f t="shared" ref="Y577:Y585" si="110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0</v>
      </c>
      <c r="BN577" s="64">
        <f t="shared" ref="BN577:BN585" si="112">IFERROR(Y577*I577/H577,"0")</f>
        <v>0</v>
      </c>
      <c r="BO577" s="64">
        <f t="shared" ref="BO577:BO585" si="113">IFERROR(1/J577*(X577/H577),"0")</f>
        <v>0</v>
      </c>
      <c r="BP577" s="64">
        <f t="shared" ref="BP577:BP585" si="114">IFERROR(1/J577*(Y577/H577),"0")</f>
        <v>0</v>
      </c>
    </row>
    <row r="578" spans="1:68" ht="27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0</v>
      </c>
      <c r="Y578" s="784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90</v>
      </c>
      <c r="Y579" s="784">
        <f t="shared" si="110"/>
        <v>95.04</v>
      </c>
      <c r="Z579" s="36">
        <f>IFERROR(IF(Y579=0,"",ROUNDUP(Y579/H579,0)*0.01196),"")</f>
        <v>0.21528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96.136363636363626</v>
      </c>
      <c r="BN579" s="64">
        <f t="shared" si="112"/>
        <v>101.52000000000001</v>
      </c>
      <c r="BO579" s="64">
        <f t="shared" si="113"/>
        <v>0.16389860139860138</v>
      </c>
      <c r="BP579" s="64">
        <f t="shared" si="114"/>
        <v>0.17307692307692307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36</v>
      </c>
      <c r="Y580" s="784">
        <f t="shared" si="110"/>
        <v>36</v>
      </c>
      <c r="Z580" s="36">
        <f>IFERROR(IF(Y580=0,"",ROUNDUP(Y580/H580,0)*0.00902),"")</f>
        <v>9.0200000000000002E-2</v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38.1</v>
      </c>
      <c r="BN580" s="64">
        <f t="shared" si="112"/>
        <v>38.1</v>
      </c>
      <c r="BO580" s="64">
        <f t="shared" si="113"/>
        <v>7.575757575757576E-2</v>
      </c>
      <c r="BP580" s="64">
        <f t="shared" si="114"/>
        <v>7.575757575757576E-2</v>
      </c>
    </row>
    <row r="581" spans="1:68" ht="27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12</v>
      </c>
      <c r="Y582" s="784">
        <f t="shared" si="110"/>
        <v>14.4</v>
      </c>
      <c r="Z582" s="36">
        <f>IFERROR(IF(Y582=0,"",ROUNDUP(Y582/H582,0)*0.00902),"")</f>
        <v>3.6080000000000001E-2</v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12.7</v>
      </c>
      <c r="BN582" s="64">
        <f t="shared" si="112"/>
        <v>15.24</v>
      </c>
      <c r="BO582" s="64">
        <f t="shared" si="113"/>
        <v>2.5252525252525252E-2</v>
      </c>
      <c r="BP582" s="64">
        <f t="shared" si="114"/>
        <v>3.0303030303030304E-2</v>
      </c>
    </row>
    <row r="583" spans="1:68" ht="27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30.378787878787875</v>
      </c>
      <c r="Y586" s="785">
        <f>IFERROR(Y577/H577,"0")+IFERROR(Y578/H578,"0")+IFERROR(Y579/H579,"0")+IFERROR(Y580/H580,"0")+IFERROR(Y581/H581,"0")+IFERROR(Y582/H582,"0")+IFERROR(Y583/H583,"0")+IFERROR(Y584/H584,"0")+IFERROR(Y585/H585,"0")</f>
        <v>32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0.34155999999999997</v>
      </c>
      <c r="AA586" s="786"/>
      <c r="AB586" s="786"/>
      <c r="AC586" s="786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138</v>
      </c>
      <c r="Y587" s="785">
        <f>IFERROR(SUM(Y577:Y585),"0")</f>
        <v>145.44000000000003</v>
      </c>
      <c r="Z587" s="37"/>
      <c r="AA587" s="786"/>
      <c r="AB587" s="786"/>
      <c r="AC587" s="786"/>
    </row>
    <row r="588" spans="1:68" ht="14.25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customHeight="1" x14ac:dyDescent="0.25">
      <c r="A594" s="799" t="s">
        <v>211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5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customHeight="1" x14ac:dyDescent="0.2">
      <c r="A599" s="886" t="s">
        <v>940</v>
      </c>
      <c r="B599" s="887"/>
      <c r="C599" s="887"/>
      <c r="D599" s="887"/>
      <c r="E599" s="887"/>
      <c r="F599" s="887"/>
      <c r="G599" s="887"/>
      <c r="H599" s="887"/>
      <c r="I599" s="887"/>
      <c r="J599" s="887"/>
      <c r="K599" s="887"/>
      <c r="L599" s="887"/>
      <c r="M599" s="887"/>
      <c r="N599" s="887"/>
      <c r="O599" s="887"/>
      <c r="P599" s="887"/>
      <c r="Q599" s="887"/>
      <c r="R599" s="887"/>
      <c r="S599" s="887"/>
      <c r="T599" s="887"/>
      <c r="U599" s="887"/>
      <c r="V599" s="887"/>
      <c r="W599" s="887"/>
      <c r="X599" s="887"/>
      <c r="Y599" s="887"/>
      <c r="Z599" s="887"/>
      <c r="AA599" s="48"/>
      <c r="AB599" s="48"/>
      <c r="AC599" s="48"/>
    </row>
    <row r="600" spans="1:68" ht="16.5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292</v>
      </c>
      <c r="N602" s="33"/>
      <c r="O602" s="32">
        <v>90</v>
      </c>
      <c r="P602" s="1044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250</v>
      </c>
      <c r="Y602" s="784">
        <f>IFERROR(IF(X602="",0,CEILING((X602/$H602),1)*$H602),"")</f>
        <v>252</v>
      </c>
      <c r="Z602" s="36">
        <f>IFERROR(IF(Y602=0,"",ROUNDUP(Y602/H602,0)*0.00937),"")</f>
        <v>0.56220000000000003</v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262.5</v>
      </c>
      <c r="BN602" s="64">
        <f>IFERROR(Y602*I602/H602,"0")</f>
        <v>264.59999999999997</v>
      </c>
      <c r="BO602" s="64">
        <f>IFERROR(1/J602*(X602/H602),"0")</f>
        <v>0.49603174603174599</v>
      </c>
      <c r="BP602" s="64">
        <f>IFERROR(1/J602*(Y602/H602),"0")</f>
        <v>0.5</v>
      </c>
    </row>
    <row r="603" spans="1:68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59.523809523809518</v>
      </c>
      <c r="Y603" s="785">
        <f>IFERROR(Y602/H602,"0")</f>
        <v>60</v>
      </c>
      <c r="Z603" s="785">
        <f>IFERROR(IF(Z602="",0,Z602),"0")</f>
        <v>0.56220000000000003</v>
      </c>
      <c r="AA603" s="786"/>
      <c r="AB603" s="786"/>
      <c r="AC603" s="786"/>
    </row>
    <row r="604" spans="1:68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250</v>
      </c>
      <c r="Y604" s="785">
        <f>IFERROR(SUM(Y602:Y602),"0")</f>
        <v>252</v>
      </c>
      <c r="Z604" s="37"/>
      <c r="AA604" s="786"/>
      <c r="AB604" s="786"/>
      <c r="AC604" s="786"/>
    </row>
    <row r="605" spans="1:68" ht="14.25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292</v>
      </c>
      <c r="N606" s="33"/>
      <c r="O606" s="32">
        <v>45</v>
      </c>
      <c r="P606" s="982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200</v>
      </c>
      <c r="Y606" s="784">
        <f>IFERROR(IF(X606="",0,CEILING((X606/$H606),1)*$H606),"")</f>
        <v>200</v>
      </c>
      <c r="Z606" s="36">
        <f>IFERROR(IF(Y606=0,"",ROUNDUP(Y606/H606,0)*0.00937),"")</f>
        <v>0.46849999999999997</v>
      </c>
      <c r="AA606" s="56"/>
      <c r="AB606" s="57"/>
      <c r="AC606" s="703" t="s">
        <v>294</v>
      </c>
      <c r="AG606" s="64"/>
      <c r="AJ606" s="68"/>
      <c r="AK606" s="68">
        <v>0</v>
      </c>
      <c r="BB606" s="704" t="s">
        <v>1</v>
      </c>
      <c r="BM606" s="64">
        <f>IFERROR(X606*I606/H606,"0")</f>
        <v>210.5</v>
      </c>
      <c r="BN606" s="64">
        <f>IFERROR(Y606*I606/H606,"0")</f>
        <v>210.5</v>
      </c>
      <c r="BO606" s="64">
        <f>IFERROR(1/J606*(X606/H606),"0")</f>
        <v>0.41666666666666669</v>
      </c>
      <c r="BP606" s="64">
        <f>IFERROR(1/J606*(Y606/H606),"0")</f>
        <v>0.41666666666666669</v>
      </c>
    </row>
    <row r="607" spans="1:68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50</v>
      </c>
      <c r="Y607" s="785">
        <f>IFERROR(Y606/H606,"0")</f>
        <v>50</v>
      </c>
      <c r="Z607" s="785">
        <f>IFERROR(IF(Z606="",0,Z606),"0")</f>
        <v>0.46849999999999997</v>
      </c>
      <c r="AA607" s="786"/>
      <c r="AB607" s="786"/>
      <c r="AC607" s="786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200</v>
      </c>
      <c r="Y608" s="785">
        <f>IFERROR(SUM(Y606:Y606),"0")</f>
        <v>200</v>
      </c>
      <c r="Z608" s="37"/>
      <c r="AA608" s="786"/>
      <c r="AB608" s="786"/>
      <c r="AC608" s="786"/>
    </row>
    <row r="609" spans="1:68" ht="27.75" customHeight="1" x14ac:dyDescent="0.2">
      <c r="A609" s="886" t="s">
        <v>948</v>
      </c>
      <c r="B609" s="887"/>
      <c r="C609" s="887"/>
      <c r="D609" s="887"/>
      <c r="E609" s="887"/>
      <c r="F609" s="887"/>
      <c r="G609" s="887"/>
      <c r="H609" s="887"/>
      <c r="I609" s="887"/>
      <c r="J609" s="887"/>
      <c r="K609" s="887"/>
      <c r="L609" s="887"/>
      <c r="M609" s="887"/>
      <c r="N609" s="887"/>
      <c r="O609" s="887"/>
      <c r="P609" s="887"/>
      <c r="Q609" s="887"/>
      <c r="R609" s="887"/>
      <c r="S609" s="887"/>
      <c r="T609" s="887"/>
      <c r="U609" s="887"/>
      <c r="V609" s="887"/>
      <c r="W609" s="887"/>
      <c r="X609" s="887"/>
      <c r="Y609" s="887"/>
      <c r="Z609" s="887"/>
      <c r="AA609" s="48"/>
      <c r="AB609" s="48"/>
      <c r="AC609" s="48"/>
    </row>
    <row r="610" spans="1:68" ht="16.5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7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21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20</v>
      </c>
      <c r="Y614" s="784">
        <f t="shared" si="115"/>
        <v>24</v>
      </c>
      <c r="Z614" s="36">
        <f>IFERROR(IF(Y614=0,"",ROUNDUP(Y614/H614,0)*0.02175),"")</f>
        <v>4.3499999999999997E-2</v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20.8</v>
      </c>
      <c r="BN614" s="64">
        <f t="shared" si="117"/>
        <v>24.959999999999997</v>
      </c>
      <c r="BO614" s="64">
        <f t="shared" si="118"/>
        <v>2.976190476190476E-2</v>
      </c>
      <c r="BP614" s="64">
        <f t="shared" si="119"/>
        <v>3.5714285714285712E-2</v>
      </c>
    </row>
    <row r="615" spans="1:68" ht="27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36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42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66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095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1.6666666666666667</v>
      </c>
      <c r="Y619" s="785">
        <f>IFERROR(Y612/H612,"0")+IFERROR(Y613/H613,"0")+IFERROR(Y614/H614,"0")+IFERROR(Y615/H615,"0")+IFERROR(Y616/H616,"0")+IFERROR(Y617/H617,"0")+IFERROR(Y618/H618,"0")</f>
        <v>2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4.3499999999999997E-2</v>
      </c>
      <c r="AA619" s="786"/>
      <c r="AB619" s="786"/>
      <c r="AC619" s="786"/>
    </row>
    <row r="620" spans="1:68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20</v>
      </c>
      <c r="Y620" s="785">
        <f>IFERROR(SUM(Y612:Y618),"0")</f>
        <v>24</v>
      </c>
      <c r="Z620" s="37"/>
      <c r="AA620" s="786"/>
      <c r="AB620" s="786"/>
      <c r="AC620" s="786"/>
    </row>
    <row r="621" spans="1:68" ht="14.25" customHeight="1" x14ac:dyDescent="0.25">
      <c r="A621" s="799" t="s">
        <v>170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0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14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7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2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4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6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5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071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8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3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800</v>
      </c>
      <c r="Y639" s="784">
        <f t="shared" ref="Y639:Y646" si="125">IFERROR(IF(X639="",0,CEILING((X639/$H639),1)*$H639),"")</f>
        <v>803.4</v>
      </c>
      <c r="Z639" s="36">
        <f>IFERROR(IF(Y639=0,"",ROUNDUP(Y639/H639,0)*0.02175),"")</f>
        <v>2.2402499999999996</v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857.84615384615392</v>
      </c>
      <c r="BN639" s="64">
        <f t="shared" ref="BN639:BN646" si="127">IFERROR(Y639*I639/H639,"0")</f>
        <v>861.49200000000008</v>
      </c>
      <c r="BO639" s="64">
        <f t="shared" ref="BO639:BO646" si="128">IFERROR(1/J639*(X639/H639),"0")</f>
        <v>1.8315018315018314</v>
      </c>
      <c r="BP639" s="64">
        <f t="shared" ref="BP639:BP646" si="129">IFERROR(1/J639*(Y639/H639),"0")</f>
        <v>1.8392857142857142</v>
      </c>
    </row>
    <row r="640" spans="1:68" ht="27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1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4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38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165</v>
      </c>
      <c r="N644" s="33"/>
      <c r="O644" s="32">
        <v>45</v>
      </c>
      <c r="P644" s="1188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5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165</v>
      </c>
      <c r="N646" s="33"/>
      <c r="O646" s="32">
        <v>45</v>
      </c>
      <c r="P646" s="1127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102.56410256410257</v>
      </c>
      <c r="Y647" s="785">
        <f>IFERROR(Y639/H639,"0")+IFERROR(Y640/H640,"0")+IFERROR(Y641/H641,"0")+IFERROR(Y642/H642,"0")+IFERROR(Y643/H643,"0")+IFERROR(Y644/H644,"0")+IFERROR(Y645/H645,"0")+IFERROR(Y646/H646,"0")</f>
        <v>103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2.2402499999999996</v>
      </c>
      <c r="AA647" s="786"/>
      <c r="AB647" s="786"/>
      <c r="AC647" s="786"/>
    </row>
    <row r="648" spans="1:68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800</v>
      </c>
      <c r="Y648" s="785">
        <f>IFERROR(SUM(Y639:Y646),"0")</f>
        <v>803.4</v>
      </c>
      <c r="Z648" s="37"/>
      <c r="AA648" s="786"/>
      <c r="AB648" s="786"/>
      <c r="AC648" s="786"/>
    </row>
    <row r="649" spans="1:68" ht="14.25" customHeight="1" x14ac:dyDescent="0.25">
      <c r="A649" s="799" t="s">
        <v>211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customHeight="1" x14ac:dyDescent="0.25">
      <c r="A650" s="54" t="s">
        <v>1036</v>
      </c>
      <c r="B650" s="54" t="s">
        <v>1037</v>
      </c>
      <c r="C650" s="31">
        <v>4301060408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1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1036</v>
      </c>
      <c r="B651" s="54" t="s">
        <v>1040</v>
      </c>
      <c r="C651" s="31">
        <v>4301060354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7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1042</v>
      </c>
      <c r="B652" s="54" t="s">
        <v>1043</v>
      </c>
      <c r="C652" s="31">
        <v>4301060407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1042</v>
      </c>
      <c r="B653" s="54" t="s">
        <v>1046</v>
      </c>
      <c r="C653" s="31">
        <v>4301060355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2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66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02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customHeight="1" x14ac:dyDescent="0.25">
      <c r="A662" s="799" t="s">
        <v>170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8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4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1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997"/>
      <c r="P674" s="827" t="s">
        <v>1069</v>
      </c>
      <c r="Q674" s="828"/>
      <c r="R674" s="828"/>
      <c r="S674" s="828"/>
      <c r="T674" s="828"/>
      <c r="U674" s="828"/>
      <c r="V674" s="829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13925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14089.719999999998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997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5">
        <f>IFERROR(SUM(BM22:BM671),"0")</f>
        <v>14854.575962594239</v>
      </c>
      <c r="Y675" s="785">
        <f>IFERROR(SUM(BN22:BN671),"0")</f>
        <v>15028.651999999998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997"/>
      <c r="P676" s="827" t="s">
        <v>1071</v>
      </c>
      <c r="Q676" s="828"/>
      <c r="R676" s="828"/>
      <c r="S676" s="828"/>
      <c r="T676" s="828"/>
      <c r="U676" s="828"/>
      <c r="V676" s="829"/>
      <c r="W676" s="37" t="s">
        <v>1072</v>
      </c>
      <c r="X676" s="38">
        <f>ROUNDUP(SUM(BO22:BO671),0)</f>
        <v>25</v>
      </c>
      <c r="Y676" s="38">
        <f>ROUNDUP(SUM(BP22:BP671),0)</f>
        <v>26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997"/>
      <c r="P677" s="827" t="s">
        <v>1073</v>
      </c>
      <c r="Q677" s="828"/>
      <c r="R677" s="828"/>
      <c r="S677" s="828"/>
      <c r="T677" s="828"/>
      <c r="U677" s="828"/>
      <c r="V677" s="829"/>
      <c r="W677" s="37" t="s">
        <v>69</v>
      </c>
      <c r="X677" s="785">
        <f>GrossWeightTotal+PalletQtyTotal*25</f>
        <v>15479.575962594239</v>
      </c>
      <c r="Y677" s="785">
        <f>GrossWeightTotalR+PalletQtyTotalR*25</f>
        <v>15678.651999999998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997"/>
      <c r="P678" s="827" t="s">
        <v>1074</v>
      </c>
      <c r="Q678" s="828"/>
      <c r="R678" s="828"/>
      <c r="S678" s="828"/>
      <c r="T678" s="828"/>
      <c r="U678" s="828"/>
      <c r="V678" s="829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2612.0982883655302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2639</v>
      </c>
      <c r="Z678" s="37"/>
      <c r="AA678" s="786"/>
      <c r="AB678" s="786"/>
      <c r="AC678" s="786"/>
    </row>
    <row r="679" spans="1:32" ht="14.25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997"/>
      <c r="P679" s="827" t="s">
        <v>1075</v>
      </c>
      <c r="Q679" s="828"/>
      <c r="R679" s="828"/>
      <c r="S679" s="828"/>
      <c r="T679" s="828"/>
      <c r="U679" s="828"/>
      <c r="V679" s="829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28.958390000000005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3"/>
      <c r="E681" s="973"/>
      <c r="F681" s="973"/>
      <c r="G681" s="973"/>
      <c r="H681" s="971"/>
      <c r="I681" s="787" t="s">
        <v>331</v>
      </c>
      <c r="J681" s="973"/>
      <c r="K681" s="973"/>
      <c r="L681" s="973"/>
      <c r="M681" s="973"/>
      <c r="N681" s="973"/>
      <c r="O681" s="973"/>
      <c r="P681" s="973"/>
      <c r="Q681" s="973"/>
      <c r="R681" s="973"/>
      <c r="S681" s="973"/>
      <c r="T681" s="973"/>
      <c r="U681" s="973"/>
      <c r="V681" s="971"/>
      <c r="W681" s="787" t="s">
        <v>670</v>
      </c>
      <c r="X681" s="971"/>
      <c r="Y681" s="787" t="s">
        <v>759</v>
      </c>
      <c r="Z681" s="973"/>
      <c r="AA681" s="973"/>
      <c r="AB681" s="971"/>
      <c r="AC681" s="780" t="s">
        <v>868</v>
      </c>
      <c r="AD681" s="780" t="s">
        <v>940</v>
      </c>
      <c r="AE681" s="787" t="s">
        <v>948</v>
      </c>
      <c r="AF681" s="971"/>
    </row>
    <row r="682" spans="1:32" ht="14.25" customHeight="1" thickTop="1" x14ac:dyDescent="0.2">
      <c r="A682" s="881" t="s">
        <v>1078</v>
      </c>
      <c r="B682" s="787" t="s">
        <v>63</v>
      </c>
      <c r="C682" s="787" t="s">
        <v>114</v>
      </c>
      <c r="D682" s="787" t="s">
        <v>141</v>
      </c>
      <c r="E682" s="787" t="s">
        <v>219</v>
      </c>
      <c r="F682" s="787" t="s">
        <v>243</v>
      </c>
      <c r="G682" s="787" t="s">
        <v>289</v>
      </c>
      <c r="H682" s="787" t="s">
        <v>113</v>
      </c>
      <c r="I682" s="787" t="s">
        <v>332</v>
      </c>
      <c r="J682" s="787" t="s">
        <v>356</v>
      </c>
      <c r="K682" s="787" t="s">
        <v>434</v>
      </c>
      <c r="L682" s="787" t="s">
        <v>455</v>
      </c>
      <c r="M682" s="787" t="s">
        <v>479</v>
      </c>
      <c r="N682" s="781"/>
      <c r="O682" s="787" t="s">
        <v>506</v>
      </c>
      <c r="P682" s="787" t="s">
        <v>509</v>
      </c>
      <c r="Q682" s="787" t="s">
        <v>518</v>
      </c>
      <c r="R682" s="787" t="s">
        <v>534</v>
      </c>
      <c r="S682" s="787" t="s">
        <v>544</v>
      </c>
      <c r="T682" s="787" t="s">
        <v>557</v>
      </c>
      <c r="U682" s="787" t="s">
        <v>568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8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499.20000000000005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1093.8</v>
      </c>
      <c r="E684" s="46">
        <f>IFERROR(Y107*1,"0")+IFERROR(Y108*1,"0")+IFERROR(Y109*1,"0")+IFERROR(Y113*1,"0")+IFERROR(Y114*1,"0")+IFERROR(Y115*1,"0")+IFERROR(Y116*1,"0")+IFERROR(Y117*1,"0")+IFERROR(Y118*1,"0")</f>
        <v>986.40000000000009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1069.22</v>
      </c>
      <c r="G684" s="46">
        <f>IFERROR(Y154*1,"0")+IFERROR(Y155*1,"0")+IFERROR(Y156*1,"0")+IFERROR(Y160*1,"0")+IFERROR(Y161*1,"0")+IFERROR(Y165*1,"0")+IFERROR(Y166*1,"0")+IFERROR(Y167*1,"0")</f>
        <v>585.32000000000005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417.9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758.4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146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81.599999999999994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176.4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257.39999999999998</v>
      </c>
      <c r="V684" s="46">
        <f>IFERROR(Y407*1,"0")+IFERROR(Y411*1,"0")+IFERROR(Y412*1,"0")+IFERROR(Y413*1,"0")</f>
        <v>822.6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5111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36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174.3</v>
      </c>
      <c r="Z684" s="46">
        <f>IFERROR(Y521*1,"0")+IFERROR(Y525*1,"0")+IFERROR(Y526*1,"0")+IFERROR(Y527*1,"0")+IFERROR(Y528*1,"0")+IFERROR(Y529*1,"0")+IFERROR(Y533*1,"0")+IFERROR(Y537*1,"0")</f>
        <v>13.5</v>
      </c>
      <c r="AA684" s="46">
        <f>IFERROR(Y542*1,"0")+IFERROR(Y543*1,"0")+IFERROR(Y544*1,"0")+IFERROR(Y545*1,"0")</f>
        <v>4.8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576.48</v>
      </c>
      <c r="AD684" s="46">
        <f>IFERROR(Y602*1,"0")+IFERROR(Y606*1,"0")</f>
        <v>452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827.4</v>
      </c>
      <c r="AF684" s="46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5">
    <mergeCell ref="X17:X18"/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P598:V598"/>
    <mergeCell ref="P363:T363"/>
    <mergeCell ref="D515:E51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Y681:AB681"/>
    <mergeCell ref="Y17:Y18"/>
    <mergeCell ref="U17:V17"/>
    <mergeCell ref="D57:E57"/>
    <mergeCell ref="P674:V674"/>
    <mergeCell ref="D344:E344"/>
    <mergeCell ref="P338:T338"/>
    <mergeCell ref="D642:E642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M682:M683"/>
    <mergeCell ref="D123:E123"/>
    <mergeCell ref="P58:T58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P200:T200"/>
    <mergeCell ref="P513:V513"/>
    <mergeCell ref="P134:T134"/>
    <mergeCell ref="A674:O679"/>
    <mergeCell ref="D29:E29"/>
    <mergeCell ref="P592:V592"/>
    <mergeCell ref="P515:T515"/>
    <mergeCell ref="P344:T344"/>
    <mergeCell ref="D265:E265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D671:E671"/>
    <mergeCell ref="P479:V479"/>
    <mergeCell ref="A168:O169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668:O669"/>
    <mergeCell ref="A549:Z549"/>
    <mergeCell ref="A476:Z476"/>
    <mergeCell ref="A536:Z536"/>
    <mergeCell ref="D639:E639"/>
    <mergeCell ref="D468:E468"/>
    <mergeCell ref="D577:E577"/>
    <mergeCell ref="P303:V303"/>
    <mergeCell ref="D22:E22"/>
    <mergeCell ref="D618:E618"/>
    <mergeCell ref="Y682:Y683"/>
    <mergeCell ref="A520:Z520"/>
    <mergeCell ref="P301:T301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P633:T633"/>
    <mergeCell ref="D207:E207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E682:E683"/>
    <mergeCell ref="G682:G683"/>
    <mergeCell ref="D645:E645"/>
    <mergeCell ref="D459:E459"/>
    <mergeCell ref="D288:E288"/>
    <mergeCell ref="A532:Z532"/>
    <mergeCell ref="D434:E434"/>
    <mergeCell ref="P488:T488"/>
    <mergeCell ref="P240:V240"/>
    <mergeCell ref="P282:T282"/>
    <mergeCell ref="D154:E154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341:V341"/>
    <mergeCell ref="P664:V664"/>
    <mergeCell ref="P212:T212"/>
    <mergeCell ref="P552:V552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D198:E198"/>
    <mergeCell ref="P617:T617"/>
    <mergeCell ref="D489:E489"/>
    <mergeCell ref="D427:E427"/>
    <mergeCell ref="A157:O158"/>
    <mergeCell ref="P104:V104"/>
    <mergeCell ref="P27:T27"/>
    <mergeCell ref="P325:T325"/>
    <mergeCell ref="P154:T154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P676:V676"/>
    <mergeCell ref="D64:E64"/>
    <mergeCell ref="P235:T235"/>
    <mergeCell ref="A607:O608"/>
    <mergeCell ref="P506:T506"/>
    <mergeCell ref="P533:T533"/>
    <mergeCell ref="D349:E349"/>
    <mergeCell ref="P384:V384"/>
    <mergeCell ref="P157:V157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26:T26"/>
    <mergeCell ref="P461:V461"/>
    <mergeCell ref="A72:O73"/>
    <mergeCell ref="P591:T59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58:T658"/>
    <mergeCell ref="A263:Z263"/>
    <mergeCell ref="P264:T264"/>
    <mergeCell ref="P68:T68"/>
    <mergeCell ref="P186:V186"/>
    <mergeCell ref="D38:E38"/>
    <mergeCell ref="A654:O655"/>
    <mergeCell ref="P353:T353"/>
    <mergeCell ref="P204:V204"/>
    <mergeCell ref="P440:V440"/>
    <mergeCell ref="P132:T132"/>
    <mergeCell ref="A121:Z121"/>
    <mergeCell ref="P538:V538"/>
    <mergeCell ref="P367:V367"/>
    <mergeCell ref="A357:Z357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17:I18"/>
    <mergeCell ref="D141:E141"/>
    <mergeCell ref="A119:O120"/>
    <mergeCell ref="D377:E377"/>
    <mergeCell ref="P287:T287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464:T464"/>
    <mergeCell ref="D616:E616"/>
    <mergeCell ref="P573:T573"/>
    <mergeCell ref="D516:E516"/>
    <mergeCell ref="P402:T402"/>
    <mergeCell ref="D301:E30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A214:O215"/>
    <mergeCell ref="D67:E67"/>
    <mergeCell ref="D5:E5"/>
    <mergeCell ref="P382:T38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D8:M8"/>
    <mergeCell ref="P31:T31"/>
    <mergeCell ref="D139:E139"/>
    <mergeCell ref="P565:T565"/>
    <mergeCell ref="A241:Z241"/>
    <mergeCell ref="P266:T266"/>
    <mergeCell ref="P530:V530"/>
    <mergeCell ref="P95:T95"/>
    <mergeCell ref="P527:T527"/>
    <mergeCell ref="P502:T502"/>
    <mergeCell ref="A461:O462"/>
    <mergeCell ref="P182:V182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126:E126"/>
    <mergeCell ref="P443:T443"/>
    <mergeCell ref="D197:E197"/>
    <mergeCell ref="P381:T381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563:T563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P407:T407"/>
    <mergeCell ref="D499:E499"/>
    <mergeCell ref="D70:E70"/>
    <mergeCell ref="D238:E238"/>
    <mergeCell ref="D426:E4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4 X71 X78 X109 X115 X142 X311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2024-12-25T09:50:23Z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