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1D2901-EF6D-4352-AC4C-DACB2EB7F2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заказа'!$B$505:$B$505</definedName>
    <definedName name="ProductId267">'Бланк заказа'!$B$506:$B$506</definedName>
    <definedName name="ProductId268">'Бланк заказа'!$B$510:$B$510</definedName>
    <definedName name="ProductId269">'Бланк заказа'!$B$511:$B$511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заказа'!$B$538:$B$538</definedName>
    <definedName name="ProductId283">'Бланк заказа'!$B$543:$B$543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заказа'!$B$617:$B$617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заказа'!$B$645:$B$645</definedName>
    <definedName name="ProductId347">'Бланк заказа'!$B$650:$B$650</definedName>
    <definedName name="ProductId348">'Бланк заказа'!$B$651:$B$651</definedName>
    <definedName name="ProductId349">'Бланк заказа'!$B$655:$B$655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заказа'!$X$505:$X$505</definedName>
    <definedName name="SalesQty267">'Бланк заказа'!$X$506:$X$506</definedName>
    <definedName name="SalesQty268">'Бланк заказа'!$X$510:$X$510</definedName>
    <definedName name="SalesQty269">'Бланк заказа'!$X$511:$X$511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заказа'!$X$538:$X$538</definedName>
    <definedName name="SalesQty283">'Бланк заказа'!$X$543:$X$543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заказа'!$X$617:$X$617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заказа'!$X$645:$X$645</definedName>
    <definedName name="SalesQty347">'Бланк заказа'!$X$650:$X$650</definedName>
    <definedName name="SalesQty348">'Бланк заказа'!$X$651:$X$651</definedName>
    <definedName name="SalesQty349">'Бланк заказа'!$X$655:$X$655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заказа'!$Y$505:$Y$505</definedName>
    <definedName name="SalesRoundBox267">'Бланк заказа'!$Y$506:$Y$506</definedName>
    <definedName name="SalesRoundBox268">'Бланк заказа'!$Y$510:$Y$510</definedName>
    <definedName name="SalesRoundBox269">'Бланк заказа'!$Y$511:$Y$511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заказа'!$Y$538:$Y$538</definedName>
    <definedName name="SalesRoundBox283">'Бланк заказа'!$Y$543:$Y$543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заказа'!$Y$617:$Y$617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заказа'!$Y$645:$Y$645</definedName>
    <definedName name="SalesRoundBox347">'Бланк заказа'!$Y$650:$Y$650</definedName>
    <definedName name="SalesRoundBox348">'Бланк заказа'!$Y$651:$Y$651</definedName>
    <definedName name="SalesRoundBox349">'Бланк заказа'!$Y$655:$Y$655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заказа'!$W$505:$W$505</definedName>
    <definedName name="UnitOfMeasure267">'Бланк заказа'!$W$506:$W$506</definedName>
    <definedName name="UnitOfMeasure268">'Бланк заказа'!$W$510:$W$510</definedName>
    <definedName name="UnitOfMeasure269">'Бланк заказа'!$W$511:$W$511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заказа'!$W$538:$W$538</definedName>
    <definedName name="UnitOfMeasure283">'Бланк заказа'!$W$543:$W$543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заказа'!$W$617:$W$617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заказа'!$W$645:$W$645</definedName>
    <definedName name="UnitOfMeasure347">'Бланк заказа'!$W$650:$W$650</definedName>
    <definedName name="UnitOfMeasure348">'Бланк заказа'!$W$651:$W$651</definedName>
    <definedName name="UnitOfMeasure349">'Бланк заказа'!$W$655:$W$655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X664" i="1"/>
  <c r="BO663" i="1"/>
  <c r="BM663" i="1"/>
  <c r="Y663" i="1"/>
  <c r="X661" i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Y651" i="1"/>
  <c r="BP650" i="1"/>
  <c r="BO650" i="1"/>
  <c r="BN650" i="1"/>
  <c r="BM650" i="1"/>
  <c r="Z650" i="1"/>
  <c r="Z652" i="1" s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Y639" i="1"/>
  <c r="X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Z639" i="1" s="1"/>
  <c r="Y631" i="1"/>
  <c r="Y640" i="1" s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Z618" i="1" s="1"/>
  <c r="Y614" i="1"/>
  <c r="Y619" i="1" s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Y599" i="1"/>
  <c r="X599" i="1"/>
  <c r="BP598" i="1"/>
  <c r="BO598" i="1"/>
  <c r="BN598" i="1"/>
  <c r="BM598" i="1"/>
  <c r="Z598" i="1"/>
  <c r="Z599" i="1" s="1"/>
  <c r="Y598" i="1"/>
  <c r="AD67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X545" i="1"/>
  <c r="X544" i="1"/>
  <c r="BO543" i="1"/>
  <c r="BM543" i="1"/>
  <c r="Y543" i="1"/>
  <c r="P543" i="1"/>
  <c r="X540" i="1"/>
  <c r="X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P534" i="1"/>
  <c r="BP533" i="1"/>
  <c r="BO533" i="1"/>
  <c r="BN533" i="1"/>
  <c r="BM533" i="1"/>
  <c r="Z533" i="1"/>
  <c r="Y533" i="1"/>
  <c r="P533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X518" i="1"/>
  <c r="Y517" i="1"/>
  <c r="X517" i="1"/>
  <c r="BP516" i="1"/>
  <c r="BO516" i="1"/>
  <c r="BN516" i="1"/>
  <c r="BM516" i="1"/>
  <c r="Z516" i="1"/>
  <c r="Z517" i="1" s="1"/>
  <c r="Y516" i="1"/>
  <c r="P516" i="1"/>
  <c r="X513" i="1"/>
  <c r="Y512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Y467" i="1" s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4" i="1"/>
  <c r="X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76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Y248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Y208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Y109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8" i="1"/>
  <c r="X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0" i="1" s="1"/>
  <c r="BO22" i="1"/>
  <c r="BM22" i="1"/>
  <c r="X667" i="1" s="1"/>
  <c r="Y22" i="1"/>
  <c r="P22" i="1"/>
  <c r="H10" i="1"/>
  <c r="A9" i="1"/>
  <c r="D7" i="1"/>
  <c r="Q6" i="1"/>
  <c r="P2" i="1"/>
  <c r="F10" i="1" l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6" i="1"/>
  <c r="Y54" i="1"/>
  <c r="BP47" i="1"/>
  <c r="BN47" i="1"/>
  <c r="Z47" i="1"/>
  <c r="Z53" i="1" s="1"/>
  <c r="BP51" i="1"/>
  <c r="BN51" i="1"/>
  <c r="Z51" i="1"/>
  <c r="BP64" i="1"/>
  <c r="BN64" i="1"/>
  <c r="Z64" i="1"/>
  <c r="BP68" i="1"/>
  <c r="BN68" i="1"/>
  <c r="Z68" i="1"/>
  <c r="BP76" i="1"/>
  <c r="BN76" i="1"/>
  <c r="Z76" i="1"/>
  <c r="BP84" i="1"/>
  <c r="BN84" i="1"/>
  <c r="Z84" i="1"/>
  <c r="BP92" i="1"/>
  <c r="BN92" i="1"/>
  <c r="Z92" i="1"/>
  <c r="Y96" i="1"/>
  <c r="Z102" i="1"/>
  <c r="BP100" i="1"/>
  <c r="BN100" i="1"/>
  <c r="Z100" i="1"/>
  <c r="BP113" i="1"/>
  <c r="BN113" i="1"/>
  <c r="Z113" i="1"/>
  <c r="Y118" i="1"/>
  <c r="H9" i="1"/>
  <c r="B676" i="1"/>
  <c r="Y23" i="1"/>
  <c r="BP22" i="1"/>
  <c r="BN22" i="1"/>
  <c r="Z22" i="1"/>
  <c r="Z23" i="1" s="1"/>
  <c r="X668" i="1"/>
  <c r="X669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76" i="1"/>
  <c r="Y71" i="1"/>
  <c r="BP62" i="1"/>
  <c r="BN62" i="1"/>
  <c r="Z62" i="1"/>
  <c r="BP66" i="1"/>
  <c r="BN66" i="1"/>
  <c r="Z66" i="1"/>
  <c r="BP70" i="1"/>
  <c r="BN70" i="1"/>
  <c r="Z70" i="1"/>
  <c r="Y72" i="1"/>
  <c r="Y79" i="1"/>
  <c r="BP74" i="1"/>
  <c r="BN74" i="1"/>
  <c r="Z74" i="1"/>
  <c r="Z78" i="1" s="1"/>
  <c r="Y78" i="1"/>
  <c r="BP82" i="1"/>
  <c r="BN82" i="1"/>
  <c r="Z82" i="1"/>
  <c r="Z87" i="1" s="1"/>
  <c r="BP86" i="1"/>
  <c r="BN86" i="1"/>
  <c r="Z86" i="1"/>
  <c r="Y88" i="1"/>
  <c r="Y97" i="1"/>
  <c r="BP90" i="1"/>
  <c r="BN90" i="1"/>
  <c r="Z90" i="1"/>
  <c r="Z96" i="1" s="1"/>
  <c r="BP94" i="1"/>
  <c r="BN94" i="1"/>
  <c r="Z94" i="1"/>
  <c r="Y103" i="1"/>
  <c r="Y102" i="1"/>
  <c r="Z109" i="1"/>
  <c r="BP107" i="1"/>
  <c r="BN107" i="1"/>
  <c r="Z107" i="1"/>
  <c r="BP115" i="1"/>
  <c r="BN115" i="1"/>
  <c r="Z115" i="1"/>
  <c r="Z118" i="1" s="1"/>
  <c r="BP123" i="1"/>
  <c r="BN123" i="1"/>
  <c r="Z123" i="1"/>
  <c r="Y127" i="1"/>
  <c r="BP131" i="1"/>
  <c r="BN131" i="1"/>
  <c r="Z131" i="1"/>
  <c r="Z134" i="1" s="1"/>
  <c r="BP139" i="1"/>
  <c r="BN139" i="1"/>
  <c r="Z139" i="1"/>
  <c r="BP143" i="1"/>
  <c r="BN143" i="1"/>
  <c r="Z143" i="1"/>
  <c r="Y145" i="1"/>
  <c r="Y150" i="1"/>
  <c r="BP147" i="1"/>
  <c r="BN147" i="1"/>
  <c r="Z147" i="1"/>
  <c r="Z149" i="1" s="1"/>
  <c r="BP155" i="1"/>
  <c r="BN155" i="1"/>
  <c r="Z155" i="1"/>
  <c r="Y157" i="1"/>
  <c r="Y162" i="1"/>
  <c r="BP159" i="1"/>
  <c r="BN159" i="1"/>
  <c r="Z159" i="1"/>
  <c r="Z161" i="1" s="1"/>
  <c r="BP166" i="1"/>
  <c r="BN166" i="1"/>
  <c r="Z166" i="1"/>
  <c r="Y168" i="1"/>
  <c r="H676" i="1"/>
  <c r="Y172" i="1"/>
  <c r="BP171" i="1"/>
  <c r="BN171" i="1"/>
  <c r="Z171" i="1"/>
  <c r="Z172" i="1" s="1"/>
  <c r="Y173" i="1"/>
  <c r="Y180" i="1"/>
  <c r="BP175" i="1"/>
  <c r="BN175" i="1"/>
  <c r="Z175" i="1"/>
  <c r="BP179" i="1"/>
  <c r="BN179" i="1"/>
  <c r="Z179" i="1"/>
  <c r="Y181" i="1"/>
  <c r="Y186" i="1"/>
  <c r="BP183" i="1"/>
  <c r="BN183" i="1"/>
  <c r="Z183" i="1"/>
  <c r="Z185" i="1" s="1"/>
  <c r="BP197" i="1"/>
  <c r="BN197" i="1"/>
  <c r="Z197" i="1"/>
  <c r="X666" i="1"/>
  <c r="E676" i="1"/>
  <c r="Y110" i="1"/>
  <c r="Y119" i="1"/>
  <c r="BP125" i="1"/>
  <c r="BN125" i="1"/>
  <c r="Z125" i="1"/>
  <c r="Z127" i="1" s="1"/>
  <c r="Y134" i="1"/>
  <c r="BP133" i="1"/>
  <c r="BN133" i="1"/>
  <c r="Z133" i="1"/>
  <c r="Y135" i="1"/>
  <c r="Y144" i="1"/>
  <c r="BP137" i="1"/>
  <c r="BN137" i="1"/>
  <c r="Z137" i="1"/>
  <c r="BP141" i="1"/>
  <c r="BN141" i="1"/>
  <c r="Z141" i="1"/>
  <c r="Y149" i="1"/>
  <c r="G676" i="1"/>
  <c r="Y156" i="1"/>
  <c r="BP153" i="1"/>
  <c r="BN153" i="1"/>
  <c r="Z153" i="1"/>
  <c r="Z156" i="1" s="1"/>
  <c r="Y161" i="1"/>
  <c r="Y167" i="1"/>
  <c r="BP164" i="1"/>
  <c r="BN164" i="1"/>
  <c r="Z164" i="1"/>
  <c r="Z167" i="1" s="1"/>
  <c r="BP177" i="1"/>
  <c r="BN177" i="1"/>
  <c r="Z177" i="1"/>
  <c r="Y185" i="1"/>
  <c r="BP195" i="1"/>
  <c r="BN195" i="1"/>
  <c r="Z195" i="1"/>
  <c r="Z202" i="1" s="1"/>
  <c r="BP199" i="1"/>
  <c r="BN199" i="1"/>
  <c r="Z199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Z238" i="1" s="1"/>
  <c r="BP236" i="1"/>
  <c r="BN236" i="1"/>
  <c r="Z236" i="1"/>
  <c r="BP243" i="1"/>
  <c r="BN243" i="1"/>
  <c r="Z243" i="1"/>
  <c r="Y247" i="1"/>
  <c r="BP252" i="1"/>
  <c r="BN252" i="1"/>
  <c r="Z252" i="1"/>
  <c r="Z259" i="1" s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Z302" i="1" s="1"/>
  <c r="BP309" i="1"/>
  <c r="BN309" i="1"/>
  <c r="Z309" i="1"/>
  <c r="BP348" i="1"/>
  <c r="BN348" i="1"/>
  <c r="Z348" i="1"/>
  <c r="Z349" i="1" s="1"/>
  <c r="Y350" i="1"/>
  <c r="Y353" i="1"/>
  <c r="BP352" i="1"/>
  <c r="BN352" i="1"/>
  <c r="Z352" i="1"/>
  <c r="Z353" i="1" s="1"/>
  <c r="Y354" i="1"/>
  <c r="U676" i="1"/>
  <c r="Y366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2" i="1"/>
  <c r="Y401" i="1"/>
  <c r="BP398" i="1"/>
  <c r="BN398" i="1"/>
  <c r="Z398" i="1"/>
  <c r="Z401" i="1" s="1"/>
  <c r="BP418" i="1"/>
  <c r="BN418" i="1"/>
  <c r="Z418" i="1"/>
  <c r="Z428" i="1" s="1"/>
  <c r="Y428" i="1"/>
  <c r="BP422" i="1"/>
  <c r="BN422" i="1"/>
  <c r="Z422" i="1"/>
  <c r="BP426" i="1"/>
  <c r="BN426" i="1"/>
  <c r="Z426" i="1"/>
  <c r="Z433" i="1"/>
  <c r="BP466" i="1"/>
  <c r="BN466" i="1"/>
  <c r="Z466" i="1"/>
  <c r="Y468" i="1"/>
  <c r="Y503" i="1"/>
  <c r="BP480" i="1"/>
  <c r="BN480" i="1"/>
  <c r="Z480" i="1"/>
  <c r="Y502" i="1"/>
  <c r="BP482" i="1"/>
  <c r="BN482" i="1"/>
  <c r="Z482" i="1"/>
  <c r="BP487" i="1"/>
  <c r="BN487" i="1"/>
  <c r="Z487" i="1"/>
  <c r="BP492" i="1"/>
  <c r="BN492" i="1"/>
  <c r="Z492" i="1"/>
  <c r="BP495" i="1"/>
  <c r="BN495" i="1"/>
  <c r="Z495" i="1"/>
  <c r="BP499" i="1"/>
  <c r="BN499" i="1"/>
  <c r="Z499" i="1"/>
  <c r="BP201" i="1"/>
  <c r="BN201" i="1"/>
  <c r="Z201" i="1"/>
  <c r="Y203" i="1"/>
  <c r="J676" i="1"/>
  <c r="Y209" i="1"/>
  <c r="BP206" i="1"/>
  <c r="BN206" i="1"/>
  <c r="Z206" i="1"/>
  <c r="Z208" i="1" s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BP245" i="1"/>
  <c r="BN245" i="1"/>
  <c r="Z245" i="1"/>
  <c r="Z247" i="1" s="1"/>
  <c r="BP254" i="1"/>
  <c r="BN254" i="1"/>
  <c r="Z254" i="1"/>
  <c r="BP258" i="1"/>
  <c r="BN258" i="1"/>
  <c r="Z258" i="1"/>
  <c r="Y260" i="1"/>
  <c r="L676" i="1"/>
  <c r="Y272" i="1"/>
  <c r="BP263" i="1"/>
  <c r="BN263" i="1"/>
  <c r="Z263" i="1"/>
  <c r="BP267" i="1"/>
  <c r="BN267" i="1"/>
  <c r="Z267" i="1"/>
  <c r="BP271" i="1"/>
  <c r="BN271" i="1"/>
  <c r="Z271" i="1"/>
  <c r="Y273" i="1"/>
  <c r="Y276" i="1"/>
  <c r="BP275" i="1"/>
  <c r="BN275" i="1"/>
  <c r="Z275" i="1"/>
  <c r="Z276" i="1" s="1"/>
  <c r="Y277" i="1"/>
  <c r="M676" i="1"/>
  <c r="Y291" i="1"/>
  <c r="BP280" i="1"/>
  <c r="BN280" i="1"/>
  <c r="Z280" i="1"/>
  <c r="BP284" i="1"/>
  <c r="BN284" i="1"/>
  <c r="Z284" i="1"/>
  <c r="BP288" i="1"/>
  <c r="BN288" i="1"/>
  <c r="Z288" i="1"/>
  <c r="Y302" i="1"/>
  <c r="BP307" i="1"/>
  <c r="BN307" i="1"/>
  <c r="Z307" i="1"/>
  <c r="BP311" i="1"/>
  <c r="BN311" i="1"/>
  <c r="Z311" i="1"/>
  <c r="Z312" i="1" s="1"/>
  <c r="Y313" i="1"/>
  <c r="R676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Y330" i="1"/>
  <c r="BP329" i="1"/>
  <c r="BN329" i="1"/>
  <c r="Z329" i="1"/>
  <c r="Z330" i="1" s="1"/>
  <c r="S676" i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9" i="1"/>
  <c r="BP386" i="1"/>
  <c r="BN386" i="1"/>
  <c r="Z386" i="1"/>
  <c r="BP392" i="1"/>
  <c r="BN392" i="1"/>
  <c r="Z392" i="1"/>
  <c r="BP448" i="1"/>
  <c r="BN448" i="1"/>
  <c r="Z448" i="1"/>
  <c r="BP452" i="1"/>
  <c r="BN452" i="1"/>
  <c r="Z452" i="1"/>
  <c r="Y526" i="1"/>
  <c r="BP520" i="1"/>
  <c r="BN520" i="1"/>
  <c r="Z520" i="1"/>
  <c r="Y525" i="1"/>
  <c r="BP534" i="1"/>
  <c r="BN534" i="1"/>
  <c r="Z534" i="1"/>
  <c r="Z539" i="1" s="1"/>
  <c r="AA676" i="1"/>
  <c r="Y540" i="1"/>
  <c r="BP551" i="1"/>
  <c r="BN551" i="1"/>
  <c r="Z551" i="1"/>
  <c r="BP555" i="1"/>
  <c r="BN555" i="1"/>
  <c r="Z555" i="1"/>
  <c r="F676" i="1"/>
  <c r="Y128" i="1"/>
  <c r="I676" i="1"/>
  <c r="Y192" i="1"/>
  <c r="K676" i="1"/>
  <c r="Y259" i="1"/>
  <c r="Y296" i="1"/>
  <c r="P676" i="1"/>
  <c r="Y303" i="1"/>
  <c r="Q676" i="1"/>
  <c r="Y312" i="1"/>
  <c r="T676" i="1"/>
  <c r="Y345" i="1"/>
  <c r="BP399" i="1"/>
  <c r="BN399" i="1"/>
  <c r="Z412" i="1"/>
  <c r="BP410" i="1"/>
  <c r="BN410" i="1"/>
  <c r="Z410" i="1"/>
  <c r="W676" i="1"/>
  <c r="BP420" i="1"/>
  <c r="BN420" i="1"/>
  <c r="Z420" i="1"/>
  <c r="BP424" i="1"/>
  <c r="BN424" i="1"/>
  <c r="Z424" i="1"/>
  <c r="BP432" i="1"/>
  <c r="BN432" i="1"/>
  <c r="Z432" i="1"/>
  <c r="Y434" i="1"/>
  <c r="Y442" i="1"/>
  <c r="BP441" i="1"/>
  <c r="BN441" i="1"/>
  <c r="Z441" i="1"/>
  <c r="Z442" i="1" s="1"/>
  <c r="Y443" i="1"/>
  <c r="X676" i="1"/>
  <c r="Y455" i="1"/>
  <c r="BP446" i="1"/>
  <c r="BN446" i="1"/>
  <c r="Z446" i="1"/>
  <c r="Z454" i="1" s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BP481" i="1"/>
  <c r="BN481" i="1"/>
  <c r="Z481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BP506" i="1"/>
  <c r="BN506" i="1"/>
  <c r="Z506" i="1"/>
  <c r="Z507" i="1" s="1"/>
  <c r="Y508" i="1"/>
  <c r="Y513" i="1"/>
  <c r="BP510" i="1"/>
  <c r="BN510" i="1"/>
  <c r="Z510" i="1"/>
  <c r="Z512" i="1" s="1"/>
  <c r="BP523" i="1"/>
  <c r="BN523" i="1"/>
  <c r="Z523" i="1"/>
  <c r="Y539" i="1"/>
  <c r="BP538" i="1"/>
  <c r="BN538" i="1"/>
  <c r="Z538" i="1"/>
  <c r="AB676" i="1"/>
  <c r="Y544" i="1"/>
  <c r="BP543" i="1"/>
  <c r="BN543" i="1"/>
  <c r="Z543" i="1"/>
  <c r="Z544" i="1" s="1"/>
  <c r="Y545" i="1"/>
  <c r="AC676" i="1"/>
  <c r="Y564" i="1"/>
  <c r="Y565" i="1"/>
  <c r="BP549" i="1"/>
  <c r="BN549" i="1"/>
  <c r="Z549" i="1"/>
  <c r="BP553" i="1"/>
  <c r="BN553" i="1"/>
  <c r="Z553" i="1"/>
  <c r="BP557" i="1"/>
  <c r="BN557" i="1"/>
  <c r="Z557" i="1"/>
  <c r="BP560" i="1"/>
  <c r="BN560" i="1"/>
  <c r="Z560" i="1"/>
  <c r="BP562" i="1"/>
  <c r="BN562" i="1"/>
  <c r="Z562" i="1"/>
  <c r="BP569" i="1"/>
  <c r="BN569" i="1"/>
  <c r="Z569" i="1"/>
  <c r="Y571" i="1"/>
  <c r="Y582" i="1"/>
  <c r="BP573" i="1"/>
  <c r="BN573" i="1"/>
  <c r="Z573" i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Y589" i="1"/>
  <c r="BP592" i="1"/>
  <c r="BN592" i="1"/>
  <c r="Z592" i="1"/>
  <c r="Y594" i="1"/>
  <c r="Y611" i="1"/>
  <c r="Y612" i="1"/>
  <c r="BP604" i="1"/>
  <c r="BN604" i="1"/>
  <c r="Z604" i="1"/>
  <c r="AE676" i="1"/>
  <c r="BP606" i="1"/>
  <c r="BN606" i="1"/>
  <c r="Z606" i="1"/>
  <c r="V676" i="1"/>
  <c r="Y407" i="1"/>
  <c r="Y429" i="1"/>
  <c r="Y676" i="1"/>
  <c r="Y478" i="1"/>
  <c r="Z676" i="1"/>
  <c r="Y518" i="1"/>
  <c r="BP558" i="1"/>
  <c r="BN558" i="1"/>
  <c r="Z558" i="1"/>
  <c r="BP561" i="1"/>
  <c r="BN561" i="1"/>
  <c r="Z561" i="1"/>
  <c r="BP563" i="1"/>
  <c r="BN563" i="1"/>
  <c r="Z563" i="1"/>
  <c r="Y570" i="1"/>
  <c r="BP567" i="1"/>
  <c r="BN567" i="1"/>
  <c r="Z567" i="1"/>
  <c r="Z570" i="1" s="1"/>
  <c r="BP575" i="1"/>
  <c r="BN575" i="1"/>
  <c r="Z575" i="1"/>
  <c r="BP579" i="1"/>
  <c r="BN579" i="1"/>
  <c r="Z579" i="1"/>
  <c r="BP587" i="1"/>
  <c r="BN587" i="1"/>
  <c r="Z587" i="1"/>
  <c r="Y593" i="1"/>
  <c r="BP591" i="1"/>
  <c r="BN591" i="1"/>
  <c r="Z591" i="1"/>
  <c r="BP605" i="1"/>
  <c r="BN605" i="1"/>
  <c r="Z605" i="1"/>
  <c r="BP607" i="1"/>
  <c r="BN607" i="1"/>
  <c r="Z607" i="1"/>
  <c r="BP609" i="1"/>
  <c r="BN609" i="1"/>
  <c r="Z609" i="1"/>
  <c r="BP622" i="1"/>
  <c r="BN622" i="1"/>
  <c r="Z622" i="1"/>
  <c r="BP624" i="1"/>
  <c r="BN624" i="1"/>
  <c r="Z624" i="1"/>
  <c r="BP626" i="1"/>
  <c r="BN626" i="1"/>
  <c r="Z626" i="1"/>
  <c r="BP643" i="1"/>
  <c r="BN643" i="1"/>
  <c r="Z643" i="1"/>
  <c r="BP645" i="1"/>
  <c r="BN645" i="1"/>
  <c r="Z645" i="1"/>
  <c r="Y647" i="1"/>
  <c r="Y656" i="1"/>
  <c r="BP655" i="1"/>
  <c r="BN655" i="1"/>
  <c r="Z655" i="1"/>
  <c r="Z656" i="1" s="1"/>
  <c r="Y657" i="1"/>
  <c r="Y664" i="1"/>
  <c r="BP663" i="1"/>
  <c r="BN663" i="1"/>
  <c r="Z663" i="1"/>
  <c r="Z664" i="1" s="1"/>
  <c r="Y665" i="1"/>
  <c r="Y600" i="1"/>
  <c r="BP608" i="1"/>
  <c r="BN608" i="1"/>
  <c r="Z608" i="1"/>
  <c r="BP610" i="1"/>
  <c r="BN610" i="1"/>
  <c r="Z610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Y629" i="1"/>
  <c r="Y646" i="1"/>
  <c r="BP642" i="1"/>
  <c r="BN642" i="1"/>
  <c r="Z642" i="1"/>
  <c r="BP644" i="1"/>
  <c r="BN644" i="1"/>
  <c r="Z644" i="1"/>
  <c r="AF676" i="1"/>
  <c r="Y653" i="1"/>
  <c r="Z611" i="1" l="1"/>
  <c r="Z272" i="1"/>
  <c r="Z502" i="1"/>
  <c r="Z180" i="1"/>
  <c r="Z34" i="1"/>
  <c r="Y666" i="1"/>
  <c r="Y668" i="1"/>
  <c r="Z646" i="1"/>
  <c r="Z628" i="1"/>
  <c r="Z593" i="1"/>
  <c r="Z582" i="1"/>
  <c r="Z564" i="1"/>
  <c r="Z525" i="1"/>
  <c r="Z290" i="1"/>
  <c r="Z395" i="1"/>
  <c r="Z365" i="1"/>
  <c r="Z224" i="1"/>
  <c r="Z144" i="1"/>
  <c r="Z671" i="1" s="1"/>
  <c r="Z71" i="1"/>
  <c r="Y667" i="1"/>
  <c r="Y669" i="1" s="1"/>
  <c r="Y670" i="1"/>
</calcChain>
</file>

<file path=xl/sharedStrings.xml><?xml version="1.0" encoding="utf-8"?>
<sst xmlns="http://schemas.openxmlformats.org/spreadsheetml/2006/main" count="3153" uniqueCount="1089">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</sst>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1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0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6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0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775" customWidth="1"/>
    <col min="21" max="21" width="10.42578125" style="775" customWidth="1"/>
    <col min="22" max="22" width="9.42578125" style="775" customWidth="1"/>
    <col min="23" max="23" width="8.42578125" style="775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70" customWidth="1"/>
    <col min="34" max="35" width="9.140625" style="770" customWidth="1"/>
    <col min="36" max="16384" width="9.140625" style="770"/>
  </cols>
  <sheetData>
    <row r="1" spans="1:32" s="773" customFormat="1" ht="45" customHeight="1" x14ac:dyDescent="0.2">
      <c r="A1" s="40"/>
      <c r="B1" s="40"/>
      <c r="C1" s="40"/>
      <c r="D1" s="860" t="s">
        <v>0</v>
      </c>
      <c r="E1" s="811"/>
      <c r="F1" s="811"/>
      <c r="G1" s="11" t="s">
        <v>1</v>
      </c>
      <c r="H1" s="860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3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5"/>
      <c r="Y2" s="15"/>
      <c r="Z2" s="15"/>
      <c r="AA2" s="15"/>
      <c r="AB2" s="50"/>
      <c r="AC2" s="50"/>
      <c r="AD2" s="50"/>
      <c r="AE2" s="50"/>
    </row>
    <row r="3" spans="1:32" s="773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7"/>
      <c r="Q3" s="797"/>
      <c r="R3" s="797"/>
      <c r="S3" s="797"/>
      <c r="T3" s="797"/>
      <c r="U3" s="797"/>
      <c r="V3" s="797"/>
      <c r="W3" s="797"/>
      <c r="X3" s="15"/>
      <c r="Y3" s="15"/>
      <c r="Z3" s="15"/>
      <c r="AA3" s="15"/>
      <c r="AB3" s="50"/>
      <c r="AC3" s="50"/>
      <c r="AD3" s="50"/>
      <c r="AE3" s="50"/>
    </row>
    <row r="4" spans="1:32" s="773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3" customFormat="1" ht="23.45" customHeight="1" x14ac:dyDescent="0.2">
      <c r="A5" s="926" t="s">
        <v>8</v>
      </c>
      <c r="B5" s="927"/>
      <c r="C5" s="928"/>
      <c r="D5" s="868"/>
      <c r="E5" s="869"/>
      <c r="F5" s="1165" t="s">
        <v>9</v>
      </c>
      <c r="G5" s="928"/>
      <c r="H5" s="868"/>
      <c r="I5" s="1090"/>
      <c r="J5" s="1090"/>
      <c r="K5" s="1090"/>
      <c r="L5" s="1090"/>
      <c r="M5" s="869"/>
      <c r="N5" s="57"/>
      <c r="P5" s="23" t="s">
        <v>10</v>
      </c>
      <c r="Q5" s="1184">
        <v>45660</v>
      </c>
      <c r="R5" s="923"/>
      <c r="T5" s="983" t="s">
        <v>11</v>
      </c>
      <c r="U5" s="984"/>
      <c r="V5" s="987" t="s">
        <v>12</v>
      </c>
      <c r="W5" s="923"/>
      <c r="AB5" s="50"/>
      <c r="AC5" s="50"/>
      <c r="AD5" s="50"/>
      <c r="AE5" s="50"/>
    </row>
    <row r="6" spans="1:32" s="773" customFormat="1" ht="24" customHeight="1" x14ac:dyDescent="0.2">
      <c r="A6" s="926" t="s">
        <v>13</v>
      </c>
      <c r="B6" s="927"/>
      <c r="C6" s="928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23"/>
      <c r="N6" s="58"/>
      <c r="P6" s="23" t="s">
        <v>15</v>
      </c>
      <c r="Q6" s="1197" t="str">
        <f>IF(Q5=0," ",CHOOSE(WEEKDAY(Q5,2),"Понедельник","Вторник","Среда","Четверг","Пятница","Суббота","Воскресенье"))</f>
        <v>Пятница</v>
      </c>
      <c r="R6" s="787"/>
      <c r="T6" s="997" t="s">
        <v>16</v>
      </c>
      <c r="U6" s="984"/>
      <c r="V6" s="1075" t="s">
        <v>17</v>
      </c>
      <c r="W6" s="864"/>
      <c r="AB6" s="50"/>
      <c r="AC6" s="50"/>
      <c r="AD6" s="50"/>
      <c r="AE6" s="50"/>
    </row>
    <row r="7" spans="1:32" s="773" customFormat="1" ht="21.75" hidden="1" customHeight="1" x14ac:dyDescent="0.2">
      <c r="A7" s="54"/>
      <c r="B7" s="54"/>
      <c r="C7" s="54"/>
      <c r="D7" s="838" t="str">
        <f>IFERROR(VLOOKUP(DeliveryAddress,Table,3,0),1)</f>
        <v>1</v>
      </c>
      <c r="E7" s="839"/>
      <c r="F7" s="839"/>
      <c r="G7" s="839"/>
      <c r="H7" s="839"/>
      <c r="I7" s="839"/>
      <c r="J7" s="839"/>
      <c r="K7" s="839"/>
      <c r="L7" s="839"/>
      <c r="M7" s="840"/>
      <c r="N7" s="59"/>
      <c r="P7" s="23"/>
      <c r="Q7" s="41"/>
      <c r="R7" s="41"/>
      <c r="T7" s="797"/>
      <c r="U7" s="984"/>
      <c r="V7" s="1076"/>
      <c r="W7" s="1077"/>
      <c r="AB7" s="50"/>
      <c r="AC7" s="50"/>
      <c r="AD7" s="50"/>
      <c r="AE7" s="50"/>
    </row>
    <row r="8" spans="1:32" s="773" customFormat="1" ht="25.5" customHeight="1" x14ac:dyDescent="0.2">
      <c r="A8" s="1215" t="s">
        <v>18</v>
      </c>
      <c r="B8" s="792"/>
      <c r="C8" s="793"/>
      <c r="D8" s="1173" t="s">
        <v>19</v>
      </c>
      <c r="E8" s="1174"/>
      <c r="F8" s="1174"/>
      <c r="G8" s="1174"/>
      <c r="H8" s="1174"/>
      <c r="I8" s="1174"/>
      <c r="J8" s="1174"/>
      <c r="K8" s="1174"/>
      <c r="L8" s="1174"/>
      <c r="M8" s="1175"/>
      <c r="N8" s="60"/>
      <c r="P8" s="23" t="s">
        <v>20</v>
      </c>
      <c r="Q8" s="936">
        <v>0.375</v>
      </c>
      <c r="R8" s="840"/>
      <c r="T8" s="797"/>
      <c r="U8" s="984"/>
      <c r="V8" s="1076"/>
      <c r="W8" s="1077"/>
      <c r="AB8" s="50"/>
      <c r="AC8" s="50"/>
      <c r="AD8" s="50"/>
      <c r="AE8" s="50"/>
    </row>
    <row r="9" spans="1:32" s="773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0"/>
      <c r="E9" s="795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7"/>
      <c r="P9" s="25" t="s">
        <v>21</v>
      </c>
      <c r="Q9" s="916"/>
      <c r="R9" s="917"/>
      <c r="T9" s="797"/>
      <c r="U9" s="984"/>
      <c r="V9" s="1078"/>
      <c r="W9" s="1079"/>
      <c r="X9" s="42"/>
      <c r="Y9" s="42"/>
      <c r="Z9" s="42"/>
      <c r="AA9" s="42"/>
      <c r="AB9" s="50"/>
      <c r="AC9" s="50"/>
      <c r="AD9" s="50"/>
      <c r="AE9" s="50"/>
    </row>
    <row r="10" spans="1:32" s="773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0"/>
      <c r="E10" s="795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64" t="str">
        <f>IFERROR(VLOOKUP($D$10,Proxy,2,FALSE),"")</f>
        <v/>
      </c>
      <c r="I10" s="797"/>
      <c r="J10" s="797"/>
      <c r="K10" s="797"/>
      <c r="L10" s="797"/>
      <c r="M10" s="797"/>
      <c r="N10" s="776"/>
      <c r="P10" s="25" t="s">
        <v>22</v>
      </c>
      <c r="Q10" s="998"/>
      <c r="R10" s="999"/>
      <c r="U10" s="23" t="s">
        <v>23</v>
      </c>
      <c r="V10" s="863" t="s">
        <v>24</v>
      </c>
      <c r="W10" s="864"/>
      <c r="X10" s="43"/>
      <c r="Y10" s="43"/>
      <c r="Z10" s="43"/>
      <c r="AA10" s="43"/>
      <c r="AB10" s="50"/>
      <c r="AC10" s="50"/>
      <c r="AD10" s="50"/>
      <c r="AE10" s="50"/>
    </row>
    <row r="11" spans="1:32" s="773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2"/>
      <c r="R11" s="923"/>
      <c r="U11" s="23" t="s">
        <v>27</v>
      </c>
      <c r="V11" s="1124" t="s">
        <v>28</v>
      </c>
      <c r="W11" s="917"/>
      <c r="X11" s="44"/>
      <c r="Y11" s="44"/>
      <c r="Z11" s="44"/>
      <c r="AA11" s="44"/>
      <c r="AB11" s="50"/>
      <c r="AC11" s="50"/>
      <c r="AD11" s="50"/>
      <c r="AE11" s="50"/>
    </row>
    <row r="12" spans="1:32" s="773" customFormat="1" ht="18.600000000000001" customHeight="1" x14ac:dyDescent="0.2">
      <c r="A12" s="977" t="s">
        <v>29</v>
      </c>
      <c r="B12" s="927"/>
      <c r="C12" s="927"/>
      <c r="D12" s="927"/>
      <c r="E12" s="927"/>
      <c r="F12" s="927"/>
      <c r="G12" s="927"/>
      <c r="H12" s="927"/>
      <c r="I12" s="927"/>
      <c r="J12" s="927"/>
      <c r="K12" s="927"/>
      <c r="L12" s="927"/>
      <c r="M12" s="928"/>
      <c r="N12" s="61"/>
      <c r="P12" s="23" t="s">
        <v>30</v>
      </c>
      <c r="Q12" s="936"/>
      <c r="R12" s="840"/>
      <c r="S12" s="22"/>
      <c r="U12" s="23"/>
      <c r="V12" s="811"/>
      <c r="W12" s="797"/>
      <c r="AB12" s="50"/>
      <c r="AC12" s="50"/>
      <c r="AD12" s="50"/>
      <c r="AE12" s="50"/>
    </row>
    <row r="13" spans="1:32" s="773" customFormat="1" ht="23.25" customHeight="1" x14ac:dyDescent="0.2">
      <c r="A13" s="977" t="s">
        <v>31</v>
      </c>
      <c r="B13" s="927"/>
      <c r="C13" s="927"/>
      <c r="D13" s="927"/>
      <c r="E13" s="927"/>
      <c r="F13" s="927"/>
      <c r="G13" s="927"/>
      <c r="H13" s="927"/>
      <c r="I13" s="927"/>
      <c r="J13" s="927"/>
      <c r="K13" s="927"/>
      <c r="L13" s="927"/>
      <c r="M13" s="928"/>
      <c r="N13" s="61"/>
      <c r="O13" s="25"/>
      <c r="P13" s="25" t="s">
        <v>32</v>
      </c>
      <c r="Q13" s="1124"/>
      <c r="R13" s="917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3" customFormat="1" ht="18.600000000000001" customHeight="1" x14ac:dyDescent="0.2">
      <c r="A14" s="977" t="s">
        <v>33</v>
      </c>
      <c r="B14" s="927"/>
      <c r="C14" s="927"/>
      <c r="D14" s="927"/>
      <c r="E14" s="927"/>
      <c r="F14" s="927"/>
      <c r="G14" s="927"/>
      <c r="H14" s="927"/>
      <c r="I14" s="927"/>
      <c r="J14" s="927"/>
      <c r="K14" s="927"/>
      <c r="L14" s="927"/>
      <c r="M14" s="92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3" customFormat="1" ht="22.5" customHeight="1" x14ac:dyDescent="0.2">
      <c r="A15" s="1028" t="s">
        <v>34</v>
      </c>
      <c r="B15" s="927"/>
      <c r="C15" s="927"/>
      <c r="D15" s="927"/>
      <c r="E15" s="927"/>
      <c r="F15" s="927"/>
      <c r="G15" s="927"/>
      <c r="H15" s="927"/>
      <c r="I15" s="927"/>
      <c r="J15" s="927"/>
      <c r="K15" s="927"/>
      <c r="L15" s="927"/>
      <c r="M15" s="928"/>
      <c r="N15" s="62"/>
      <c r="P15" s="964" t="s">
        <v>35</v>
      </c>
      <c r="Q15" s="811"/>
      <c r="R15" s="811"/>
      <c r="S15" s="811"/>
      <c r="T15" s="811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65"/>
      <c r="Q16" s="965"/>
      <c r="R16" s="965"/>
      <c r="S16" s="965"/>
      <c r="T16" s="965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3" t="s">
        <v>36</v>
      </c>
      <c r="B17" s="823" t="s">
        <v>37</v>
      </c>
      <c r="C17" s="947" t="s">
        <v>38</v>
      </c>
      <c r="D17" s="823" t="s">
        <v>39</v>
      </c>
      <c r="E17" s="894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93"/>
      <c r="R17" s="893"/>
      <c r="S17" s="893"/>
      <c r="T17" s="894"/>
      <c r="U17" s="1209" t="s">
        <v>51</v>
      </c>
      <c r="V17" s="928"/>
      <c r="W17" s="823" t="s">
        <v>52</v>
      </c>
      <c r="X17" s="823" t="s">
        <v>53</v>
      </c>
      <c r="Y17" s="1210" t="s">
        <v>54</v>
      </c>
      <c r="Z17" s="1087" t="s">
        <v>55</v>
      </c>
      <c r="AA17" s="1066" t="s">
        <v>56</v>
      </c>
      <c r="AB17" s="1066" t="s">
        <v>57</v>
      </c>
      <c r="AC17" s="1066" t="s">
        <v>58</v>
      </c>
      <c r="AD17" s="1066" t="s">
        <v>59</v>
      </c>
      <c r="AE17" s="1160"/>
      <c r="AF17" s="1161"/>
      <c r="AG17" s="65"/>
      <c r="BD17" s="64" t="s">
        <v>60</v>
      </c>
    </row>
    <row r="18" spans="1:68" ht="14.25" customHeight="1" x14ac:dyDescent="0.2">
      <c r="A18" s="824"/>
      <c r="B18" s="824"/>
      <c r="C18" s="824"/>
      <c r="D18" s="895"/>
      <c r="E18" s="897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5"/>
      <c r="Q18" s="896"/>
      <c r="R18" s="896"/>
      <c r="S18" s="896"/>
      <c r="T18" s="897"/>
      <c r="U18" s="774" t="s">
        <v>61</v>
      </c>
      <c r="V18" s="774" t="s">
        <v>62</v>
      </c>
      <c r="W18" s="824"/>
      <c r="X18" s="824"/>
      <c r="Y18" s="1211"/>
      <c r="Z18" s="1088"/>
      <c r="AA18" s="1067"/>
      <c r="AB18" s="1067"/>
      <c r="AC18" s="1067"/>
      <c r="AD18" s="1162"/>
      <c r="AE18" s="1163"/>
      <c r="AF18" s="1164"/>
      <c r="AG18" s="65"/>
      <c r="BD18" s="64"/>
    </row>
    <row r="19" spans="1:68" ht="27.75" customHeight="1" x14ac:dyDescent="0.2">
      <c r="A19" s="920" t="s">
        <v>63</v>
      </c>
      <c r="B19" s="921"/>
      <c r="C19" s="921"/>
      <c r="D19" s="921"/>
      <c r="E19" s="921"/>
      <c r="F19" s="921"/>
      <c r="G19" s="921"/>
      <c r="H19" s="921"/>
      <c r="I19" s="921"/>
      <c r="J19" s="921"/>
      <c r="K19" s="921"/>
      <c r="L19" s="921"/>
      <c r="M19" s="921"/>
      <c r="N19" s="921"/>
      <c r="O19" s="921"/>
      <c r="P19" s="921"/>
      <c r="Q19" s="921"/>
      <c r="R19" s="921"/>
      <c r="S19" s="921"/>
      <c r="T19" s="921"/>
      <c r="U19" s="921"/>
      <c r="V19" s="921"/>
      <c r="W19" s="921"/>
      <c r="X19" s="921"/>
      <c r="Y19" s="921"/>
      <c r="Z19" s="921"/>
      <c r="AA19" s="47"/>
      <c r="AB19" s="47"/>
      <c r="AC19" s="47"/>
    </row>
    <row r="20" spans="1:68" ht="16.5" customHeight="1" x14ac:dyDescent="0.25">
      <c r="A20" s="825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2"/>
      <c r="AB20" s="772"/>
      <c r="AC20" s="772"/>
    </row>
    <row r="21" spans="1:68" ht="14.25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1"/>
      <c r="AB21" s="771"/>
      <c r="AC21" s="771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6">
        <v>4680115885004</v>
      </c>
      <c r="E22" s="787"/>
      <c r="F22" s="778">
        <v>0.16</v>
      </c>
      <c r="G22" s="31">
        <v>10</v>
      </c>
      <c r="H22" s="778">
        <v>1.6</v>
      </c>
      <c r="I22" s="778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8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3"/>
      <c r="V22" s="33"/>
      <c r="W22" s="34" t="s">
        <v>69</v>
      </c>
      <c r="X22" s="779">
        <v>0</v>
      </c>
      <c r="Y22" s="780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807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8"/>
      <c r="P23" s="791" t="s">
        <v>71</v>
      </c>
      <c r="Q23" s="792"/>
      <c r="R23" s="792"/>
      <c r="S23" s="792"/>
      <c r="T23" s="792"/>
      <c r="U23" s="792"/>
      <c r="V23" s="793"/>
      <c r="W23" s="36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8"/>
      <c r="P24" s="791" t="s">
        <v>71</v>
      </c>
      <c r="Q24" s="792"/>
      <c r="R24" s="792"/>
      <c r="S24" s="792"/>
      <c r="T24" s="792"/>
      <c r="U24" s="792"/>
      <c r="V24" s="793"/>
      <c r="W24" s="36" t="s">
        <v>69</v>
      </c>
      <c r="X24" s="781">
        <f>IFERROR(SUM(X22:X22),"0")</f>
        <v>0</v>
      </c>
      <c r="Y24" s="781">
        <f>IFERROR(SUM(Y22:Y22),"0")</f>
        <v>0</v>
      </c>
      <c r="Z24" s="36"/>
      <c r="AA24" s="782"/>
      <c r="AB24" s="782"/>
      <c r="AC24" s="782"/>
    </row>
    <row r="25" spans="1:68" ht="14.25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1"/>
      <c r="AB25" s="771"/>
      <c r="AC25" s="771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6">
        <v>4607091383881</v>
      </c>
      <c r="E26" s="787"/>
      <c r="F26" s="778">
        <v>0.33</v>
      </c>
      <c r="G26" s="31">
        <v>6</v>
      </c>
      <c r="H26" s="778">
        <v>1.98</v>
      </c>
      <c r="I26" s="778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3"/>
      <c r="V26" s="33"/>
      <c r="W26" s="34" t="s">
        <v>69</v>
      </c>
      <c r="X26" s="779">
        <v>0</v>
      </c>
      <c r="Y26" s="780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6">
        <v>4680115885912</v>
      </c>
      <c r="E27" s="787"/>
      <c r="F27" s="778">
        <v>0.3</v>
      </c>
      <c r="G27" s="31">
        <v>6</v>
      </c>
      <c r="H27" s="778">
        <v>1.8</v>
      </c>
      <c r="I27" s="778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3"/>
      <c r="V27" s="33"/>
      <c r="W27" s="34" t="s">
        <v>69</v>
      </c>
      <c r="X27" s="779">
        <v>0</v>
      </c>
      <c r="Y27" s="780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6">
        <v>4607091388237</v>
      </c>
      <c r="E28" s="787"/>
      <c r="F28" s="778">
        <v>0.42</v>
      </c>
      <c r="G28" s="31">
        <v>6</v>
      </c>
      <c r="H28" s="778">
        <v>2.52</v>
      </c>
      <c r="I28" s="778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3"/>
      <c r="V28" s="33"/>
      <c r="W28" s="34" t="s">
        <v>69</v>
      </c>
      <c r="X28" s="779">
        <v>0</v>
      </c>
      <c r="Y28" s="780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6">
        <v>4680115886230</v>
      </c>
      <c r="E29" s="787"/>
      <c r="F29" s="778">
        <v>0.3</v>
      </c>
      <c r="G29" s="31">
        <v>6</v>
      </c>
      <c r="H29" s="778">
        <v>1.8</v>
      </c>
      <c r="I29" s="778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5" t="s">
        <v>86</v>
      </c>
      <c r="Q29" s="784"/>
      <c r="R29" s="784"/>
      <c r="S29" s="784"/>
      <c r="T29" s="785"/>
      <c r="U29" s="33"/>
      <c r="V29" s="33"/>
      <c r="W29" s="34" t="s">
        <v>69</v>
      </c>
      <c r="X29" s="779">
        <v>0</v>
      </c>
      <c r="Y29" s="780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6">
        <v>4680115886278</v>
      </c>
      <c r="E30" s="787"/>
      <c r="F30" s="778">
        <v>0.3</v>
      </c>
      <c r="G30" s="31">
        <v>6</v>
      </c>
      <c r="H30" s="778">
        <v>1.8</v>
      </c>
      <c r="I30" s="778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0" t="s">
        <v>90</v>
      </c>
      <c r="Q30" s="784"/>
      <c r="R30" s="784"/>
      <c r="S30" s="784"/>
      <c r="T30" s="785"/>
      <c r="U30" s="33"/>
      <c r="V30" s="33"/>
      <c r="W30" s="34" t="s">
        <v>69</v>
      </c>
      <c r="X30" s="779">
        <v>0</v>
      </c>
      <c r="Y30" s="780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6">
        <v>4680115886247</v>
      </c>
      <c r="E31" s="787"/>
      <c r="F31" s="778">
        <v>0.3</v>
      </c>
      <c r="G31" s="31">
        <v>6</v>
      </c>
      <c r="H31" s="778">
        <v>1.8</v>
      </c>
      <c r="I31" s="778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55" t="s">
        <v>94</v>
      </c>
      <c r="Q31" s="784"/>
      <c r="R31" s="784"/>
      <c r="S31" s="784"/>
      <c r="T31" s="785"/>
      <c r="U31" s="33"/>
      <c r="V31" s="33"/>
      <c r="W31" s="34" t="s">
        <v>69</v>
      </c>
      <c r="X31" s="779">
        <v>0</v>
      </c>
      <c r="Y31" s="780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4301051861</v>
      </c>
      <c r="D32" s="786">
        <v>4680115885905</v>
      </c>
      <c r="E32" s="787"/>
      <c r="F32" s="778">
        <v>0.3</v>
      </c>
      <c r="G32" s="31">
        <v>6</v>
      </c>
      <c r="H32" s="778">
        <v>1.8</v>
      </c>
      <c r="I32" s="778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3"/>
      <c r="V32" s="33"/>
      <c r="W32" s="34" t="s">
        <v>69</v>
      </c>
      <c r="X32" s="779">
        <v>0</v>
      </c>
      <c r="Y32" s="780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customHeight="1" x14ac:dyDescent="0.25">
      <c r="A33" s="53" t="s">
        <v>99</v>
      </c>
      <c r="B33" s="53" t="s">
        <v>100</v>
      </c>
      <c r="C33" s="30">
        <v>4301051592</v>
      </c>
      <c r="D33" s="786">
        <v>4607091388244</v>
      </c>
      <c r="E33" s="787"/>
      <c r="F33" s="778">
        <v>0.42</v>
      </c>
      <c r="G33" s="31">
        <v>6</v>
      </c>
      <c r="H33" s="778">
        <v>2.52</v>
      </c>
      <c r="I33" s="778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1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3"/>
      <c r="V33" s="33"/>
      <c r="W33" s="34" t="s">
        <v>69</v>
      </c>
      <c r="X33" s="779">
        <v>0</v>
      </c>
      <c r="Y33" s="780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x14ac:dyDescent="0.2">
      <c r="A34" s="80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08"/>
      <c r="P34" s="791" t="s">
        <v>71</v>
      </c>
      <c r="Q34" s="792"/>
      <c r="R34" s="792"/>
      <c r="S34" s="792"/>
      <c r="T34" s="792"/>
      <c r="U34" s="792"/>
      <c r="V34" s="793"/>
      <c r="W34" s="36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08"/>
      <c r="P35" s="791" t="s">
        <v>71</v>
      </c>
      <c r="Q35" s="792"/>
      <c r="R35" s="792"/>
      <c r="S35" s="792"/>
      <c r="T35" s="792"/>
      <c r="U35" s="792"/>
      <c r="V35" s="793"/>
      <c r="W35" s="36" t="s">
        <v>69</v>
      </c>
      <c r="X35" s="781">
        <f>IFERROR(SUM(X26:X33),"0")</f>
        <v>0</v>
      </c>
      <c r="Y35" s="781">
        <f>IFERROR(SUM(Y26:Y33),"0")</f>
        <v>0</v>
      </c>
      <c r="Z35" s="36"/>
      <c r="AA35" s="782"/>
      <c r="AB35" s="782"/>
      <c r="AC35" s="782"/>
    </row>
    <row r="36" spans="1:68" ht="14.25" customHeight="1" x14ac:dyDescent="0.25">
      <c r="A36" s="796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71"/>
      <c r="AB36" s="771"/>
      <c r="AC36" s="771"/>
    </row>
    <row r="37" spans="1:68" ht="27" customHeight="1" x14ac:dyDescent="0.25">
      <c r="A37" s="53" t="s">
        <v>103</v>
      </c>
      <c r="B37" s="53" t="s">
        <v>104</v>
      </c>
      <c r="C37" s="30">
        <v>4301032013</v>
      </c>
      <c r="D37" s="786">
        <v>4607091388503</v>
      </c>
      <c r="E37" s="787"/>
      <c r="F37" s="778">
        <v>0.05</v>
      </c>
      <c r="G37" s="31">
        <v>12</v>
      </c>
      <c r="H37" s="778">
        <v>0.6</v>
      </c>
      <c r="I37" s="778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3"/>
      <c r="V37" s="33"/>
      <c r="W37" s="34" t="s">
        <v>69</v>
      </c>
      <c r="X37" s="779">
        <v>0</v>
      </c>
      <c r="Y37" s="780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x14ac:dyDescent="0.2">
      <c r="A38" s="80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08"/>
      <c r="P38" s="791" t="s">
        <v>71</v>
      </c>
      <c r="Q38" s="792"/>
      <c r="R38" s="792"/>
      <c r="S38" s="792"/>
      <c r="T38" s="792"/>
      <c r="U38" s="792"/>
      <c r="V38" s="793"/>
      <c r="W38" s="36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08"/>
      <c r="P39" s="791" t="s">
        <v>71</v>
      </c>
      <c r="Q39" s="792"/>
      <c r="R39" s="792"/>
      <c r="S39" s="792"/>
      <c r="T39" s="792"/>
      <c r="U39" s="792"/>
      <c r="V39" s="793"/>
      <c r="W39" s="36" t="s">
        <v>69</v>
      </c>
      <c r="X39" s="781">
        <f>IFERROR(SUM(X37:X37),"0")</f>
        <v>0</v>
      </c>
      <c r="Y39" s="781">
        <f>IFERROR(SUM(Y37:Y37),"0")</f>
        <v>0</v>
      </c>
      <c r="Z39" s="36"/>
      <c r="AA39" s="782"/>
      <c r="AB39" s="782"/>
      <c r="AC39" s="782"/>
    </row>
    <row r="40" spans="1:68" ht="14.25" customHeight="1" x14ac:dyDescent="0.25">
      <c r="A40" s="796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71"/>
      <c r="AB40" s="771"/>
      <c r="AC40" s="771"/>
    </row>
    <row r="41" spans="1:68" ht="27" customHeight="1" x14ac:dyDescent="0.25">
      <c r="A41" s="53" t="s">
        <v>109</v>
      </c>
      <c r="B41" s="53" t="s">
        <v>110</v>
      </c>
      <c r="C41" s="30">
        <v>4301170002</v>
      </c>
      <c r="D41" s="786">
        <v>4607091389111</v>
      </c>
      <c r="E41" s="787"/>
      <c r="F41" s="778">
        <v>2.5000000000000001E-2</v>
      </c>
      <c r="G41" s="31">
        <v>10</v>
      </c>
      <c r="H41" s="778">
        <v>0.25</v>
      </c>
      <c r="I41" s="778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3"/>
      <c r="V41" s="33"/>
      <c r="W41" s="34" t="s">
        <v>69</v>
      </c>
      <c r="X41" s="779">
        <v>0</v>
      </c>
      <c r="Y41" s="780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x14ac:dyDescent="0.2">
      <c r="A42" s="80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08"/>
      <c r="P42" s="791" t="s">
        <v>71</v>
      </c>
      <c r="Q42" s="792"/>
      <c r="R42" s="792"/>
      <c r="S42" s="792"/>
      <c r="T42" s="792"/>
      <c r="U42" s="792"/>
      <c r="V42" s="793"/>
      <c r="W42" s="36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08"/>
      <c r="P43" s="791" t="s">
        <v>71</v>
      </c>
      <c r="Q43" s="792"/>
      <c r="R43" s="792"/>
      <c r="S43" s="792"/>
      <c r="T43" s="792"/>
      <c r="U43" s="792"/>
      <c r="V43" s="793"/>
      <c r="W43" s="36" t="s">
        <v>69</v>
      </c>
      <c r="X43" s="781">
        <f>IFERROR(SUM(X41:X41),"0")</f>
        <v>0</v>
      </c>
      <c r="Y43" s="781">
        <f>IFERROR(SUM(Y41:Y41),"0")</f>
        <v>0</v>
      </c>
      <c r="Z43" s="36"/>
      <c r="AA43" s="782"/>
      <c r="AB43" s="782"/>
      <c r="AC43" s="782"/>
    </row>
    <row r="44" spans="1:68" ht="27.75" customHeight="1" x14ac:dyDescent="0.2">
      <c r="A44" s="920" t="s">
        <v>111</v>
      </c>
      <c r="B44" s="921"/>
      <c r="C44" s="921"/>
      <c r="D44" s="921"/>
      <c r="E44" s="921"/>
      <c r="F44" s="921"/>
      <c r="G44" s="921"/>
      <c r="H44" s="921"/>
      <c r="I44" s="921"/>
      <c r="J44" s="921"/>
      <c r="K44" s="921"/>
      <c r="L44" s="921"/>
      <c r="M44" s="921"/>
      <c r="N44" s="921"/>
      <c r="O44" s="921"/>
      <c r="P44" s="921"/>
      <c r="Q44" s="921"/>
      <c r="R44" s="921"/>
      <c r="S44" s="921"/>
      <c r="T44" s="921"/>
      <c r="U44" s="921"/>
      <c r="V44" s="921"/>
      <c r="W44" s="921"/>
      <c r="X44" s="921"/>
      <c r="Y44" s="921"/>
      <c r="Z44" s="921"/>
      <c r="AA44" s="47"/>
      <c r="AB44" s="47"/>
      <c r="AC44" s="47"/>
    </row>
    <row r="45" spans="1:68" ht="16.5" customHeight="1" x14ac:dyDescent="0.25">
      <c r="A45" s="825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2"/>
      <c r="AB45" s="772"/>
      <c r="AC45" s="772"/>
    </row>
    <row r="46" spans="1:68" ht="14.25" customHeight="1" x14ac:dyDescent="0.25">
      <c r="A46" s="796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71"/>
      <c r="AB46" s="771"/>
      <c r="AC46" s="771"/>
    </row>
    <row r="47" spans="1:68" ht="16.5" customHeight="1" x14ac:dyDescent="0.25">
      <c r="A47" s="53" t="s">
        <v>114</v>
      </c>
      <c r="B47" s="53" t="s">
        <v>115</v>
      </c>
      <c r="C47" s="30">
        <v>4301011540</v>
      </c>
      <c r="D47" s="786">
        <v>4607091385670</v>
      </c>
      <c r="E47" s="787"/>
      <c r="F47" s="778">
        <v>1.4</v>
      </c>
      <c r="G47" s="31">
        <v>8</v>
      </c>
      <c r="H47" s="778">
        <v>11.2</v>
      </c>
      <c r="I47" s="778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88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4"/>
      <c r="R47" s="784"/>
      <c r="S47" s="784"/>
      <c r="T47" s="785"/>
      <c r="U47" s="33"/>
      <c r="V47" s="33"/>
      <c r="W47" s="34" t="s">
        <v>69</v>
      </c>
      <c r="X47" s="779">
        <v>0</v>
      </c>
      <c r="Y47" s="780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786">
        <v>4607091385670</v>
      </c>
      <c r="E48" s="787"/>
      <c r="F48" s="778">
        <v>1.35</v>
      </c>
      <c r="G48" s="31">
        <v>8</v>
      </c>
      <c r="H48" s="778">
        <v>10.8</v>
      </c>
      <c r="I48" s="778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4"/>
      <c r="R48" s="784"/>
      <c r="S48" s="784"/>
      <c r="T48" s="785"/>
      <c r="U48" s="33"/>
      <c r="V48" s="33"/>
      <c r="W48" s="34" t="s">
        <v>69</v>
      </c>
      <c r="X48" s="779">
        <v>350</v>
      </c>
      <c r="Y48" s="780">
        <f t="shared" si="6"/>
        <v>356.40000000000003</v>
      </c>
      <c r="Z48" s="35">
        <f>IFERROR(IF(Y48=0,"",ROUNDUP(Y48/H48,0)*0.02175),"")</f>
        <v>0.71775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365.55555555555554</v>
      </c>
      <c r="BN48" s="63">
        <f t="shared" si="8"/>
        <v>372.23999999999995</v>
      </c>
      <c r="BO48" s="63">
        <f t="shared" si="9"/>
        <v>0.57870370370370361</v>
      </c>
      <c r="BP48" s="63">
        <f t="shared" si="10"/>
        <v>0.5892857142857143</v>
      </c>
    </row>
    <row r="49" spans="1:68" ht="16.5" customHeight="1" x14ac:dyDescent="0.25">
      <c r="A49" s="53" t="s">
        <v>121</v>
      </c>
      <c r="B49" s="53" t="s">
        <v>122</v>
      </c>
      <c r="C49" s="30">
        <v>4301011625</v>
      </c>
      <c r="D49" s="786">
        <v>4680115883956</v>
      </c>
      <c r="E49" s="787"/>
      <c r="F49" s="778">
        <v>1.4</v>
      </c>
      <c r="G49" s="31">
        <v>8</v>
      </c>
      <c r="H49" s="778">
        <v>11.2</v>
      </c>
      <c r="I49" s="778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114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3"/>
      <c r="V49" s="33"/>
      <c r="W49" s="34" t="s">
        <v>69</v>
      </c>
      <c r="X49" s="779">
        <v>0</v>
      </c>
      <c r="Y49" s="780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customHeight="1" x14ac:dyDescent="0.25">
      <c r="A50" s="53" t="s">
        <v>124</v>
      </c>
      <c r="B50" s="53" t="s">
        <v>125</v>
      </c>
      <c r="C50" s="30">
        <v>4301011565</v>
      </c>
      <c r="D50" s="786">
        <v>4680115882539</v>
      </c>
      <c r="E50" s="787"/>
      <c r="F50" s="778">
        <v>0.37</v>
      </c>
      <c r="G50" s="31">
        <v>10</v>
      </c>
      <c r="H50" s="778">
        <v>3.7</v>
      </c>
      <c r="I50" s="778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0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4"/>
      <c r="R50" s="784"/>
      <c r="S50" s="784"/>
      <c r="T50" s="785"/>
      <c r="U50" s="33"/>
      <c r="V50" s="33"/>
      <c r="W50" s="34" t="s">
        <v>69</v>
      </c>
      <c r="X50" s="779">
        <v>0</v>
      </c>
      <c r="Y50" s="780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786">
        <v>4607091385687</v>
      </c>
      <c r="E51" s="787"/>
      <c r="F51" s="778">
        <v>0.4</v>
      </c>
      <c r="G51" s="31">
        <v>10</v>
      </c>
      <c r="H51" s="778">
        <v>4</v>
      </c>
      <c r="I51" s="778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4"/>
      <c r="R51" s="784"/>
      <c r="S51" s="784"/>
      <c r="T51" s="785"/>
      <c r="U51" s="33"/>
      <c r="V51" s="33"/>
      <c r="W51" s="34" t="s">
        <v>69</v>
      </c>
      <c r="X51" s="779">
        <v>320</v>
      </c>
      <c r="Y51" s="780">
        <f t="shared" si="6"/>
        <v>320</v>
      </c>
      <c r="Z51" s="35">
        <f>IFERROR(IF(Y51=0,"",ROUNDUP(Y51/H51,0)*0.00902),"")</f>
        <v>0.72160000000000002</v>
      </c>
      <c r="AA51" s="55"/>
      <c r="AB51" s="56"/>
      <c r="AC51" s="97" t="s">
        <v>120</v>
      </c>
      <c r="AG51" s="63"/>
      <c r="AJ51" s="66" t="s">
        <v>130</v>
      </c>
      <c r="AK51" s="66">
        <v>528</v>
      </c>
      <c r="BB51" s="98" t="s">
        <v>1</v>
      </c>
      <c r="BM51" s="63">
        <f t="shared" si="7"/>
        <v>336.8</v>
      </c>
      <c r="BN51" s="63">
        <f t="shared" si="8"/>
        <v>336.8</v>
      </c>
      <c r="BO51" s="63">
        <f t="shared" si="9"/>
        <v>0.60606060606060608</v>
      </c>
      <c r="BP51" s="63">
        <f t="shared" si="10"/>
        <v>0.60606060606060608</v>
      </c>
    </row>
    <row r="52" spans="1:68" ht="27" customHeight="1" x14ac:dyDescent="0.25">
      <c r="A52" s="53" t="s">
        <v>131</v>
      </c>
      <c r="B52" s="53" t="s">
        <v>132</v>
      </c>
      <c r="C52" s="30">
        <v>4301011624</v>
      </c>
      <c r="D52" s="786">
        <v>4680115883949</v>
      </c>
      <c r="E52" s="787"/>
      <c r="F52" s="778">
        <v>0.37</v>
      </c>
      <c r="G52" s="31">
        <v>10</v>
      </c>
      <c r="H52" s="778">
        <v>3.7</v>
      </c>
      <c r="I52" s="778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0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3"/>
      <c r="V52" s="33"/>
      <c r="W52" s="34" t="s">
        <v>69</v>
      </c>
      <c r="X52" s="779">
        <v>0</v>
      </c>
      <c r="Y52" s="780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80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08"/>
      <c r="P53" s="791" t="s">
        <v>71</v>
      </c>
      <c r="Q53" s="792"/>
      <c r="R53" s="792"/>
      <c r="S53" s="792"/>
      <c r="T53" s="792"/>
      <c r="U53" s="792"/>
      <c r="V53" s="793"/>
      <c r="W53" s="36" t="s">
        <v>72</v>
      </c>
      <c r="X53" s="781">
        <f>IFERROR(X47/H47,"0")+IFERROR(X48/H48,"0")+IFERROR(X49/H49,"0")+IFERROR(X50/H50,"0")+IFERROR(X51/H51,"0")+IFERROR(X52/H52,"0")</f>
        <v>112.4074074074074</v>
      </c>
      <c r="Y53" s="781">
        <f>IFERROR(Y47/H47,"0")+IFERROR(Y48/H48,"0")+IFERROR(Y49/H49,"0")+IFERROR(Y50/H50,"0")+IFERROR(Y51/H51,"0")+IFERROR(Y52/H52,"0")</f>
        <v>113</v>
      </c>
      <c r="Z53" s="781">
        <f>IFERROR(IF(Z47="",0,Z47),"0")+IFERROR(IF(Z48="",0,Z48),"0")+IFERROR(IF(Z49="",0,Z49),"0")+IFERROR(IF(Z50="",0,Z50),"0")+IFERROR(IF(Z51="",0,Z51),"0")+IFERROR(IF(Z52="",0,Z52),"0")</f>
        <v>1.4393500000000001</v>
      </c>
      <c r="AA53" s="782"/>
      <c r="AB53" s="782"/>
      <c r="AC53" s="782"/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08"/>
      <c r="P54" s="791" t="s">
        <v>71</v>
      </c>
      <c r="Q54" s="792"/>
      <c r="R54" s="792"/>
      <c r="S54" s="792"/>
      <c r="T54" s="792"/>
      <c r="U54" s="792"/>
      <c r="V54" s="793"/>
      <c r="W54" s="36" t="s">
        <v>69</v>
      </c>
      <c r="X54" s="781">
        <f>IFERROR(SUM(X47:X52),"0")</f>
        <v>670</v>
      </c>
      <c r="Y54" s="781">
        <f>IFERROR(SUM(Y47:Y52),"0")</f>
        <v>676.40000000000009</v>
      </c>
      <c r="Z54" s="36"/>
      <c r="AA54" s="782"/>
      <c r="AB54" s="782"/>
      <c r="AC54" s="782"/>
    </row>
    <row r="55" spans="1:68" ht="14.25" customHeight="1" x14ac:dyDescent="0.25">
      <c r="A55" s="796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71"/>
      <c r="AB55" s="771"/>
      <c r="AC55" s="771"/>
    </row>
    <row r="56" spans="1:68" ht="27" customHeight="1" x14ac:dyDescent="0.25">
      <c r="A56" s="53" t="s">
        <v>133</v>
      </c>
      <c r="B56" s="53" t="s">
        <v>134</v>
      </c>
      <c r="C56" s="30">
        <v>4301051842</v>
      </c>
      <c r="D56" s="786">
        <v>4680115885233</v>
      </c>
      <c r="E56" s="787"/>
      <c r="F56" s="778">
        <v>0.2</v>
      </c>
      <c r="G56" s="31">
        <v>6</v>
      </c>
      <c r="H56" s="778">
        <v>1.2</v>
      </c>
      <c r="I56" s="778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9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3"/>
      <c r="V56" s="33"/>
      <c r="W56" s="34" t="s">
        <v>69</v>
      </c>
      <c r="X56" s="779">
        <v>0</v>
      </c>
      <c r="Y56" s="780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customHeight="1" x14ac:dyDescent="0.25">
      <c r="A57" s="53" t="s">
        <v>136</v>
      </c>
      <c r="B57" s="53" t="s">
        <v>137</v>
      </c>
      <c r="C57" s="30">
        <v>4301051820</v>
      </c>
      <c r="D57" s="786">
        <v>4680115884915</v>
      </c>
      <c r="E57" s="787"/>
      <c r="F57" s="778">
        <v>0.3</v>
      </c>
      <c r="G57" s="31">
        <v>6</v>
      </c>
      <c r="H57" s="778">
        <v>1.8</v>
      </c>
      <c r="I57" s="778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3"/>
      <c r="V57" s="33"/>
      <c r="W57" s="34" t="s">
        <v>69</v>
      </c>
      <c r="X57" s="779">
        <v>0</v>
      </c>
      <c r="Y57" s="780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x14ac:dyDescent="0.2">
      <c r="A58" s="80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08"/>
      <c r="P58" s="791" t="s">
        <v>71</v>
      </c>
      <c r="Q58" s="792"/>
      <c r="R58" s="792"/>
      <c r="S58" s="792"/>
      <c r="T58" s="792"/>
      <c r="U58" s="792"/>
      <c r="V58" s="793"/>
      <c r="W58" s="36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08"/>
      <c r="P59" s="791" t="s">
        <v>71</v>
      </c>
      <c r="Q59" s="792"/>
      <c r="R59" s="792"/>
      <c r="S59" s="792"/>
      <c r="T59" s="792"/>
      <c r="U59" s="792"/>
      <c r="V59" s="793"/>
      <c r="W59" s="36" t="s">
        <v>69</v>
      </c>
      <c r="X59" s="781">
        <f>IFERROR(SUM(X56:X57),"0")</f>
        <v>0</v>
      </c>
      <c r="Y59" s="781">
        <f>IFERROR(SUM(Y56:Y57),"0")</f>
        <v>0</v>
      </c>
      <c r="Z59" s="36"/>
      <c r="AA59" s="782"/>
      <c r="AB59" s="782"/>
      <c r="AC59" s="782"/>
    </row>
    <row r="60" spans="1:68" ht="16.5" customHeight="1" x14ac:dyDescent="0.25">
      <c r="A60" s="825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2"/>
      <c r="AB60" s="772"/>
      <c r="AC60" s="772"/>
    </row>
    <row r="61" spans="1:68" ht="14.25" customHeight="1" x14ac:dyDescent="0.25">
      <c r="A61" s="796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71"/>
      <c r="AB61" s="771"/>
      <c r="AC61" s="771"/>
    </row>
    <row r="62" spans="1:68" ht="27" customHeight="1" x14ac:dyDescent="0.25">
      <c r="A62" s="53" t="s">
        <v>140</v>
      </c>
      <c r="B62" s="53" t="s">
        <v>141</v>
      </c>
      <c r="C62" s="30">
        <v>4301012030</v>
      </c>
      <c r="D62" s="786">
        <v>4680115885882</v>
      </c>
      <c r="E62" s="787"/>
      <c r="F62" s="778">
        <v>1.4</v>
      </c>
      <c r="G62" s="31">
        <v>8</v>
      </c>
      <c r="H62" s="778">
        <v>11.2</v>
      </c>
      <c r="I62" s="778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11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3"/>
      <c r="V62" s="33"/>
      <c r="W62" s="34" t="s">
        <v>69</v>
      </c>
      <c r="X62" s="779">
        <v>0</v>
      </c>
      <c r="Y62" s="780">
        <f t="shared" ref="Y62:Y70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70" si="12">IFERROR(X62*I62/H62,"0")</f>
        <v>0</v>
      </c>
      <c r="BN62" s="63">
        <f t="shared" ref="BN62:BN70" si="13">IFERROR(Y62*I62/H62,"0")</f>
        <v>0</v>
      </c>
      <c r="BO62" s="63">
        <f t="shared" ref="BO62:BO70" si="14">IFERROR(1/J62*(X62/H62),"0")</f>
        <v>0</v>
      </c>
      <c r="BP62" s="63">
        <f t="shared" ref="BP62:BP70" si="15">IFERROR(1/J62*(Y62/H62),"0")</f>
        <v>0</v>
      </c>
    </row>
    <row r="63" spans="1:68" ht="27" customHeight="1" x14ac:dyDescent="0.25">
      <c r="A63" s="53" t="s">
        <v>143</v>
      </c>
      <c r="B63" s="53" t="s">
        <v>144</v>
      </c>
      <c r="C63" s="30">
        <v>4301011816</v>
      </c>
      <c r="D63" s="786">
        <v>4680115881426</v>
      </c>
      <c r="E63" s="787"/>
      <c r="F63" s="778">
        <v>1.35</v>
      </c>
      <c r="G63" s="31">
        <v>8</v>
      </c>
      <c r="H63" s="778">
        <v>10.8</v>
      </c>
      <c r="I63" s="778">
        <v>11.28</v>
      </c>
      <c r="J63" s="31">
        <v>56</v>
      </c>
      <c r="K63" s="31" t="s">
        <v>116</v>
      </c>
      <c r="L63" s="31" t="s">
        <v>129</v>
      </c>
      <c r="M63" s="32" t="s">
        <v>119</v>
      </c>
      <c r="N63" s="32"/>
      <c r="O63" s="31">
        <v>50</v>
      </c>
      <c r="P63" s="8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3"/>
      <c r="V63" s="33"/>
      <c r="W63" s="34" t="s">
        <v>69</v>
      </c>
      <c r="X63" s="779">
        <v>600</v>
      </c>
      <c r="Y63" s="780">
        <f t="shared" si="11"/>
        <v>604.80000000000007</v>
      </c>
      <c r="Z63" s="35">
        <f>IFERROR(IF(Y63=0,"",ROUNDUP(Y63/H63,0)*0.02175),"")</f>
        <v>1.218</v>
      </c>
      <c r="AA63" s="55"/>
      <c r="AB63" s="56"/>
      <c r="AC63" s="107" t="s">
        <v>145</v>
      </c>
      <c r="AG63" s="63"/>
      <c r="AJ63" s="66" t="s">
        <v>130</v>
      </c>
      <c r="AK63" s="66">
        <v>604.79999999999995</v>
      </c>
      <c r="BB63" s="108" t="s">
        <v>1</v>
      </c>
      <c r="BM63" s="63">
        <f t="shared" si="12"/>
        <v>626.66666666666663</v>
      </c>
      <c r="BN63" s="63">
        <f t="shared" si="13"/>
        <v>631.67999999999995</v>
      </c>
      <c r="BO63" s="63">
        <f t="shared" si="14"/>
        <v>0.99206349206349187</v>
      </c>
      <c r="BP63" s="63">
        <f t="shared" si="15"/>
        <v>1</v>
      </c>
    </row>
    <row r="64" spans="1:68" ht="27" customHeight="1" x14ac:dyDescent="0.25">
      <c r="A64" s="53" t="s">
        <v>143</v>
      </c>
      <c r="B64" s="53" t="s">
        <v>146</v>
      </c>
      <c r="C64" s="30">
        <v>4301011948</v>
      </c>
      <c r="D64" s="786">
        <v>4680115881426</v>
      </c>
      <c r="E64" s="787"/>
      <c r="F64" s="778">
        <v>1.35</v>
      </c>
      <c r="G64" s="31">
        <v>8</v>
      </c>
      <c r="H64" s="778">
        <v>10.8</v>
      </c>
      <c r="I64" s="778">
        <v>11.28</v>
      </c>
      <c r="J64" s="31">
        <v>48</v>
      </c>
      <c r="K64" s="31" t="s">
        <v>116</v>
      </c>
      <c r="L64" s="31"/>
      <c r="M64" s="32" t="s">
        <v>147</v>
      </c>
      <c r="N64" s="32"/>
      <c r="O64" s="31">
        <v>55</v>
      </c>
      <c r="P64" s="115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3"/>
      <c r="V64" s="33"/>
      <c r="W64" s="34" t="s">
        <v>69</v>
      </c>
      <c r="X64" s="779">
        <v>0</v>
      </c>
      <c r="Y64" s="780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148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customHeight="1" x14ac:dyDescent="0.25">
      <c r="A65" s="53" t="s">
        <v>149</v>
      </c>
      <c r="B65" s="53" t="s">
        <v>150</v>
      </c>
      <c r="C65" s="30">
        <v>4301011386</v>
      </c>
      <c r="D65" s="786">
        <v>4680115880283</v>
      </c>
      <c r="E65" s="787"/>
      <c r="F65" s="778">
        <v>0.6</v>
      </c>
      <c r="G65" s="31">
        <v>8</v>
      </c>
      <c r="H65" s="778">
        <v>4.8</v>
      </c>
      <c r="I65" s="778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1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3"/>
      <c r="V65" s="33"/>
      <c r="W65" s="34" t="s">
        <v>69</v>
      </c>
      <c r="X65" s="779">
        <v>0</v>
      </c>
      <c r="Y65" s="780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151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152</v>
      </c>
      <c r="B66" s="53" t="s">
        <v>153</v>
      </c>
      <c r="C66" s="30">
        <v>4301011432</v>
      </c>
      <c r="D66" s="786">
        <v>4680115882720</v>
      </c>
      <c r="E66" s="787"/>
      <c r="F66" s="778">
        <v>0.45</v>
      </c>
      <c r="G66" s="31">
        <v>10</v>
      </c>
      <c r="H66" s="778">
        <v>4.5</v>
      </c>
      <c r="I66" s="778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3"/>
      <c r="V66" s="33"/>
      <c r="W66" s="34" t="s">
        <v>69</v>
      </c>
      <c r="X66" s="779">
        <v>0</v>
      </c>
      <c r="Y66" s="780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154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customHeight="1" x14ac:dyDescent="0.25">
      <c r="A67" s="53" t="s">
        <v>155</v>
      </c>
      <c r="B67" s="53" t="s">
        <v>156</v>
      </c>
      <c r="C67" s="30">
        <v>4301011806</v>
      </c>
      <c r="D67" s="786">
        <v>4680115881525</v>
      </c>
      <c r="E67" s="787"/>
      <c r="F67" s="778">
        <v>0.4</v>
      </c>
      <c r="G67" s="31">
        <v>10</v>
      </c>
      <c r="H67" s="778">
        <v>4</v>
      </c>
      <c r="I67" s="778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3"/>
      <c r="V67" s="33"/>
      <c r="W67" s="34" t="s">
        <v>69</v>
      </c>
      <c r="X67" s="779">
        <v>0</v>
      </c>
      <c r="Y67" s="780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145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customHeight="1" x14ac:dyDescent="0.25">
      <c r="A68" s="53" t="s">
        <v>157</v>
      </c>
      <c r="B68" s="53" t="s">
        <v>158</v>
      </c>
      <c r="C68" s="30">
        <v>4301011589</v>
      </c>
      <c r="D68" s="786">
        <v>4680115885899</v>
      </c>
      <c r="E68" s="787"/>
      <c r="F68" s="778">
        <v>0.35</v>
      </c>
      <c r="G68" s="31">
        <v>6</v>
      </c>
      <c r="H68" s="778">
        <v>2.1</v>
      </c>
      <c r="I68" s="778">
        <v>2.2799999999999998</v>
      </c>
      <c r="J68" s="31">
        <v>182</v>
      </c>
      <c r="K68" s="31" t="s">
        <v>76</v>
      </c>
      <c r="L68" s="31"/>
      <c r="M68" s="32" t="s">
        <v>159</v>
      </c>
      <c r="N68" s="32"/>
      <c r="O68" s="31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4"/>
      <c r="R68" s="784"/>
      <c r="S68" s="784"/>
      <c r="T68" s="785"/>
      <c r="U68" s="33"/>
      <c r="V68" s="33"/>
      <c r="W68" s="34" t="s">
        <v>69</v>
      </c>
      <c r="X68" s="779">
        <v>0</v>
      </c>
      <c r="Y68" s="780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160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customHeight="1" x14ac:dyDescent="0.25">
      <c r="A69" s="53" t="s">
        <v>161</v>
      </c>
      <c r="B69" s="53" t="s">
        <v>162</v>
      </c>
      <c r="C69" s="30">
        <v>4301011192</v>
      </c>
      <c r="D69" s="786">
        <v>4607091382952</v>
      </c>
      <c r="E69" s="787"/>
      <c r="F69" s="778">
        <v>0.5</v>
      </c>
      <c r="G69" s="31">
        <v>6</v>
      </c>
      <c r="H69" s="778">
        <v>3</v>
      </c>
      <c r="I69" s="778">
        <v>3.21</v>
      </c>
      <c r="J69" s="31">
        <v>132</v>
      </c>
      <c r="K69" s="31" t="s">
        <v>126</v>
      </c>
      <c r="L69" s="31"/>
      <c r="M69" s="32" t="s">
        <v>119</v>
      </c>
      <c r="N69" s="32"/>
      <c r="O69" s="31">
        <v>50</v>
      </c>
      <c r="P69" s="99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3"/>
      <c r="V69" s="33"/>
      <c r="W69" s="34" t="s">
        <v>69</v>
      </c>
      <c r="X69" s="779">
        <v>0</v>
      </c>
      <c r="Y69" s="780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163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164</v>
      </c>
      <c r="B70" s="53" t="s">
        <v>165</v>
      </c>
      <c r="C70" s="30">
        <v>4301011801</v>
      </c>
      <c r="D70" s="786">
        <v>4680115881419</v>
      </c>
      <c r="E70" s="787"/>
      <c r="F70" s="778">
        <v>0.45</v>
      </c>
      <c r="G70" s="31">
        <v>10</v>
      </c>
      <c r="H70" s="778">
        <v>4.5</v>
      </c>
      <c r="I70" s="778">
        <v>4.71</v>
      </c>
      <c r="J70" s="31">
        <v>132</v>
      </c>
      <c r="K70" s="31" t="s">
        <v>126</v>
      </c>
      <c r="L70" s="31" t="s">
        <v>129</v>
      </c>
      <c r="M70" s="32" t="s">
        <v>119</v>
      </c>
      <c r="N70" s="32"/>
      <c r="O70" s="31">
        <v>50</v>
      </c>
      <c r="P70" s="11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3"/>
      <c r="V70" s="33"/>
      <c r="W70" s="34" t="s">
        <v>69</v>
      </c>
      <c r="X70" s="779">
        <v>405</v>
      </c>
      <c r="Y70" s="780">
        <f t="shared" si="11"/>
        <v>405</v>
      </c>
      <c r="Z70" s="35">
        <f>IFERROR(IF(Y70=0,"",ROUNDUP(Y70/H70,0)*0.00902),"")</f>
        <v>0.81180000000000008</v>
      </c>
      <c r="AA70" s="55"/>
      <c r="AB70" s="56"/>
      <c r="AC70" s="121" t="s">
        <v>145</v>
      </c>
      <c r="AG70" s="63"/>
      <c r="AJ70" s="66" t="s">
        <v>130</v>
      </c>
      <c r="AK70" s="66">
        <v>594</v>
      </c>
      <c r="BB70" s="122" t="s">
        <v>1</v>
      </c>
      <c r="BM70" s="63">
        <f t="shared" si="12"/>
        <v>423.9</v>
      </c>
      <c r="BN70" s="63">
        <f t="shared" si="13"/>
        <v>423.9</v>
      </c>
      <c r="BO70" s="63">
        <f t="shared" si="14"/>
        <v>0.68181818181818188</v>
      </c>
      <c r="BP70" s="63">
        <f t="shared" si="15"/>
        <v>0.68181818181818188</v>
      </c>
    </row>
    <row r="71" spans="1:68" x14ac:dyDescent="0.2">
      <c r="A71" s="807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08"/>
      <c r="P71" s="791" t="s">
        <v>71</v>
      </c>
      <c r="Q71" s="792"/>
      <c r="R71" s="792"/>
      <c r="S71" s="792"/>
      <c r="T71" s="792"/>
      <c r="U71" s="792"/>
      <c r="V71" s="793"/>
      <c r="W71" s="36" t="s">
        <v>72</v>
      </c>
      <c r="X71" s="781">
        <f>IFERROR(X62/H62,"0")+IFERROR(X63/H63,"0")+IFERROR(X64/H64,"0")+IFERROR(X65/H65,"0")+IFERROR(X66/H66,"0")+IFERROR(X67/H67,"0")+IFERROR(X68/H68,"0")+IFERROR(X69/H69,"0")+IFERROR(X70/H70,"0")</f>
        <v>145.55555555555554</v>
      </c>
      <c r="Y71" s="781">
        <f>IFERROR(Y62/H62,"0")+IFERROR(Y63/H63,"0")+IFERROR(Y64/H64,"0")+IFERROR(Y65/H65,"0")+IFERROR(Y66/H66,"0")+IFERROR(Y67/H67,"0")+IFERROR(Y68/H68,"0")+IFERROR(Y69/H69,"0")+IFERROR(Y70/H70,"0")</f>
        <v>146</v>
      </c>
      <c r="Z71" s="78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2.0297999999999998</v>
      </c>
      <c r="AA71" s="782"/>
      <c r="AB71" s="782"/>
      <c r="AC71" s="782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08"/>
      <c r="P72" s="791" t="s">
        <v>71</v>
      </c>
      <c r="Q72" s="792"/>
      <c r="R72" s="792"/>
      <c r="S72" s="792"/>
      <c r="T72" s="792"/>
      <c r="U72" s="792"/>
      <c r="V72" s="793"/>
      <c r="W72" s="36" t="s">
        <v>69</v>
      </c>
      <c r="X72" s="781">
        <f>IFERROR(SUM(X62:X70),"0")</f>
        <v>1005</v>
      </c>
      <c r="Y72" s="781">
        <f>IFERROR(SUM(Y62:Y70),"0")</f>
        <v>1009.8000000000001</v>
      </c>
      <c r="Z72" s="36"/>
      <c r="AA72" s="782"/>
      <c r="AB72" s="782"/>
      <c r="AC72" s="782"/>
    </row>
    <row r="73" spans="1:68" ht="14.25" customHeight="1" x14ac:dyDescent="0.25">
      <c r="A73" s="796" t="s">
        <v>166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71"/>
      <c r="AB73" s="771"/>
      <c r="AC73" s="771"/>
    </row>
    <row r="74" spans="1:68" ht="27" customHeight="1" x14ac:dyDescent="0.25">
      <c r="A74" s="53" t="s">
        <v>167</v>
      </c>
      <c r="B74" s="53" t="s">
        <v>168</v>
      </c>
      <c r="C74" s="30">
        <v>4301020298</v>
      </c>
      <c r="D74" s="786">
        <v>4680115881440</v>
      </c>
      <c r="E74" s="787"/>
      <c r="F74" s="778">
        <v>1.35</v>
      </c>
      <c r="G74" s="31">
        <v>8</v>
      </c>
      <c r="H74" s="778">
        <v>10.8</v>
      </c>
      <c r="I74" s="778">
        <v>11.28</v>
      </c>
      <c r="J74" s="31">
        <v>56</v>
      </c>
      <c r="K74" s="31" t="s">
        <v>116</v>
      </c>
      <c r="L74" s="31"/>
      <c r="M74" s="32" t="s">
        <v>119</v>
      </c>
      <c r="N74" s="32"/>
      <c r="O74" s="31">
        <v>50</v>
      </c>
      <c r="P74" s="9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3"/>
      <c r="V74" s="33"/>
      <c r="W74" s="34" t="s">
        <v>69</v>
      </c>
      <c r="X74" s="779">
        <v>50</v>
      </c>
      <c r="Y74" s="780">
        <f>IFERROR(IF(X74="",0,CEILING((X74/$H74),1)*$H74),"")</f>
        <v>54</v>
      </c>
      <c r="Z74" s="35">
        <f>IFERROR(IF(Y74=0,"",ROUNDUP(Y74/H74,0)*0.02175),"")</f>
        <v>0.10874999999999999</v>
      </c>
      <c r="AA74" s="55"/>
      <c r="AB74" s="56"/>
      <c r="AC74" s="123" t="s">
        <v>169</v>
      </c>
      <c r="AG74" s="63"/>
      <c r="AJ74" s="66"/>
      <c r="AK74" s="66">
        <v>0</v>
      </c>
      <c r="BB74" s="124" t="s">
        <v>1</v>
      </c>
      <c r="BM74" s="63">
        <f>IFERROR(X74*I74/H74,"0")</f>
        <v>52.222222222222221</v>
      </c>
      <c r="BN74" s="63">
        <f>IFERROR(Y74*I74/H74,"0")</f>
        <v>56.4</v>
      </c>
      <c r="BO74" s="63">
        <f>IFERROR(1/J74*(X74/H74),"0")</f>
        <v>8.2671957671957674E-2</v>
      </c>
      <c r="BP74" s="63">
        <f>IFERROR(1/J74*(Y74/H74),"0")</f>
        <v>8.9285714285714274E-2</v>
      </c>
    </row>
    <row r="75" spans="1:68" ht="27" customHeight="1" x14ac:dyDescent="0.25">
      <c r="A75" s="53" t="s">
        <v>170</v>
      </c>
      <c r="B75" s="53" t="s">
        <v>171</v>
      </c>
      <c r="C75" s="30">
        <v>4301020228</v>
      </c>
      <c r="D75" s="786">
        <v>4680115882751</v>
      </c>
      <c r="E75" s="787"/>
      <c r="F75" s="778">
        <v>0.45</v>
      </c>
      <c r="G75" s="31">
        <v>10</v>
      </c>
      <c r="H75" s="778">
        <v>4.5</v>
      </c>
      <c r="I75" s="778">
        <v>4.71</v>
      </c>
      <c r="J75" s="31">
        <v>132</v>
      </c>
      <c r="K75" s="31" t="s">
        <v>126</v>
      </c>
      <c r="L75" s="31"/>
      <c r="M75" s="32" t="s">
        <v>119</v>
      </c>
      <c r="N75" s="32"/>
      <c r="O75" s="31">
        <v>90</v>
      </c>
      <c r="P75" s="11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3"/>
      <c r="V75" s="33"/>
      <c r="W75" s="34" t="s">
        <v>69</v>
      </c>
      <c r="X75" s="779">
        <v>0</v>
      </c>
      <c r="Y75" s="780">
        <f>IFERROR(IF(X75="",0,CEILING((X75/$H75),1)*$H75),"")</f>
        <v>0</v>
      </c>
      <c r="Z75" s="35" t="str">
        <f>IFERROR(IF(Y75=0,"",ROUNDUP(Y75/H75,0)*0.00902),"")</f>
        <v/>
      </c>
      <c r="AA75" s="55"/>
      <c r="AB75" s="56"/>
      <c r="AC75" s="125" t="s">
        <v>172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16.5" customHeight="1" x14ac:dyDescent="0.25">
      <c r="A76" s="53" t="s">
        <v>173</v>
      </c>
      <c r="B76" s="53" t="s">
        <v>174</v>
      </c>
      <c r="C76" s="30">
        <v>4301020358</v>
      </c>
      <c r="D76" s="786">
        <v>4680115885950</v>
      </c>
      <c r="E76" s="787"/>
      <c r="F76" s="778">
        <v>0.37</v>
      </c>
      <c r="G76" s="31">
        <v>6</v>
      </c>
      <c r="H76" s="778">
        <v>2.2200000000000002</v>
      </c>
      <c r="I76" s="778">
        <v>2.4</v>
      </c>
      <c r="J76" s="31">
        <v>182</v>
      </c>
      <c r="K76" s="31" t="s">
        <v>76</v>
      </c>
      <c r="L76" s="31"/>
      <c r="M76" s="32" t="s">
        <v>77</v>
      </c>
      <c r="N76" s="32"/>
      <c r="O76" s="31">
        <v>50</v>
      </c>
      <c r="P76" s="9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3"/>
      <c r="V76" s="33"/>
      <c r="W76" s="34" t="s">
        <v>69</v>
      </c>
      <c r="X76" s="779">
        <v>0</v>
      </c>
      <c r="Y76" s="780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169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customHeight="1" x14ac:dyDescent="0.25">
      <c r="A77" s="53" t="s">
        <v>175</v>
      </c>
      <c r="B77" s="53" t="s">
        <v>176</v>
      </c>
      <c r="C77" s="30">
        <v>4301020296</v>
      </c>
      <c r="D77" s="786">
        <v>4680115881433</v>
      </c>
      <c r="E77" s="787"/>
      <c r="F77" s="778">
        <v>0.45</v>
      </c>
      <c r="G77" s="31">
        <v>6</v>
      </c>
      <c r="H77" s="778">
        <v>2.7</v>
      </c>
      <c r="I77" s="778">
        <v>2.88</v>
      </c>
      <c r="J77" s="31">
        <v>182</v>
      </c>
      <c r="K77" s="31" t="s">
        <v>76</v>
      </c>
      <c r="L77" s="31" t="s">
        <v>129</v>
      </c>
      <c r="M77" s="32" t="s">
        <v>119</v>
      </c>
      <c r="N77" s="32"/>
      <c r="O77" s="31">
        <v>50</v>
      </c>
      <c r="P77" s="10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3"/>
      <c r="V77" s="33"/>
      <c r="W77" s="34" t="s">
        <v>69</v>
      </c>
      <c r="X77" s="779">
        <v>225</v>
      </c>
      <c r="Y77" s="780">
        <f>IFERROR(IF(X77="",0,CEILING((X77/$H77),1)*$H77),"")</f>
        <v>226.8</v>
      </c>
      <c r="Z77" s="35">
        <f>IFERROR(IF(Y77=0,"",ROUNDUP(Y77/H77,0)*0.00651),"")</f>
        <v>0.54683999999999999</v>
      </c>
      <c r="AA77" s="55"/>
      <c r="AB77" s="56"/>
      <c r="AC77" s="129" t="s">
        <v>169</v>
      </c>
      <c r="AG77" s="63"/>
      <c r="AJ77" s="66" t="s">
        <v>130</v>
      </c>
      <c r="AK77" s="66">
        <v>491.4</v>
      </c>
      <c r="BB77" s="130" t="s">
        <v>1</v>
      </c>
      <c r="BM77" s="63">
        <f>IFERROR(X77*I77/H77,"0")</f>
        <v>239.99999999999997</v>
      </c>
      <c r="BN77" s="63">
        <f>IFERROR(Y77*I77/H77,"0")</f>
        <v>241.91999999999996</v>
      </c>
      <c r="BO77" s="63">
        <f>IFERROR(1/J77*(X77/H77),"0")</f>
        <v>0.45787545787545786</v>
      </c>
      <c r="BP77" s="63">
        <f>IFERROR(1/J77*(Y77/H77),"0")</f>
        <v>0.46153846153846156</v>
      </c>
    </row>
    <row r="78" spans="1:68" x14ac:dyDescent="0.2">
      <c r="A78" s="807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08"/>
      <c r="P78" s="791" t="s">
        <v>71</v>
      </c>
      <c r="Q78" s="792"/>
      <c r="R78" s="792"/>
      <c r="S78" s="792"/>
      <c r="T78" s="792"/>
      <c r="U78" s="792"/>
      <c r="V78" s="793"/>
      <c r="W78" s="36" t="s">
        <v>72</v>
      </c>
      <c r="X78" s="781">
        <f>IFERROR(X74/H74,"0")+IFERROR(X75/H75,"0")+IFERROR(X76/H76,"0")+IFERROR(X77/H77,"0")</f>
        <v>87.962962962962962</v>
      </c>
      <c r="Y78" s="781">
        <f>IFERROR(Y74/H74,"0")+IFERROR(Y75/H75,"0")+IFERROR(Y76/H76,"0")+IFERROR(Y77/H77,"0")</f>
        <v>89</v>
      </c>
      <c r="Z78" s="781">
        <f>IFERROR(IF(Z74="",0,Z74),"0")+IFERROR(IF(Z75="",0,Z75),"0")+IFERROR(IF(Z76="",0,Z76),"0")+IFERROR(IF(Z77="",0,Z77),"0")</f>
        <v>0.65559000000000001</v>
      </c>
      <c r="AA78" s="782"/>
      <c r="AB78" s="782"/>
      <c r="AC78" s="782"/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08"/>
      <c r="P79" s="791" t="s">
        <v>71</v>
      </c>
      <c r="Q79" s="792"/>
      <c r="R79" s="792"/>
      <c r="S79" s="792"/>
      <c r="T79" s="792"/>
      <c r="U79" s="792"/>
      <c r="V79" s="793"/>
      <c r="W79" s="36" t="s">
        <v>69</v>
      </c>
      <c r="X79" s="781">
        <f>IFERROR(SUM(X74:X77),"0")</f>
        <v>275</v>
      </c>
      <c r="Y79" s="781">
        <f>IFERROR(SUM(Y74:Y77),"0")</f>
        <v>280.8</v>
      </c>
      <c r="Z79" s="36"/>
      <c r="AA79" s="782"/>
      <c r="AB79" s="782"/>
      <c r="AC79" s="782"/>
    </row>
    <row r="80" spans="1:68" ht="14.25" customHeight="1" x14ac:dyDescent="0.25">
      <c r="A80" s="796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71"/>
      <c r="AB80" s="771"/>
      <c r="AC80" s="771"/>
    </row>
    <row r="81" spans="1:68" ht="16.5" customHeight="1" x14ac:dyDescent="0.25">
      <c r="A81" s="53" t="s">
        <v>177</v>
      </c>
      <c r="B81" s="53" t="s">
        <v>178</v>
      </c>
      <c r="C81" s="30">
        <v>4301031242</v>
      </c>
      <c r="D81" s="786">
        <v>4680115885066</v>
      </c>
      <c r="E81" s="787"/>
      <c r="F81" s="778">
        <v>0.7</v>
      </c>
      <c r="G81" s="31">
        <v>6</v>
      </c>
      <c r="H81" s="778">
        <v>4.2</v>
      </c>
      <c r="I81" s="778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9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3"/>
      <c r="V81" s="33"/>
      <c r="W81" s="34" t="s">
        <v>69</v>
      </c>
      <c r="X81" s="779">
        <v>0</v>
      </c>
      <c r="Y81" s="780">
        <f t="shared" ref="Y81:Y86" si="16"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179</v>
      </c>
      <c r="AG81" s="63"/>
      <c r="AJ81" s="66"/>
      <c r="AK81" s="66">
        <v>0</v>
      </c>
      <c r="BB81" s="132" t="s">
        <v>1</v>
      </c>
      <c r="BM81" s="63">
        <f t="shared" ref="BM81:BM86" si="17">IFERROR(X81*I81/H81,"0")</f>
        <v>0</v>
      </c>
      <c r="BN81" s="63">
        <f t="shared" ref="BN81:BN86" si="18">IFERROR(Y81*I81/H81,"0")</f>
        <v>0</v>
      </c>
      <c r="BO81" s="63">
        <f t="shared" ref="BO81:BO86" si="19">IFERROR(1/J81*(X81/H81),"0")</f>
        <v>0</v>
      </c>
      <c r="BP81" s="63">
        <f t="shared" ref="BP81:BP86" si="20">IFERROR(1/J81*(Y81/H81),"0")</f>
        <v>0</v>
      </c>
    </row>
    <row r="82" spans="1:68" ht="16.5" customHeight="1" x14ac:dyDescent="0.25">
      <c r="A82" s="53" t="s">
        <v>180</v>
      </c>
      <c r="B82" s="53" t="s">
        <v>181</v>
      </c>
      <c r="C82" s="30">
        <v>4301031240</v>
      </c>
      <c r="D82" s="786">
        <v>4680115885042</v>
      </c>
      <c r="E82" s="787"/>
      <c r="F82" s="778">
        <v>0.7</v>
      </c>
      <c r="G82" s="31">
        <v>6</v>
      </c>
      <c r="H82" s="778">
        <v>4.2</v>
      </c>
      <c r="I82" s="778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3"/>
      <c r="V82" s="33"/>
      <c r="W82" s="34" t="s">
        <v>69</v>
      </c>
      <c r="X82" s="779">
        <v>0</v>
      </c>
      <c r="Y82" s="780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182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16.5" customHeight="1" x14ac:dyDescent="0.25">
      <c r="A83" s="53" t="s">
        <v>183</v>
      </c>
      <c r="B83" s="53" t="s">
        <v>184</v>
      </c>
      <c r="C83" s="30">
        <v>4301031315</v>
      </c>
      <c r="D83" s="786">
        <v>4680115885080</v>
      </c>
      <c r="E83" s="787"/>
      <c r="F83" s="778">
        <v>0.7</v>
      </c>
      <c r="G83" s="31">
        <v>6</v>
      </c>
      <c r="H83" s="778">
        <v>4.2</v>
      </c>
      <c r="I83" s="778">
        <v>4.41</v>
      </c>
      <c r="J83" s="31">
        <v>132</v>
      </c>
      <c r="K83" s="31" t="s">
        <v>126</v>
      </c>
      <c r="L83" s="31"/>
      <c r="M83" s="32" t="s">
        <v>68</v>
      </c>
      <c r="N83" s="32"/>
      <c r="O83" s="31">
        <v>40</v>
      </c>
      <c r="P83" s="120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3"/>
      <c r="V83" s="33"/>
      <c r="W83" s="34" t="s">
        <v>69</v>
      </c>
      <c r="X83" s="779">
        <v>0</v>
      </c>
      <c r="Y83" s="780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185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customHeight="1" x14ac:dyDescent="0.25">
      <c r="A84" s="53" t="s">
        <v>186</v>
      </c>
      <c r="B84" s="53" t="s">
        <v>187</v>
      </c>
      <c r="C84" s="30">
        <v>4301031243</v>
      </c>
      <c r="D84" s="786">
        <v>4680115885073</v>
      </c>
      <c r="E84" s="787"/>
      <c r="F84" s="778">
        <v>0.3</v>
      </c>
      <c r="G84" s="31">
        <v>6</v>
      </c>
      <c r="H84" s="778">
        <v>1.8</v>
      </c>
      <c r="I84" s="778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3"/>
      <c r="V84" s="33"/>
      <c r="W84" s="34" t="s">
        <v>69</v>
      </c>
      <c r="X84" s="779">
        <v>0</v>
      </c>
      <c r="Y84" s="780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179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188</v>
      </c>
      <c r="B85" s="53" t="s">
        <v>189</v>
      </c>
      <c r="C85" s="30">
        <v>4301031241</v>
      </c>
      <c r="D85" s="786">
        <v>4680115885059</v>
      </c>
      <c r="E85" s="787"/>
      <c r="F85" s="778">
        <v>0.3</v>
      </c>
      <c r="G85" s="31">
        <v>6</v>
      </c>
      <c r="H85" s="778">
        <v>1.8</v>
      </c>
      <c r="I85" s="778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3"/>
      <c r="V85" s="33"/>
      <c r="W85" s="34" t="s">
        <v>69</v>
      </c>
      <c r="X85" s="779">
        <v>0</v>
      </c>
      <c r="Y85" s="780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182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190</v>
      </c>
      <c r="B86" s="53" t="s">
        <v>191</v>
      </c>
      <c r="C86" s="30">
        <v>4301031316</v>
      </c>
      <c r="D86" s="786">
        <v>4680115885097</v>
      </c>
      <c r="E86" s="787"/>
      <c r="F86" s="778">
        <v>0.3</v>
      </c>
      <c r="G86" s="31">
        <v>6</v>
      </c>
      <c r="H86" s="778">
        <v>1.8</v>
      </c>
      <c r="I86" s="778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3"/>
      <c r="V86" s="33"/>
      <c r="W86" s="34" t="s">
        <v>69</v>
      </c>
      <c r="X86" s="779">
        <v>0</v>
      </c>
      <c r="Y86" s="780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185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x14ac:dyDescent="0.2">
      <c r="A87" s="807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08"/>
      <c r="P87" s="791" t="s">
        <v>71</v>
      </c>
      <c r="Q87" s="792"/>
      <c r="R87" s="792"/>
      <c r="S87" s="792"/>
      <c r="T87" s="792"/>
      <c r="U87" s="792"/>
      <c r="V87" s="793"/>
      <c r="W87" s="36" t="s">
        <v>72</v>
      </c>
      <c r="X87" s="781">
        <f>IFERROR(X81/H81,"0")+IFERROR(X82/H82,"0")+IFERROR(X83/H83,"0")+IFERROR(X84/H84,"0")+IFERROR(X85/H85,"0")+IFERROR(X86/H86,"0")</f>
        <v>0</v>
      </c>
      <c r="Y87" s="781">
        <f>IFERROR(Y81/H81,"0")+IFERROR(Y82/H82,"0")+IFERROR(Y83/H83,"0")+IFERROR(Y84/H84,"0")+IFERROR(Y85/H85,"0")+IFERROR(Y86/H86,"0")</f>
        <v>0</v>
      </c>
      <c r="Z87" s="781">
        <f>IFERROR(IF(Z81="",0,Z81),"0")+IFERROR(IF(Z82="",0,Z82),"0")+IFERROR(IF(Z83="",0,Z83),"0")+IFERROR(IF(Z84="",0,Z84),"0")+IFERROR(IF(Z85="",0,Z85),"0")+IFERROR(IF(Z86="",0,Z86),"0")</f>
        <v>0</v>
      </c>
      <c r="AA87" s="782"/>
      <c r="AB87" s="782"/>
      <c r="AC87" s="782"/>
    </row>
    <row r="88" spans="1:68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08"/>
      <c r="P88" s="791" t="s">
        <v>71</v>
      </c>
      <c r="Q88" s="792"/>
      <c r="R88" s="792"/>
      <c r="S88" s="792"/>
      <c r="T88" s="792"/>
      <c r="U88" s="792"/>
      <c r="V88" s="793"/>
      <c r="W88" s="36" t="s">
        <v>69</v>
      </c>
      <c r="X88" s="781">
        <f>IFERROR(SUM(X81:X86),"0")</f>
        <v>0</v>
      </c>
      <c r="Y88" s="781">
        <f>IFERROR(SUM(Y81:Y86),"0")</f>
        <v>0</v>
      </c>
      <c r="Z88" s="36"/>
      <c r="AA88" s="782"/>
      <c r="AB88" s="782"/>
      <c r="AC88" s="782"/>
    </row>
    <row r="89" spans="1:68" ht="14.25" customHeight="1" x14ac:dyDescent="0.25">
      <c r="A89" s="796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71"/>
      <c r="AB89" s="771"/>
      <c r="AC89" s="771"/>
    </row>
    <row r="90" spans="1:68" ht="16.5" customHeight="1" x14ac:dyDescent="0.25">
      <c r="A90" s="53" t="s">
        <v>192</v>
      </c>
      <c r="B90" s="53" t="s">
        <v>193</v>
      </c>
      <c r="C90" s="30">
        <v>4301051838</v>
      </c>
      <c r="D90" s="786">
        <v>4680115881891</v>
      </c>
      <c r="E90" s="787"/>
      <c r="F90" s="778">
        <v>1.4</v>
      </c>
      <c r="G90" s="31">
        <v>6</v>
      </c>
      <c r="H90" s="778">
        <v>8.4</v>
      </c>
      <c r="I90" s="778">
        <v>8.9640000000000004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40</v>
      </c>
      <c r="P90" s="10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3"/>
      <c r="V90" s="33"/>
      <c r="W90" s="34" t="s">
        <v>69</v>
      </c>
      <c r="X90" s="779">
        <v>0</v>
      </c>
      <c r="Y90" s="780">
        <f t="shared" ref="Y90:Y95" si="21">IFERROR(IF(X90="",0,CEILING((X90/$H90),1)*$H90),"")</f>
        <v>0</v>
      </c>
      <c r="Z90" s="35" t="str">
        <f>IFERROR(IF(Y90=0,"",ROUNDUP(Y90/H90,0)*0.02175),"")</f>
        <v/>
      </c>
      <c r="AA90" s="55"/>
      <c r="AB90" s="56"/>
      <c r="AC90" s="143" t="s">
        <v>194</v>
      </c>
      <c r="AG90" s="63"/>
      <c r="AJ90" s="66"/>
      <c r="AK90" s="66">
        <v>0</v>
      </c>
      <c r="BB90" s="144" t="s">
        <v>1</v>
      </c>
      <c r="BM90" s="63">
        <f t="shared" ref="BM90:BM95" si="22">IFERROR(X90*I90/H90,"0")</f>
        <v>0</v>
      </c>
      <c r="BN90" s="63">
        <f t="shared" ref="BN90:BN95" si="23">IFERROR(Y90*I90/H90,"0")</f>
        <v>0</v>
      </c>
      <c r="BO90" s="63">
        <f t="shared" ref="BO90:BO95" si="24">IFERROR(1/J90*(X90/H90),"0")</f>
        <v>0</v>
      </c>
      <c r="BP90" s="63">
        <f t="shared" ref="BP90:BP95" si="25">IFERROR(1/J90*(Y90/H90),"0")</f>
        <v>0</v>
      </c>
    </row>
    <row r="91" spans="1:68" ht="27" customHeight="1" x14ac:dyDescent="0.25">
      <c r="A91" s="53" t="s">
        <v>195</v>
      </c>
      <c r="B91" s="53" t="s">
        <v>196</v>
      </c>
      <c r="C91" s="30">
        <v>4301051846</v>
      </c>
      <c r="D91" s="786">
        <v>4680115885769</v>
      </c>
      <c r="E91" s="787"/>
      <c r="F91" s="778">
        <v>1.4</v>
      </c>
      <c r="G91" s="31">
        <v>6</v>
      </c>
      <c r="H91" s="778">
        <v>8.4</v>
      </c>
      <c r="I91" s="778">
        <v>8.8800000000000008</v>
      </c>
      <c r="J91" s="31">
        <v>56</v>
      </c>
      <c r="K91" s="31" t="s">
        <v>116</v>
      </c>
      <c r="L91" s="31"/>
      <c r="M91" s="32" t="s">
        <v>77</v>
      </c>
      <c r="N91" s="32"/>
      <c r="O91" s="31">
        <v>45</v>
      </c>
      <c r="P91" s="10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3"/>
      <c r="V91" s="33"/>
      <c r="W91" s="34" t="s">
        <v>69</v>
      </c>
      <c r="X91" s="779">
        <v>0</v>
      </c>
      <c r="Y91" s="780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197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37.5" customHeight="1" x14ac:dyDescent="0.25">
      <c r="A92" s="53" t="s">
        <v>198</v>
      </c>
      <c r="B92" s="53" t="s">
        <v>199</v>
      </c>
      <c r="C92" s="30">
        <v>4301051822</v>
      </c>
      <c r="D92" s="786">
        <v>4680115884410</v>
      </c>
      <c r="E92" s="787"/>
      <c r="F92" s="778">
        <v>1.4</v>
      </c>
      <c r="G92" s="31">
        <v>6</v>
      </c>
      <c r="H92" s="778">
        <v>8.4</v>
      </c>
      <c r="I92" s="778">
        <v>8.952</v>
      </c>
      <c r="J92" s="31">
        <v>56</v>
      </c>
      <c r="K92" s="31" t="s">
        <v>116</v>
      </c>
      <c r="L92" s="31"/>
      <c r="M92" s="32" t="s">
        <v>68</v>
      </c>
      <c r="N92" s="32"/>
      <c r="O92" s="31">
        <v>40</v>
      </c>
      <c r="P92" s="8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3"/>
      <c r="V92" s="33"/>
      <c r="W92" s="34" t="s">
        <v>69</v>
      </c>
      <c r="X92" s="779">
        <v>260</v>
      </c>
      <c r="Y92" s="780">
        <f t="shared" si="21"/>
        <v>260.40000000000003</v>
      </c>
      <c r="Z92" s="35">
        <f>IFERROR(IF(Y92=0,"",ROUNDUP(Y92/H92,0)*0.02175),"")</f>
        <v>0.6742499999999999</v>
      </c>
      <c r="AA92" s="55"/>
      <c r="AB92" s="56"/>
      <c r="AC92" s="147" t="s">
        <v>200</v>
      </c>
      <c r="AG92" s="63"/>
      <c r="AJ92" s="66"/>
      <c r="AK92" s="66">
        <v>0</v>
      </c>
      <c r="BB92" s="148" t="s">
        <v>1</v>
      </c>
      <c r="BM92" s="63">
        <f t="shared" si="22"/>
        <v>277.08571428571429</v>
      </c>
      <c r="BN92" s="63">
        <f t="shared" si="23"/>
        <v>277.512</v>
      </c>
      <c r="BO92" s="63">
        <f t="shared" si="24"/>
        <v>0.55272108843537415</v>
      </c>
      <c r="BP92" s="63">
        <f t="shared" si="25"/>
        <v>0.5535714285714286</v>
      </c>
    </row>
    <row r="93" spans="1:68" ht="16.5" customHeight="1" x14ac:dyDescent="0.25">
      <c r="A93" s="53" t="s">
        <v>201</v>
      </c>
      <c r="B93" s="53" t="s">
        <v>202</v>
      </c>
      <c r="C93" s="30">
        <v>4301051837</v>
      </c>
      <c r="D93" s="786">
        <v>4680115884311</v>
      </c>
      <c r="E93" s="787"/>
      <c r="F93" s="778">
        <v>0.3</v>
      </c>
      <c r="G93" s="31">
        <v>6</v>
      </c>
      <c r="H93" s="778">
        <v>1.8</v>
      </c>
      <c r="I93" s="778">
        <v>2.0459999999999998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40</v>
      </c>
      <c r="P93" s="11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3"/>
      <c r="V93" s="33"/>
      <c r="W93" s="34" t="s">
        <v>69</v>
      </c>
      <c r="X93" s="779">
        <v>0</v>
      </c>
      <c r="Y93" s="780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194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customHeight="1" x14ac:dyDescent="0.25">
      <c r="A94" s="53" t="s">
        <v>203</v>
      </c>
      <c r="B94" s="53" t="s">
        <v>204</v>
      </c>
      <c r="C94" s="30">
        <v>4301051844</v>
      </c>
      <c r="D94" s="786">
        <v>4680115885929</v>
      </c>
      <c r="E94" s="787"/>
      <c r="F94" s="778">
        <v>0.42</v>
      </c>
      <c r="G94" s="31">
        <v>6</v>
      </c>
      <c r="H94" s="778">
        <v>2.52</v>
      </c>
      <c r="I94" s="778">
        <v>2.7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3"/>
      <c r="V94" s="33"/>
      <c r="W94" s="34" t="s">
        <v>69</v>
      </c>
      <c r="X94" s="779">
        <v>0</v>
      </c>
      <c r="Y94" s="780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205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206</v>
      </c>
      <c r="B95" s="53" t="s">
        <v>207</v>
      </c>
      <c r="C95" s="30">
        <v>4301051827</v>
      </c>
      <c r="D95" s="786">
        <v>4680115884403</v>
      </c>
      <c r="E95" s="787"/>
      <c r="F95" s="778">
        <v>0.3</v>
      </c>
      <c r="G95" s="31">
        <v>6</v>
      </c>
      <c r="H95" s="778">
        <v>1.8</v>
      </c>
      <c r="I95" s="778">
        <v>1.98</v>
      </c>
      <c r="J95" s="31">
        <v>182</v>
      </c>
      <c r="K95" s="31" t="s">
        <v>76</v>
      </c>
      <c r="L95" s="31"/>
      <c r="M95" s="32" t="s">
        <v>68</v>
      </c>
      <c r="N95" s="32"/>
      <c r="O95" s="31">
        <v>40</v>
      </c>
      <c r="P95" s="8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3"/>
      <c r="V95" s="33"/>
      <c r="W95" s="34" t="s">
        <v>69</v>
      </c>
      <c r="X95" s="779">
        <v>0</v>
      </c>
      <c r="Y95" s="780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200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x14ac:dyDescent="0.2">
      <c r="A96" s="807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08"/>
      <c r="P96" s="791" t="s">
        <v>71</v>
      </c>
      <c r="Q96" s="792"/>
      <c r="R96" s="792"/>
      <c r="S96" s="792"/>
      <c r="T96" s="792"/>
      <c r="U96" s="792"/>
      <c r="V96" s="793"/>
      <c r="W96" s="36" t="s">
        <v>72</v>
      </c>
      <c r="X96" s="781">
        <f>IFERROR(X90/H90,"0")+IFERROR(X91/H91,"0")+IFERROR(X92/H92,"0")+IFERROR(X93/H93,"0")+IFERROR(X94/H94,"0")+IFERROR(X95/H95,"0")</f>
        <v>30.952380952380953</v>
      </c>
      <c r="Y96" s="781">
        <f>IFERROR(Y90/H90,"0")+IFERROR(Y91/H91,"0")+IFERROR(Y92/H92,"0")+IFERROR(Y93/H93,"0")+IFERROR(Y94/H94,"0")+IFERROR(Y95/H95,"0")</f>
        <v>31.000000000000004</v>
      </c>
      <c r="Z96" s="781">
        <f>IFERROR(IF(Z90="",0,Z90),"0")+IFERROR(IF(Z91="",0,Z91),"0")+IFERROR(IF(Z92="",0,Z92),"0")+IFERROR(IF(Z93="",0,Z93),"0")+IFERROR(IF(Z94="",0,Z94),"0")+IFERROR(IF(Z95="",0,Z95),"0")</f>
        <v>0.6742499999999999</v>
      </c>
      <c r="AA96" s="782"/>
      <c r="AB96" s="782"/>
      <c r="AC96" s="782"/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08"/>
      <c r="P97" s="791" t="s">
        <v>71</v>
      </c>
      <c r="Q97" s="792"/>
      <c r="R97" s="792"/>
      <c r="S97" s="792"/>
      <c r="T97" s="792"/>
      <c r="U97" s="792"/>
      <c r="V97" s="793"/>
      <c r="W97" s="36" t="s">
        <v>69</v>
      </c>
      <c r="X97" s="781">
        <f>IFERROR(SUM(X90:X95),"0")</f>
        <v>260</v>
      </c>
      <c r="Y97" s="781">
        <f>IFERROR(SUM(Y90:Y95),"0")</f>
        <v>260.40000000000003</v>
      </c>
      <c r="Z97" s="36"/>
      <c r="AA97" s="782"/>
      <c r="AB97" s="782"/>
      <c r="AC97" s="782"/>
    </row>
    <row r="98" spans="1:68" ht="14.25" customHeight="1" x14ac:dyDescent="0.25">
      <c r="A98" s="796" t="s">
        <v>208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71"/>
      <c r="AB98" s="771"/>
      <c r="AC98" s="771"/>
    </row>
    <row r="99" spans="1:68" ht="37.5" customHeight="1" x14ac:dyDescent="0.25">
      <c r="A99" s="53" t="s">
        <v>209</v>
      </c>
      <c r="B99" s="53" t="s">
        <v>210</v>
      </c>
      <c r="C99" s="30">
        <v>4301060366</v>
      </c>
      <c r="D99" s="786">
        <v>4680115881532</v>
      </c>
      <c r="E99" s="787"/>
      <c r="F99" s="778">
        <v>1.3</v>
      </c>
      <c r="G99" s="31">
        <v>6</v>
      </c>
      <c r="H99" s="778">
        <v>7.8</v>
      </c>
      <c r="I99" s="778">
        <v>8.2799999999999994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3"/>
      <c r="V99" s="33"/>
      <c r="W99" s="34" t="s">
        <v>69</v>
      </c>
      <c r="X99" s="779">
        <v>0</v>
      </c>
      <c r="Y99" s="780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211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37.5" customHeight="1" x14ac:dyDescent="0.25">
      <c r="A100" s="53" t="s">
        <v>209</v>
      </c>
      <c r="B100" s="53" t="s">
        <v>212</v>
      </c>
      <c r="C100" s="30">
        <v>4301060371</v>
      </c>
      <c r="D100" s="786">
        <v>4680115881532</v>
      </c>
      <c r="E100" s="787"/>
      <c r="F100" s="778">
        <v>1.4</v>
      </c>
      <c r="G100" s="31">
        <v>6</v>
      </c>
      <c r="H100" s="778">
        <v>8.4</v>
      </c>
      <c r="I100" s="778">
        <v>8.9640000000000004</v>
      </c>
      <c r="J100" s="31">
        <v>56</v>
      </c>
      <c r="K100" s="31" t="s">
        <v>116</v>
      </c>
      <c r="L100" s="31"/>
      <c r="M100" s="32" t="s">
        <v>68</v>
      </c>
      <c r="N100" s="32"/>
      <c r="O100" s="31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3"/>
      <c r="V100" s="33"/>
      <c r="W100" s="34" t="s">
        <v>69</v>
      </c>
      <c r="X100" s="779">
        <v>0</v>
      </c>
      <c r="Y100" s="780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211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27" customHeight="1" x14ac:dyDescent="0.25">
      <c r="A101" s="53" t="s">
        <v>213</v>
      </c>
      <c r="B101" s="53" t="s">
        <v>214</v>
      </c>
      <c r="C101" s="30">
        <v>4301060351</v>
      </c>
      <c r="D101" s="786">
        <v>4680115881464</v>
      </c>
      <c r="E101" s="787"/>
      <c r="F101" s="778">
        <v>0.4</v>
      </c>
      <c r="G101" s="31">
        <v>6</v>
      </c>
      <c r="H101" s="778">
        <v>2.4</v>
      </c>
      <c r="I101" s="778">
        <v>2.61</v>
      </c>
      <c r="J101" s="31">
        <v>132</v>
      </c>
      <c r="K101" s="31" t="s">
        <v>126</v>
      </c>
      <c r="L101" s="31"/>
      <c r="M101" s="32" t="s">
        <v>77</v>
      </c>
      <c r="N101" s="32"/>
      <c r="O101" s="31">
        <v>30</v>
      </c>
      <c r="P101" s="11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3"/>
      <c r="V101" s="33"/>
      <c r="W101" s="34" t="s">
        <v>69</v>
      </c>
      <c r="X101" s="779">
        <v>0</v>
      </c>
      <c r="Y101" s="780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59" t="s">
        <v>215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x14ac:dyDescent="0.2">
      <c r="A102" s="807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08"/>
      <c r="P102" s="791" t="s">
        <v>71</v>
      </c>
      <c r="Q102" s="792"/>
      <c r="R102" s="792"/>
      <c r="S102" s="792"/>
      <c r="T102" s="792"/>
      <c r="U102" s="792"/>
      <c r="V102" s="793"/>
      <c r="W102" s="36" t="s">
        <v>72</v>
      </c>
      <c r="X102" s="781">
        <f>IFERROR(X99/H99,"0")+IFERROR(X100/H100,"0")+IFERROR(X101/H101,"0")</f>
        <v>0</v>
      </c>
      <c r="Y102" s="781">
        <f>IFERROR(Y99/H99,"0")+IFERROR(Y100/H100,"0")+IFERROR(Y101/H101,"0")</f>
        <v>0</v>
      </c>
      <c r="Z102" s="781">
        <f>IFERROR(IF(Z99="",0,Z99),"0")+IFERROR(IF(Z100="",0,Z100),"0")+IFERROR(IF(Z101="",0,Z101),"0")</f>
        <v>0</v>
      </c>
      <c r="AA102" s="782"/>
      <c r="AB102" s="782"/>
      <c r="AC102" s="782"/>
    </row>
    <row r="103" spans="1:68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08"/>
      <c r="P103" s="791" t="s">
        <v>71</v>
      </c>
      <c r="Q103" s="792"/>
      <c r="R103" s="792"/>
      <c r="S103" s="792"/>
      <c r="T103" s="792"/>
      <c r="U103" s="792"/>
      <c r="V103" s="793"/>
      <c r="W103" s="36" t="s">
        <v>69</v>
      </c>
      <c r="X103" s="781">
        <f>IFERROR(SUM(X99:X101),"0")</f>
        <v>0</v>
      </c>
      <c r="Y103" s="781">
        <f>IFERROR(SUM(Y99:Y101),"0")</f>
        <v>0</v>
      </c>
      <c r="Z103" s="36"/>
      <c r="AA103" s="782"/>
      <c r="AB103" s="782"/>
      <c r="AC103" s="782"/>
    </row>
    <row r="104" spans="1:68" ht="16.5" customHeight="1" x14ac:dyDescent="0.25">
      <c r="A104" s="825" t="s">
        <v>216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72"/>
      <c r="AB104" s="772"/>
      <c r="AC104" s="772"/>
    </row>
    <row r="105" spans="1:68" ht="14.25" customHeight="1" x14ac:dyDescent="0.25">
      <c r="A105" s="796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71"/>
      <c r="AB105" s="771"/>
      <c r="AC105" s="771"/>
    </row>
    <row r="106" spans="1:68" ht="27" customHeight="1" x14ac:dyDescent="0.25">
      <c r="A106" s="53" t="s">
        <v>217</v>
      </c>
      <c r="B106" s="53" t="s">
        <v>218</v>
      </c>
      <c r="C106" s="30">
        <v>4301011468</v>
      </c>
      <c r="D106" s="786">
        <v>4680115881327</v>
      </c>
      <c r="E106" s="787"/>
      <c r="F106" s="778">
        <v>1.35</v>
      </c>
      <c r="G106" s="31">
        <v>8</v>
      </c>
      <c r="H106" s="778">
        <v>10.8</v>
      </c>
      <c r="I106" s="778">
        <v>11.28</v>
      </c>
      <c r="J106" s="31">
        <v>56</v>
      </c>
      <c r="K106" s="31" t="s">
        <v>116</v>
      </c>
      <c r="L106" s="31"/>
      <c r="M106" s="32" t="s">
        <v>159</v>
      </c>
      <c r="N106" s="32"/>
      <c r="O106" s="31">
        <v>50</v>
      </c>
      <c r="P106" s="10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3"/>
      <c r="V106" s="33"/>
      <c r="W106" s="34" t="s">
        <v>69</v>
      </c>
      <c r="X106" s="779">
        <v>200</v>
      </c>
      <c r="Y106" s="780">
        <f>IFERROR(IF(X106="",0,CEILING((X106/$H106),1)*$H106),"")</f>
        <v>205.20000000000002</v>
      </c>
      <c r="Z106" s="35">
        <f>IFERROR(IF(Y106=0,"",ROUNDUP(Y106/H106,0)*0.02175),"")</f>
        <v>0.41324999999999995</v>
      </c>
      <c r="AA106" s="55"/>
      <c r="AB106" s="56"/>
      <c r="AC106" s="161" t="s">
        <v>219</v>
      </c>
      <c r="AG106" s="63"/>
      <c r="AJ106" s="66"/>
      <c r="AK106" s="66">
        <v>0</v>
      </c>
      <c r="BB106" s="162" t="s">
        <v>1</v>
      </c>
      <c r="BM106" s="63">
        <f>IFERROR(X106*I106/H106,"0")</f>
        <v>208.88888888888889</v>
      </c>
      <c r="BN106" s="63">
        <f>IFERROR(Y106*I106/H106,"0")</f>
        <v>214.32</v>
      </c>
      <c r="BO106" s="63">
        <f>IFERROR(1/J106*(X106/H106),"0")</f>
        <v>0.3306878306878307</v>
      </c>
      <c r="BP106" s="63">
        <f>IFERROR(1/J106*(Y106/H106),"0")</f>
        <v>0.33928571428571425</v>
      </c>
    </row>
    <row r="107" spans="1:68" ht="16.5" customHeight="1" x14ac:dyDescent="0.25">
      <c r="A107" s="53" t="s">
        <v>220</v>
      </c>
      <c r="B107" s="53" t="s">
        <v>221</v>
      </c>
      <c r="C107" s="30">
        <v>4301011476</v>
      </c>
      <c r="D107" s="786">
        <v>4680115881518</v>
      </c>
      <c r="E107" s="787"/>
      <c r="F107" s="778">
        <v>0.4</v>
      </c>
      <c r="G107" s="31">
        <v>10</v>
      </c>
      <c r="H107" s="778">
        <v>4</v>
      </c>
      <c r="I107" s="778">
        <v>4.21</v>
      </c>
      <c r="J107" s="31">
        <v>132</v>
      </c>
      <c r="K107" s="31" t="s">
        <v>126</v>
      </c>
      <c r="L107" s="31"/>
      <c r="M107" s="32" t="s">
        <v>77</v>
      </c>
      <c r="N107" s="32"/>
      <c r="O107" s="31">
        <v>50</v>
      </c>
      <c r="P107" s="11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3"/>
      <c r="V107" s="33"/>
      <c r="W107" s="34" t="s">
        <v>69</v>
      </c>
      <c r="X107" s="779">
        <v>0</v>
      </c>
      <c r="Y107" s="780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219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customHeight="1" x14ac:dyDescent="0.25">
      <c r="A108" s="53" t="s">
        <v>222</v>
      </c>
      <c r="B108" s="53" t="s">
        <v>223</v>
      </c>
      <c r="C108" s="30">
        <v>4301011443</v>
      </c>
      <c r="D108" s="786">
        <v>4680115881303</v>
      </c>
      <c r="E108" s="787"/>
      <c r="F108" s="778">
        <v>0.45</v>
      </c>
      <c r="G108" s="31">
        <v>10</v>
      </c>
      <c r="H108" s="778">
        <v>4.5</v>
      </c>
      <c r="I108" s="778">
        <v>4.71</v>
      </c>
      <c r="J108" s="31">
        <v>132</v>
      </c>
      <c r="K108" s="31" t="s">
        <v>126</v>
      </c>
      <c r="L108" s="31" t="s">
        <v>129</v>
      </c>
      <c r="M108" s="32" t="s">
        <v>159</v>
      </c>
      <c r="N108" s="32"/>
      <c r="O108" s="31">
        <v>50</v>
      </c>
      <c r="P108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3"/>
      <c r="V108" s="33"/>
      <c r="W108" s="34" t="s">
        <v>69</v>
      </c>
      <c r="X108" s="779">
        <v>405</v>
      </c>
      <c r="Y108" s="780">
        <f>IFERROR(IF(X108="",0,CEILING((X108/$H108),1)*$H108),"")</f>
        <v>405</v>
      </c>
      <c r="Z108" s="35">
        <f>IFERROR(IF(Y108=0,"",ROUNDUP(Y108/H108,0)*0.00902),"")</f>
        <v>0.81180000000000008</v>
      </c>
      <c r="AA108" s="55"/>
      <c r="AB108" s="56"/>
      <c r="AC108" s="165" t="s">
        <v>224</v>
      </c>
      <c r="AG108" s="63"/>
      <c r="AJ108" s="66" t="s">
        <v>130</v>
      </c>
      <c r="AK108" s="66">
        <v>594</v>
      </c>
      <c r="BB108" s="166" t="s">
        <v>1</v>
      </c>
      <c r="BM108" s="63">
        <f>IFERROR(X108*I108/H108,"0")</f>
        <v>423.9</v>
      </c>
      <c r="BN108" s="63">
        <f>IFERROR(Y108*I108/H108,"0")</f>
        <v>423.9</v>
      </c>
      <c r="BO108" s="63">
        <f>IFERROR(1/J108*(X108/H108),"0")</f>
        <v>0.68181818181818188</v>
      </c>
      <c r="BP108" s="63">
        <f>IFERROR(1/J108*(Y108/H108),"0")</f>
        <v>0.68181818181818188</v>
      </c>
    </row>
    <row r="109" spans="1:68" x14ac:dyDescent="0.2">
      <c r="A109" s="807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08"/>
      <c r="P109" s="791" t="s">
        <v>71</v>
      </c>
      <c r="Q109" s="792"/>
      <c r="R109" s="792"/>
      <c r="S109" s="792"/>
      <c r="T109" s="792"/>
      <c r="U109" s="792"/>
      <c r="V109" s="793"/>
      <c r="W109" s="36" t="s">
        <v>72</v>
      </c>
      <c r="X109" s="781">
        <f>IFERROR(X106/H106,"0")+IFERROR(X107/H107,"0")+IFERROR(X108/H108,"0")</f>
        <v>108.51851851851852</v>
      </c>
      <c r="Y109" s="781">
        <f>IFERROR(Y106/H106,"0")+IFERROR(Y107/H107,"0")+IFERROR(Y108/H108,"0")</f>
        <v>109</v>
      </c>
      <c r="Z109" s="781">
        <f>IFERROR(IF(Z106="",0,Z106),"0")+IFERROR(IF(Z107="",0,Z107),"0")+IFERROR(IF(Z108="",0,Z108),"0")</f>
        <v>1.22505</v>
      </c>
      <c r="AA109" s="782"/>
      <c r="AB109" s="782"/>
      <c r="AC109" s="782"/>
    </row>
    <row r="110" spans="1:68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08"/>
      <c r="P110" s="791" t="s">
        <v>71</v>
      </c>
      <c r="Q110" s="792"/>
      <c r="R110" s="792"/>
      <c r="S110" s="792"/>
      <c r="T110" s="792"/>
      <c r="U110" s="792"/>
      <c r="V110" s="793"/>
      <c r="W110" s="36" t="s">
        <v>69</v>
      </c>
      <c r="X110" s="781">
        <f>IFERROR(SUM(X106:X108),"0")</f>
        <v>605</v>
      </c>
      <c r="Y110" s="781">
        <f>IFERROR(SUM(Y106:Y108),"0")</f>
        <v>610.20000000000005</v>
      </c>
      <c r="Z110" s="36"/>
      <c r="AA110" s="782"/>
      <c r="AB110" s="782"/>
      <c r="AC110" s="782"/>
    </row>
    <row r="111" spans="1:68" ht="14.25" customHeight="1" x14ac:dyDescent="0.25">
      <c r="A111" s="796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71"/>
      <c r="AB111" s="771"/>
      <c r="AC111" s="771"/>
    </row>
    <row r="112" spans="1:68" ht="27" customHeight="1" x14ac:dyDescent="0.25">
      <c r="A112" s="53" t="s">
        <v>225</v>
      </c>
      <c r="B112" s="53" t="s">
        <v>226</v>
      </c>
      <c r="C112" s="30">
        <v>4301051437</v>
      </c>
      <c r="D112" s="786">
        <v>4607091386967</v>
      </c>
      <c r="E112" s="787"/>
      <c r="F112" s="778">
        <v>1.35</v>
      </c>
      <c r="G112" s="31">
        <v>6</v>
      </c>
      <c r="H112" s="778">
        <v>8.1</v>
      </c>
      <c r="I112" s="778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84"/>
      <c r="R112" s="784"/>
      <c r="S112" s="784"/>
      <c r="T112" s="785"/>
      <c r="U112" s="33"/>
      <c r="V112" s="33"/>
      <c r="W112" s="34" t="s">
        <v>69</v>
      </c>
      <c r="X112" s="779">
        <v>0</v>
      </c>
      <c r="Y112" s="780">
        <f t="shared" ref="Y112:Y117" si="26">IFERROR(IF(X112="",0,CEILING((X112/$H112),1)*$H112),"")</f>
        <v>0</v>
      </c>
      <c r="Z112" s="35" t="str">
        <f>IFERROR(IF(Y112=0,"",ROUNDUP(Y112/H112,0)*0.02175),"")</f>
        <v/>
      </c>
      <c r="AA112" s="55"/>
      <c r="AB112" s="56"/>
      <c r="AC112" s="167" t="s">
        <v>227</v>
      </c>
      <c r="AG112" s="63"/>
      <c r="AJ112" s="66"/>
      <c r="AK112" s="66">
        <v>0</v>
      </c>
      <c r="BB112" s="168" t="s">
        <v>1</v>
      </c>
      <c r="BM112" s="63">
        <f t="shared" ref="BM112:BM117" si="27">IFERROR(X112*I112/H112,"0")</f>
        <v>0</v>
      </c>
      <c r="BN112" s="63">
        <f t="shared" ref="BN112:BN117" si="28">IFERROR(Y112*I112/H112,"0")</f>
        <v>0</v>
      </c>
      <c r="BO112" s="63">
        <f t="shared" ref="BO112:BO117" si="29">IFERROR(1/J112*(X112/H112),"0")</f>
        <v>0</v>
      </c>
      <c r="BP112" s="63">
        <f t="shared" ref="BP112:BP117" si="30">IFERROR(1/J112*(Y112/H112),"0")</f>
        <v>0</v>
      </c>
    </row>
    <row r="113" spans="1:68" ht="27" customHeight="1" x14ac:dyDescent="0.25">
      <c r="A113" s="53" t="s">
        <v>225</v>
      </c>
      <c r="B113" s="53" t="s">
        <v>228</v>
      </c>
      <c r="C113" s="30">
        <v>4301051546</v>
      </c>
      <c r="D113" s="786">
        <v>4607091386967</v>
      </c>
      <c r="E113" s="787"/>
      <c r="F113" s="778">
        <v>1.4</v>
      </c>
      <c r="G113" s="31">
        <v>6</v>
      </c>
      <c r="H113" s="778">
        <v>8.4</v>
      </c>
      <c r="I113" s="778">
        <v>8.9640000000000004</v>
      </c>
      <c r="J113" s="31">
        <v>56</v>
      </c>
      <c r="K113" s="31" t="s">
        <v>116</v>
      </c>
      <c r="L113" s="31"/>
      <c r="M113" s="32" t="s">
        <v>77</v>
      </c>
      <c r="N113" s="32"/>
      <c r="O113" s="31">
        <v>45</v>
      </c>
      <c r="P113" s="8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84"/>
      <c r="R113" s="784"/>
      <c r="S113" s="784"/>
      <c r="T113" s="785"/>
      <c r="U113" s="33"/>
      <c r="V113" s="33"/>
      <c r="W113" s="34" t="s">
        <v>69</v>
      </c>
      <c r="X113" s="779">
        <v>150</v>
      </c>
      <c r="Y113" s="780">
        <f t="shared" si="26"/>
        <v>151.20000000000002</v>
      </c>
      <c r="Z113" s="35">
        <f>IFERROR(IF(Y113=0,"",ROUNDUP(Y113/H113,0)*0.02175),"")</f>
        <v>0.39149999999999996</v>
      </c>
      <c r="AA113" s="55"/>
      <c r="AB113" s="56"/>
      <c r="AC113" s="169" t="s">
        <v>227</v>
      </c>
      <c r="AG113" s="63"/>
      <c r="AJ113" s="66"/>
      <c r="AK113" s="66">
        <v>0</v>
      </c>
      <c r="BB113" s="170" t="s">
        <v>1</v>
      </c>
      <c r="BM113" s="63">
        <f t="shared" si="27"/>
        <v>160.07142857142858</v>
      </c>
      <c r="BN113" s="63">
        <f t="shared" si="28"/>
        <v>161.35200000000003</v>
      </c>
      <c r="BO113" s="63">
        <f t="shared" si="29"/>
        <v>0.31887755102040816</v>
      </c>
      <c r="BP113" s="63">
        <f t="shared" si="30"/>
        <v>0.3214285714285714</v>
      </c>
    </row>
    <row r="114" spans="1:68" ht="27" customHeight="1" x14ac:dyDescent="0.25">
      <c r="A114" s="53" t="s">
        <v>229</v>
      </c>
      <c r="B114" s="53" t="s">
        <v>230</v>
      </c>
      <c r="C114" s="30">
        <v>4301051436</v>
      </c>
      <c r="D114" s="786">
        <v>4607091385731</v>
      </c>
      <c r="E114" s="787"/>
      <c r="F114" s="778">
        <v>0.45</v>
      </c>
      <c r="G114" s="31">
        <v>6</v>
      </c>
      <c r="H114" s="778">
        <v>2.7</v>
      </c>
      <c r="I114" s="778">
        <v>2.952</v>
      </c>
      <c r="J114" s="31">
        <v>182</v>
      </c>
      <c r="K114" s="31" t="s">
        <v>76</v>
      </c>
      <c r="L114" s="31" t="s">
        <v>129</v>
      </c>
      <c r="M114" s="32" t="s">
        <v>77</v>
      </c>
      <c r="N114" s="32"/>
      <c r="O114" s="31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3"/>
      <c r="V114" s="33"/>
      <c r="W114" s="34" t="s">
        <v>69</v>
      </c>
      <c r="X114" s="779">
        <v>360</v>
      </c>
      <c r="Y114" s="780">
        <f t="shared" si="26"/>
        <v>361.8</v>
      </c>
      <c r="Z114" s="35">
        <f>IFERROR(IF(Y114=0,"",ROUNDUP(Y114/H114,0)*0.00651),"")</f>
        <v>0.87234</v>
      </c>
      <c r="AA114" s="55"/>
      <c r="AB114" s="56"/>
      <c r="AC114" s="171" t="s">
        <v>227</v>
      </c>
      <c r="AG114" s="63"/>
      <c r="AJ114" s="66" t="s">
        <v>130</v>
      </c>
      <c r="AK114" s="66">
        <v>491.4</v>
      </c>
      <c r="BB114" s="172" t="s">
        <v>1</v>
      </c>
      <c r="BM114" s="63">
        <f t="shared" si="27"/>
        <v>393.59999999999997</v>
      </c>
      <c r="BN114" s="63">
        <f t="shared" si="28"/>
        <v>395.56799999999998</v>
      </c>
      <c r="BO114" s="63">
        <f t="shared" si="29"/>
        <v>0.73260073260073255</v>
      </c>
      <c r="BP114" s="63">
        <f t="shared" si="30"/>
        <v>0.73626373626373631</v>
      </c>
    </row>
    <row r="115" spans="1:68" ht="16.5" customHeight="1" x14ac:dyDescent="0.25">
      <c r="A115" s="53" t="s">
        <v>231</v>
      </c>
      <c r="B115" s="53" t="s">
        <v>232</v>
      </c>
      <c r="C115" s="30">
        <v>4301051438</v>
      </c>
      <c r="D115" s="786">
        <v>4680115880894</v>
      </c>
      <c r="E115" s="787"/>
      <c r="F115" s="778">
        <v>0.33</v>
      </c>
      <c r="G115" s="31">
        <v>6</v>
      </c>
      <c r="H115" s="778">
        <v>1.98</v>
      </c>
      <c r="I115" s="778">
        <v>2.238</v>
      </c>
      <c r="J115" s="31">
        <v>182</v>
      </c>
      <c r="K115" s="31" t="s">
        <v>76</v>
      </c>
      <c r="L115" s="31"/>
      <c r="M115" s="32" t="s">
        <v>77</v>
      </c>
      <c r="N115" s="32"/>
      <c r="O115" s="31">
        <v>45</v>
      </c>
      <c r="P115" s="10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3"/>
      <c r="V115" s="33"/>
      <c r="W115" s="34" t="s">
        <v>69</v>
      </c>
      <c r="X115" s="779">
        <v>0</v>
      </c>
      <c r="Y115" s="780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233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234</v>
      </c>
      <c r="B116" s="53" t="s">
        <v>235</v>
      </c>
      <c r="C116" s="30">
        <v>4301051439</v>
      </c>
      <c r="D116" s="786">
        <v>4680115880214</v>
      </c>
      <c r="E116" s="787"/>
      <c r="F116" s="778">
        <v>0.45</v>
      </c>
      <c r="G116" s="31">
        <v>6</v>
      </c>
      <c r="H116" s="778">
        <v>2.7</v>
      </c>
      <c r="I116" s="778">
        <v>2.988</v>
      </c>
      <c r="J116" s="31">
        <v>132</v>
      </c>
      <c r="K116" s="31" t="s">
        <v>126</v>
      </c>
      <c r="L116" s="31"/>
      <c r="M116" s="32" t="s">
        <v>77</v>
      </c>
      <c r="N116" s="32"/>
      <c r="O116" s="31">
        <v>45</v>
      </c>
      <c r="P116" s="88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3"/>
      <c r="V116" s="33"/>
      <c r="W116" s="34" t="s">
        <v>69</v>
      </c>
      <c r="X116" s="779">
        <v>0</v>
      </c>
      <c r="Y116" s="780">
        <f t="shared" si="26"/>
        <v>0</v>
      </c>
      <c r="Z116" s="35" t="str">
        <f>IFERROR(IF(Y116=0,"",ROUNDUP(Y116/H116,0)*0.00902),"")</f>
        <v/>
      </c>
      <c r="AA116" s="55"/>
      <c r="AB116" s="56"/>
      <c r="AC116" s="175" t="s">
        <v>233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customHeight="1" x14ac:dyDescent="0.25">
      <c r="A117" s="53" t="s">
        <v>234</v>
      </c>
      <c r="B117" s="53" t="s">
        <v>236</v>
      </c>
      <c r="C117" s="30">
        <v>4301051687</v>
      </c>
      <c r="D117" s="786">
        <v>4680115880214</v>
      </c>
      <c r="E117" s="787"/>
      <c r="F117" s="778">
        <v>0.45</v>
      </c>
      <c r="G117" s="31">
        <v>4</v>
      </c>
      <c r="H117" s="778">
        <v>1.8</v>
      </c>
      <c r="I117" s="778">
        <v>2.032</v>
      </c>
      <c r="J117" s="31">
        <v>182</v>
      </c>
      <c r="K117" s="31" t="s">
        <v>76</v>
      </c>
      <c r="L117" s="31"/>
      <c r="M117" s="32" t="s">
        <v>77</v>
      </c>
      <c r="N117" s="32"/>
      <c r="O117" s="31">
        <v>45</v>
      </c>
      <c r="P117" s="933" t="s">
        <v>237</v>
      </c>
      <c r="Q117" s="784"/>
      <c r="R117" s="784"/>
      <c r="S117" s="784"/>
      <c r="T117" s="785"/>
      <c r="U117" s="33"/>
      <c r="V117" s="33"/>
      <c r="W117" s="34" t="s">
        <v>69</v>
      </c>
      <c r="X117" s="779">
        <v>0</v>
      </c>
      <c r="Y117" s="780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233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x14ac:dyDescent="0.2">
      <c r="A118" s="807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08"/>
      <c r="P118" s="791" t="s">
        <v>71</v>
      </c>
      <c r="Q118" s="792"/>
      <c r="R118" s="792"/>
      <c r="S118" s="792"/>
      <c r="T118" s="792"/>
      <c r="U118" s="792"/>
      <c r="V118" s="793"/>
      <c r="W118" s="36" t="s">
        <v>72</v>
      </c>
      <c r="X118" s="781">
        <f>IFERROR(X112/H112,"0")+IFERROR(X113/H113,"0")+IFERROR(X114/H114,"0")+IFERROR(X115/H115,"0")+IFERROR(X116/H116,"0")+IFERROR(X117/H117,"0")</f>
        <v>151.19047619047618</v>
      </c>
      <c r="Y118" s="781">
        <f>IFERROR(Y112/H112,"0")+IFERROR(Y113/H113,"0")+IFERROR(Y114/H114,"0")+IFERROR(Y115/H115,"0")+IFERROR(Y116/H116,"0")+IFERROR(Y117/H117,"0")</f>
        <v>152</v>
      </c>
      <c r="Z118" s="781">
        <f>IFERROR(IF(Z112="",0,Z112),"0")+IFERROR(IF(Z113="",0,Z113),"0")+IFERROR(IF(Z114="",0,Z114),"0")+IFERROR(IF(Z115="",0,Z115),"0")+IFERROR(IF(Z116="",0,Z116),"0")+IFERROR(IF(Z117="",0,Z117),"0")</f>
        <v>1.2638400000000001</v>
      </c>
      <c r="AA118" s="782"/>
      <c r="AB118" s="782"/>
      <c r="AC118" s="782"/>
    </row>
    <row r="119" spans="1:68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08"/>
      <c r="P119" s="791" t="s">
        <v>71</v>
      </c>
      <c r="Q119" s="792"/>
      <c r="R119" s="792"/>
      <c r="S119" s="792"/>
      <c r="T119" s="792"/>
      <c r="U119" s="792"/>
      <c r="V119" s="793"/>
      <c r="W119" s="36" t="s">
        <v>69</v>
      </c>
      <c r="X119" s="781">
        <f>IFERROR(SUM(X112:X117),"0")</f>
        <v>510</v>
      </c>
      <c r="Y119" s="781">
        <f>IFERROR(SUM(Y112:Y117),"0")</f>
        <v>513</v>
      </c>
      <c r="Z119" s="36"/>
      <c r="AA119" s="782"/>
      <c r="AB119" s="782"/>
      <c r="AC119" s="782"/>
    </row>
    <row r="120" spans="1:68" ht="16.5" customHeight="1" x14ac:dyDescent="0.25">
      <c r="A120" s="825" t="s">
        <v>238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72"/>
      <c r="AB120" s="772"/>
      <c r="AC120" s="772"/>
    </row>
    <row r="121" spans="1:68" ht="14.25" customHeight="1" x14ac:dyDescent="0.25">
      <c r="A121" s="796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71"/>
      <c r="AB121" s="771"/>
      <c r="AC121" s="771"/>
    </row>
    <row r="122" spans="1:68" ht="16.5" customHeight="1" x14ac:dyDescent="0.25">
      <c r="A122" s="53" t="s">
        <v>239</v>
      </c>
      <c r="B122" s="53" t="s">
        <v>240</v>
      </c>
      <c r="C122" s="30">
        <v>4301011514</v>
      </c>
      <c r="D122" s="786">
        <v>4680115882133</v>
      </c>
      <c r="E122" s="787"/>
      <c r="F122" s="778">
        <v>1.35</v>
      </c>
      <c r="G122" s="31">
        <v>8</v>
      </c>
      <c r="H122" s="778">
        <v>10.8</v>
      </c>
      <c r="I122" s="778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3"/>
      <c r="V122" s="33"/>
      <c r="W122" s="34" t="s">
        <v>69</v>
      </c>
      <c r="X122" s="779">
        <v>0</v>
      </c>
      <c r="Y122" s="780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241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16.5" customHeight="1" x14ac:dyDescent="0.25">
      <c r="A123" s="53" t="s">
        <v>239</v>
      </c>
      <c r="B123" s="53" t="s">
        <v>242</v>
      </c>
      <c r="C123" s="30">
        <v>4301011703</v>
      </c>
      <c r="D123" s="786">
        <v>4680115882133</v>
      </c>
      <c r="E123" s="787"/>
      <c r="F123" s="778">
        <v>1.4</v>
      </c>
      <c r="G123" s="31">
        <v>8</v>
      </c>
      <c r="H123" s="778">
        <v>11.2</v>
      </c>
      <c r="I123" s="778">
        <v>11.68</v>
      </c>
      <c r="J123" s="31">
        <v>56</v>
      </c>
      <c r="K123" s="31" t="s">
        <v>116</v>
      </c>
      <c r="L123" s="31"/>
      <c r="M123" s="32" t="s">
        <v>119</v>
      </c>
      <c r="N123" s="32"/>
      <c r="O123" s="31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3"/>
      <c r="V123" s="33"/>
      <c r="W123" s="34" t="s">
        <v>69</v>
      </c>
      <c r="X123" s="779">
        <v>80</v>
      </c>
      <c r="Y123" s="780">
        <f>IFERROR(IF(X123="",0,CEILING((X123/$H123),1)*$H123),"")</f>
        <v>89.6</v>
      </c>
      <c r="Z123" s="35">
        <f>IFERROR(IF(Y123=0,"",ROUNDUP(Y123/H123,0)*0.02175),"")</f>
        <v>0.17399999999999999</v>
      </c>
      <c r="AA123" s="55"/>
      <c r="AB123" s="56"/>
      <c r="AC123" s="181" t="s">
        <v>241</v>
      </c>
      <c r="AG123" s="63"/>
      <c r="AJ123" s="66"/>
      <c r="AK123" s="66">
        <v>0</v>
      </c>
      <c r="BB123" s="182" t="s">
        <v>1</v>
      </c>
      <c r="BM123" s="63">
        <f>IFERROR(X123*I123/H123,"0")</f>
        <v>83.428571428571431</v>
      </c>
      <c r="BN123" s="63">
        <f>IFERROR(Y123*I123/H123,"0")</f>
        <v>93.440000000000012</v>
      </c>
      <c r="BO123" s="63">
        <f>IFERROR(1/J123*(X123/H123),"0")</f>
        <v>0.12755102040816327</v>
      </c>
      <c r="BP123" s="63">
        <f>IFERROR(1/J123*(Y123/H123),"0")</f>
        <v>0.14285714285714285</v>
      </c>
    </row>
    <row r="124" spans="1:68" ht="27" customHeight="1" x14ac:dyDescent="0.25">
      <c r="A124" s="53" t="s">
        <v>243</v>
      </c>
      <c r="B124" s="53" t="s">
        <v>244</v>
      </c>
      <c r="C124" s="30">
        <v>4301011417</v>
      </c>
      <c r="D124" s="786">
        <v>4680115880269</v>
      </c>
      <c r="E124" s="787"/>
      <c r="F124" s="778">
        <v>0.375</v>
      </c>
      <c r="G124" s="31">
        <v>10</v>
      </c>
      <c r="H124" s="778">
        <v>3.75</v>
      </c>
      <c r="I124" s="778">
        <v>3.96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3"/>
      <c r="V124" s="33"/>
      <c r="W124" s="34" t="s">
        <v>69</v>
      </c>
      <c r="X124" s="779">
        <v>0</v>
      </c>
      <c r="Y124" s="780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245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246</v>
      </c>
      <c r="B125" s="53" t="s">
        <v>247</v>
      </c>
      <c r="C125" s="30">
        <v>4301011415</v>
      </c>
      <c r="D125" s="786">
        <v>4680115880429</v>
      </c>
      <c r="E125" s="787"/>
      <c r="F125" s="778">
        <v>0.45</v>
      </c>
      <c r="G125" s="31">
        <v>10</v>
      </c>
      <c r="H125" s="778">
        <v>4.5</v>
      </c>
      <c r="I125" s="778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3"/>
      <c r="V125" s="33"/>
      <c r="W125" s="34" t="s">
        <v>69</v>
      </c>
      <c r="X125" s="779">
        <v>360</v>
      </c>
      <c r="Y125" s="780">
        <f>IFERROR(IF(X125="",0,CEILING((X125/$H125),1)*$H125),"")</f>
        <v>360</v>
      </c>
      <c r="Z125" s="35">
        <f>IFERROR(IF(Y125=0,"",ROUNDUP(Y125/H125,0)*0.00902),"")</f>
        <v>0.72160000000000002</v>
      </c>
      <c r="AA125" s="55"/>
      <c r="AB125" s="56"/>
      <c r="AC125" s="185" t="s">
        <v>245</v>
      </c>
      <c r="AG125" s="63"/>
      <c r="AJ125" s="66"/>
      <c r="AK125" s="66">
        <v>0</v>
      </c>
      <c r="BB125" s="186" t="s">
        <v>1</v>
      </c>
      <c r="BM125" s="63">
        <f>IFERROR(X125*I125/H125,"0")</f>
        <v>376.79999999999995</v>
      </c>
      <c r="BN125" s="63">
        <f>IFERROR(Y125*I125/H125,"0")</f>
        <v>376.79999999999995</v>
      </c>
      <c r="BO125" s="63">
        <f>IFERROR(1/J125*(X125/H125),"0")</f>
        <v>0.60606060606060608</v>
      </c>
      <c r="BP125" s="63">
        <f>IFERROR(1/J125*(Y125/H125),"0")</f>
        <v>0.60606060606060608</v>
      </c>
    </row>
    <row r="126" spans="1:68" ht="16.5" customHeight="1" x14ac:dyDescent="0.25">
      <c r="A126" s="53" t="s">
        <v>248</v>
      </c>
      <c r="B126" s="53" t="s">
        <v>249</v>
      </c>
      <c r="C126" s="30">
        <v>4301011462</v>
      </c>
      <c r="D126" s="786">
        <v>4680115881457</v>
      </c>
      <c r="E126" s="787"/>
      <c r="F126" s="778">
        <v>0.75</v>
      </c>
      <c r="G126" s="31">
        <v>6</v>
      </c>
      <c r="H126" s="778">
        <v>4.5</v>
      </c>
      <c r="I126" s="778">
        <v>4.71</v>
      </c>
      <c r="J126" s="31">
        <v>132</v>
      </c>
      <c r="K126" s="31" t="s">
        <v>126</v>
      </c>
      <c r="L126" s="31"/>
      <c r="M126" s="32" t="s">
        <v>77</v>
      </c>
      <c r="N126" s="32"/>
      <c r="O126" s="31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3"/>
      <c r="V126" s="33"/>
      <c r="W126" s="34" t="s">
        <v>69</v>
      </c>
      <c r="X126" s="779">
        <v>0</v>
      </c>
      <c r="Y126" s="780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241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x14ac:dyDescent="0.2">
      <c r="A127" s="807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08"/>
      <c r="P127" s="791" t="s">
        <v>71</v>
      </c>
      <c r="Q127" s="792"/>
      <c r="R127" s="792"/>
      <c r="S127" s="792"/>
      <c r="T127" s="792"/>
      <c r="U127" s="792"/>
      <c r="V127" s="793"/>
      <c r="W127" s="36" t="s">
        <v>72</v>
      </c>
      <c r="X127" s="781">
        <f>IFERROR(X122/H122,"0")+IFERROR(X123/H123,"0")+IFERROR(X124/H124,"0")+IFERROR(X125/H125,"0")+IFERROR(X126/H126,"0")</f>
        <v>87.142857142857139</v>
      </c>
      <c r="Y127" s="781">
        <f>IFERROR(Y122/H122,"0")+IFERROR(Y123/H123,"0")+IFERROR(Y124/H124,"0")+IFERROR(Y125/H125,"0")+IFERROR(Y126/H126,"0")</f>
        <v>88</v>
      </c>
      <c r="Z127" s="781">
        <f>IFERROR(IF(Z122="",0,Z122),"0")+IFERROR(IF(Z123="",0,Z123),"0")+IFERROR(IF(Z124="",0,Z124),"0")+IFERROR(IF(Z125="",0,Z125),"0")+IFERROR(IF(Z126="",0,Z126),"0")</f>
        <v>0.89559999999999995</v>
      </c>
      <c r="AA127" s="782"/>
      <c r="AB127" s="782"/>
      <c r="AC127" s="782"/>
    </row>
    <row r="128" spans="1:68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08"/>
      <c r="P128" s="791" t="s">
        <v>71</v>
      </c>
      <c r="Q128" s="792"/>
      <c r="R128" s="792"/>
      <c r="S128" s="792"/>
      <c r="T128" s="792"/>
      <c r="U128" s="792"/>
      <c r="V128" s="793"/>
      <c r="W128" s="36" t="s">
        <v>69</v>
      </c>
      <c r="X128" s="781">
        <f>IFERROR(SUM(X122:X126),"0")</f>
        <v>440</v>
      </c>
      <c r="Y128" s="781">
        <f>IFERROR(SUM(Y122:Y126),"0")</f>
        <v>449.6</v>
      </c>
      <c r="Z128" s="36"/>
      <c r="AA128" s="782"/>
      <c r="AB128" s="782"/>
      <c r="AC128" s="782"/>
    </row>
    <row r="129" spans="1:68" ht="14.25" customHeight="1" x14ac:dyDescent="0.25">
      <c r="A129" s="796" t="s">
        <v>166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71"/>
      <c r="AB129" s="771"/>
      <c r="AC129" s="771"/>
    </row>
    <row r="130" spans="1:68" ht="16.5" customHeight="1" x14ac:dyDescent="0.25">
      <c r="A130" s="53" t="s">
        <v>250</v>
      </c>
      <c r="B130" s="53" t="s">
        <v>251</v>
      </c>
      <c r="C130" s="30">
        <v>4301020345</v>
      </c>
      <c r="D130" s="786">
        <v>4680115881488</v>
      </c>
      <c r="E130" s="787"/>
      <c r="F130" s="778">
        <v>1.35</v>
      </c>
      <c r="G130" s="31">
        <v>8</v>
      </c>
      <c r="H130" s="778">
        <v>10.8</v>
      </c>
      <c r="I130" s="778">
        <v>11.28</v>
      </c>
      <c r="J130" s="31">
        <v>56</v>
      </c>
      <c r="K130" s="31" t="s">
        <v>116</v>
      </c>
      <c r="L130" s="31"/>
      <c r="M130" s="32" t="s">
        <v>119</v>
      </c>
      <c r="N130" s="32"/>
      <c r="O130" s="31">
        <v>55</v>
      </c>
      <c r="P130" s="11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3"/>
      <c r="V130" s="33"/>
      <c r="W130" s="34" t="s">
        <v>69</v>
      </c>
      <c r="X130" s="779">
        <v>260</v>
      </c>
      <c r="Y130" s="780">
        <f>IFERROR(IF(X130="",0,CEILING((X130/$H130),1)*$H130),"")</f>
        <v>270</v>
      </c>
      <c r="Z130" s="35">
        <f>IFERROR(IF(Y130=0,"",ROUNDUP(Y130/H130,0)*0.02175),"")</f>
        <v>0.54374999999999996</v>
      </c>
      <c r="AA130" s="55"/>
      <c r="AB130" s="56"/>
      <c r="AC130" s="189" t="s">
        <v>252</v>
      </c>
      <c r="AG130" s="63"/>
      <c r="AJ130" s="66"/>
      <c r="AK130" s="66">
        <v>0</v>
      </c>
      <c r="BB130" s="190" t="s">
        <v>1</v>
      </c>
      <c r="BM130" s="63">
        <f>IFERROR(X130*I130/H130,"0")</f>
        <v>271.55555555555549</v>
      </c>
      <c r="BN130" s="63">
        <f>IFERROR(Y130*I130/H130,"0")</f>
        <v>282</v>
      </c>
      <c r="BO130" s="63">
        <f>IFERROR(1/J130*(X130/H130),"0")</f>
        <v>0.42989417989417983</v>
      </c>
      <c r="BP130" s="63">
        <f>IFERROR(1/J130*(Y130/H130),"0")</f>
        <v>0.4464285714285714</v>
      </c>
    </row>
    <row r="131" spans="1:68" ht="16.5" customHeight="1" x14ac:dyDescent="0.25">
      <c r="A131" s="53" t="s">
        <v>253</v>
      </c>
      <c r="B131" s="53" t="s">
        <v>254</v>
      </c>
      <c r="C131" s="30">
        <v>4301020258</v>
      </c>
      <c r="D131" s="786">
        <v>4680115882775</v>
      </c>
      <c r="E131" s="787"/>
      <c r="F131" s="778">
        <v>0.3</v>
      </c>
      <c r="G131" s="31">
        <v>8</v>
      </c>
      <c r="H131" s="778">
        <v>2.4</v>
      </c>
      <c r="I131" s="778">
        <v>2.5</v>
      </c>
      <c r="J131" s="31">
        <v>234</v>
      </c>
      <c r="K131" s="31" t="s">
        <v>67</v>
      </c>
      <c r="L131" s="31"/>
      <c r="M131" s="32" t="s">
        <v>77</v>
      </c>
      <c r="N131" s="32"/>
      <c r="O131" s="31">
        <v>50</v>
      </c>
      <c r="P131" s="90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3"/>
      <c r="V131" s="33"/>
      <c r="W131" s="34" t="s">
        <v>69</v>
      </c>
      <c r="X131" s="779">
        <v>0</v>
      </c>
      <c r="Y131" s="780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255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253</v>
      </c>
      <c r="B132" s="53" t="s">
        <v>256</v>
      </c>
      <c r="C132" s="30">
        <v>4301020346</v>
      </c>
      <c r="D132" s="786">
        <v>4680115882775</v>
      </c>
      <c r="E132" s="787"/>
      <c r="F132" s="778">
        <v>0.3</v>
      </c>
      <c r="G132" s="31">
        <v>8</v>
      </c>
      <c r="H132" s="778">
        <v>2.4</v>
      </c>
      <c r="I132" s="778">
        <v>2.5</v>
      </c>
      <c r="J132" s="31">
        <v>234</v>
      </c>
      <c r="K132" s="31" t="s">
        <v>67</v>
      </c>
      <c r="L132" s="31"/>
      <c r="M132" s="32" t="s">
        <v>119</v>
      </c>
      <c r="N132" s="32"/>
      <c r="O132" s="31">
        <v>55</v>
      </c>
      <c r="P132" s="9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3"/>
      <c r="V132" s="33"/>
      <c r="W132" s="34" t="s">
        <v>69</v>
      </c>
      <c r="X132" s="779">
        <v>0</v>
      </c>
      <c r="Y132" s="780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252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257</v>
      </c>
      <c r="B133" s="53" t="s">
        <v>258</v>
      </c>
      <c r="C133" s="30">
        <v>4301020344</v>
      </c>
      <c r="D133" s="786">
        <v>4680115880658</v>
      </c>
      <c r="E133" s="787"/>
      <c r="F133" s="778">
        <v>0.4</v>
      </c>
      <c r="G133" s="31">
        <v>6</v>
      </c>
      <c r="H133" s="778">
        <v>2.4</v>
      </c>
      <c r="I133" s="778">
        <v>2.58</v>
      </c>
      <c r="J133" s="31">
        <v>182</v>
      </c>
      <c r="K133" s="31" t="s">
        <v>76</v>
      </c>
      <c r="L133" s="31"/>
      <c r="M133" s="32" t="s">
        <v>119</v>
      </c>
      <c r="N133" s="32"/>
      <c r="O133" s="31">
        <v>55</v>
      </c>
      <c r="P133" s="11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3"/>
      <c r="V133" s="33"/>
      <c r="W133" s="34" t="s">
        <v>69</v>
      </c>
      <c r="X133" s="779">
        <v>0</v>
      </c>
      <c r="Y133" s="780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95" t="s">
        <v>252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x14ac:dyDescent="0.2">
      <c r="A134" s="807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08"/>
      <c r="P134" s="791" t="s">
        <v>71</v>
      </c>
      <c r="Q134" s="792"/>
      <c r="R134" s="792"/>
      <c r="S134" s="792"/>
      <c r="T134" s="792"/>
      <c r="U134" s="792"/>
      <c r="V134" s="793"/>
      <c r="W134" s="36" t="s">
        <v>72</v>
      </c>
      <c r="X134" s="781">
        <f>IFERROR(X130/H130,"0")+IFERROR(X131/H131,"0")+IFERROR(X132/H132,"0")+IFERROR(X133/H133,"0")</f>
        <v>24.074074074074073</v>
      </c>
      <c r="Y134" s="781">
        <f>IFERROR(Y130/H130,"0")+IFERROR(Y131/H131,"0")+IFERROR(Y132/H132,"0")+IFERROR(Y133/H133,"0")</f>
        <v>25</v>
      </c>
      <c r="Z134" s="781">
        <f>IFERROR(IF(Z130="",0,Z130),"0")+IFERROR(IF(Z131="",0,Z131),"0")+IFERROR(IF(Z132="",0,Z132),"0")+IFERROR(IF(Z133="",0,Z133),"0")</f>
        <v>0.54374999999999996</v>
      </c>
      <c r="AA134" s="782"/>
      <c r="AB134" s="782"/>
      <c r="AC134" s="782"/>
    </row>
    <row r="135" spans="1:68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08"/>
      <c r="P135" s="791" t="s">
        <v>71</v>
      </c>
      <c r="Q135" s="792"/>
      <c r="R135" s="792"/>
      <c r="S135" s="792"/>
      <c r="T135" s="792"/>
      <c r="U135" s="792"/>
      <c r="V135" s="793"/>
      <c r="W135" s="36" t="s">
        <v>69</v>
      </c>
      <c r="X135" s="781">
        <f>IFERROR(SUM(X130:X133),"0")</f>
        <v>260</v>
      </c>
      <c r="Y135" s="781">
        <f>IFERROR(SUM(Y130:Y133),"0")</f>
        <v>270</v>
      </c>
      <c r="Z135" s="36"/>
      <c r="AA135" s="782"/>
      <c r="AB135" s="782"/>
      <c r="AC135" s="782"/>
    </row>
    <row r="136" spans="1:68" ht="14.25" customHeight="1" x14ac:dyDescent="0.25">
      <c r="A136" s="796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71"/>
      <c r="AB136" s="771"/>
      <c r="AC136" s="771"/>
    </row>
    <row r="137" spans="1:68" ht="27" customHeight="1" x14ac:dyDescent="0.25">
      <c r="A137" s="53" t="s">
        <v>259</v>
      </c>
      <c r="B137" s="53" t="s">
        <v>260</v>
      </c>
      <c r="C137" s="30">
        <v>4301051625</v>
      </c>
      <c r="D137" s="786">
        <v>4607091385168</v>
      </c>
      <c r="E137" s="787"/>
      <c r="F137" s="778">
        <v>1.4</v>
      </c>
      <c r="G137" s="31">
        <v>6</v>
      </c>
      <c r="H137" s="778">
        <v>8.4</v>
      </c>
      <c r="I137" s="778">
        <v>8.9580000000000002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9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84"/>
      <c r="R137" s="784"/>
      <c r="S137" s="784"/>
      <c r="T137" s="785"/>
      <c r="U137" s="33"/>
      <c r="V137" s="33"/>
      <c r="W137" s="34" t="s">
        <v>69</v>
      </c>
      <c r="X137" s="779">
        <v>400</v>
      </c>
      <c r="Y137" s="780">
        <f t="shared" ref="Y137:Y143" si="31">IFERROR(IF(X137="",0,CEILING((X137/$H137),1)*$H137),"")</f>
        <v>403.20000000000005</v>
      </c>
      <c r="Z137" s="35">
        <f>IFERROR(IF(Y137=0,"",ROUNDUP(Y137/H137,0)*0.02175),"")</f>
        <v>1.044</v>
      </c>
      <c r="AA137" s="55"/>
      <c r="AB137" s="56"/>
      <c r="AC137" s="197" t="s">
        <v>261</v>
      </c>
      <c r="AG137" s="63"/>
      <c r="AJ137" s="66"/>
      <c r="AK137" s="66">
        <v>0</v>
      </c>
      <c r="BB137" s="198" t="s">
        <v>1</v>
      </c>
      <c r="BM137" s="63">
        <f t="shared" ref="BM137:BM143" si="32">IFERROR(X137*I137/H137,"0")</f>
        <v>426.57142857142861</v>
      </c>
      <c r="BN137" s="63">
        <f t="shared" ref="BN137:BN143" si="33">IFERROR(Y137*I137/H137,"0")</f>
        <v>429.98400000000004</v>
      </c>
      <c r="BO137" s="63">
        <f t="shared" ref="BO137:BO143" si="34">IFERROR(1/J137*(X137/H137),"0")</f>
        <v>0.85034013605442171</v>
      </c>
      <c r="BP137" s="63">
        <f t="shared" ref="BP137:BP143" si="35">IFERROR(1/J137*(Y137/H137),"0")</f>
        <v>0.8571428571428571</v>
      </c>
    </row>
    <row r="138" spans="1:68" ht="37.5" customHeight="1" x14ac:dyDescent="0.25">
      <c r="A138" s="53" t="s">
        <v>259</v>
      </c>
      <c r="B138" s="53" t="s">
        <v>262</v>
      </c>
      <c r="C138" s="30">
        <v>4301051360</v>
      </c>
      <c r="D138" s="786">
        <v>4607091385168</v>
      </c>
      <c r="E138" s="787"/>
      <c r="F138" s="778">
        <v>1.35</v>
      </c>
      <c r="G138" s="31">
        <v>6</v>
      </c>
      <c r="H138" s="778">
        <v>8.1</v>
      </c>
      <c r="I138" s="778">
        <v>8.6579999999999995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9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4"/>
      <c r="R138" s="784"/>
      <c r="S138" s="784"/>
      <c r="T138" s="785"/>
      <c r="U138" s="33"/>
      <c r="V138" s="33"/>
      <c r="W138" s="34" t="s">
        <v>69</v>
      </c>
      <c r="X138" s="779">
        <v>0</v>
      </c>
      <c r="Y138" s="780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263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27" customHeight="1" x14ac:dyDescent="0.25">
      <c r="A139" s="53" t="s">
        <v>264</v>
      </c>
      <c r="B139" s="53" t="s">
        <v>265</v>
      </c>
      <c r="C139" s="30">
        <v>4301051742</v>
      </c>
      <c r="D139" s="786">
        <v>4680115884540</v>
      </c>
      <c r="E139" s="787"/>
      <c r="F139" s="778">
        <v>1.4</v>
      </c>
      <c r="G139" s="31">
        <v>6</v>
      </c>
      <c r="H139" s="778">
        <v>8.4</v>
      </c>
      <c r="I139" s="778">
        <v>8.8800000000000008</v>
      </c>
      <c r="J139" s="31">
        <v>56</v>
      </c>
      <c r="K139" s="31" t="s">
        <v>116</v>
      </c>
      <c r="L139" s="31"/>
      <c r="M139" s="32" t="s">
        <v>77</v>
      </c>
      <c r="N139" s="32"/>
      <c r="O139" s="31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3"/>
      <c r="V139" s="33"/>
      <c r="W139" s="34" t="s">
        <v>69</v>
      </c>
      <c r="X139" s="779">
        <v>0</v>
      </c>
      <c r="Y139" s="780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266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267</v>
      </c>
      <c r="B140" s="53" t="s">
        <v>268</v>
      </c>
      <c r="C140" s="30">
        <v>4301051362</v>
      </c>
      <c r="D140" s="786">
        <v>4607091383256</v>
      </c>
      <c r="E140" s="787"/>
      <c r="F140" s="778">
        <v>0.33</v>
      </c>
      <c r="G140" s="31">
        <v>6</v>
      </c>
      <c r="H140" s="778">
        <v>1.98</v>
      </c>
      <c r="I140" s="778">
        <v>2.226</v>
      </c>
      <c r="J140" s="31">
        <v>182</v>
      </c>
      <c r="K140" s="31" t="s">
        <v>76</v>
      </c>
      <c r="L140" s="31"/>
      <c r="M140" s="32" t="s">
        <v>77</v>
      </c>
      <c r="N140" s="32"/>
      <c r="O140" s="31">
        <v>45</v>
      </c>
      <c r="P140" s="99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3"/>
      <c r="V140" s="33"/>
      <c r="W140" s="34" t="s">
        <v>69</v>
      </c>
      <c r="X140" s="779">
        <v>0</v>
      </c>
      <c r="Y140" s="780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customHeight="1" x14ac:dyDescent="0.25">
      <c r="A141" s="53" t="s">
        <v>269</v>
      </c>
      <c r="B141" s="53" t="s">
        <v>270</v>
      </c>
      <c r="C141" s="30">
        <v>4301051358</v>
      </c>
      <c r="D141" s="786">
        <v>4607091385748</v>
      </c>
      <c r="E141" s="787"/>
      <c r="F141" s="778">
        <v>0.45</v>
      </c>
      <c r="G141" s="31">
        <v>6</v>
      </c>
      <c r="H141" s="778">
        <v>2.7</v>
      </c>
      <c r="I141" s="778">
        <v>2.952</v>
      </c>
      <c r="J141" s="31">
        <v>182</v>
      </c>
      <c r="K141" s="31" t="s">
        <v>76</v>
      </c>
      <c r="L141" s="31" t="s">
        <v>129</v>
      </c>
      <c r="M141" s="32" t="s">
        <v>77</v>
      </c>
      <c r="N141" s="32"/>
      <c r="O141" s="31">
        <v>45</v>
      </c>
      <c r="P141" s="10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3"/>
      <c r="V141" s="33"/>
      <c r="W141" s="34" t="s">
        <v>69</v>
      </c>
      <c r="X141" s="779">
        <v>315</v>
      </c>
      <c r="Y141" s="780">
        <f t="shared" si="31"/>
        <v>315.90000000000003</v>
      </c>
      <c r="Z141" s="35">
        <f>IFERROR(IF(Y141=0,"",ROUNDUP(Y141/H141,0)*0.00651),"")</f>
        <v>0.76167000000000007</v>
      </c>
      <c r="AA141" s="55"/>
      <c r="AB141" s="56"/>
      <c r="AC141" s="205" t="s">
        <v>263</v>
      </c>
      <c r="AG141" s="63"/>
      <c r="AJ141" s="66" t="s">
        <v>130</v>
      </c>
      <c r="AK141" s="66">
        <v>491.4</v>
      </c>
      <c r="BB141" s="206" t="s">
        <v>1</v>
      </c>
      <c r="BM141" s="63">
        <f t="shared" si="32"/>
        <v>344.4</v>
      </c>
      <c r="BN141" s="63">
        <f t="shared" si="33"/>
        <v>345.38400000000001</v>
      </c>
      <c r="BO141" s="63">
        <f t="shared" si="34"/>
        <v>0.64102564102564097</v>
      </c>
      <c r="BP141" s="63">
        <f t="shared" si="35"/>
        <v>0.6428571428571429</v>
      </c>
    </row>
    <row r="142" spans="1:68" ht="27" customHeight="1" x14ac:dyDescent="0.25">
      <c r="A142" s="53" t="s">
        <v>271</v>
      </c>
      <c r="B142" s="53" t="s">
        <v>272</v>
      </c>
      <c r="C142" s="30">
        <v>4301051740</v>
      </c>
      <c r="D142" s="786">
        <v>4680115884533</v>
      </c>
      <c r="E142" s="787"/>
      <c r="F142" s="778">
        <v>0.3</v>
      </c>
      <c r="G142" s="31">
        <v>6</v>
      </c>
      <c r="H142" s="778">
        <v>1.8</v>
      </c>
      <c r="I142" s="778">
        <v>1.98</v>
      </c>
      <c r="J142" s="31">
        <v>182</v>
      </c>
      <c r="K142" s="31" t="s">
        <v>76</v>
      </c>
      <c r="L142" s="31"/>
      <c r="M142" s="32" t="s">
        <v>77</v>
      </c>
      <c r="N142" s="32"/>
      <c r="O142" s="31">
        <v>45</v>
      </c>
      <c r="P142" s="9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3"/>
      <c r="V142" s="33"/>
      <c r="W142" s="34" t="s">
        <v>69</v>
      </c>
      <c r="X142" s="779">
        <v>21</v>
      </c>
      <c r="Y142" s="780">
        <f t="shared" si="31"/>
        <v>21.6</v>
      </c>
      <c r="Z142" s="35">
        <f>IFERROR(IF(Y142=0,"",ROUNDUP(Y142/H142,0)*0.00651),"")</f>
        <v>7.8119999999999995E-2</v>
      </c>
      <c r="AA142" s="55"/>
      <c r="AB142" s="56"/>
      <c r="AC142" s="207" t="s">
        <v>266</v>
      </c>
      <c r="AG142" s="63"/>
      <c r="AJ142" s="66"/>
      <c r="AK142" s="66">
        <v>0</v>
      </c>
      <c r="BB142" s="208" t="s">
        <v>1</v>
      </c>
      <c r="BM142" s="63">
        <f t="shared" si="32"/>
        <v>23.099999999999998</v>
      </c>
      <c r="BN142" s="63">
        <f t="shared" si="33"/>
        <v>23.76</v>
      </c>
      <c r="BO142" s="63">
        <f t="shared" si="34"/>
        <v>6.4102564102564111E-2</v>
      </c>
      <c r="BP142" s="63">
        <f t="shared" si="35"/>
        <v>6.5934065934065936E-2</v>
      </c>
    </row>
    <row r="143" spans="1:68" ht="37.5" customHeight="1" x14ac:dyDescent="0.25">
      <c r="A143" s="53" t="s">
        <v>273</v>
      </c>
      <c r="B143" s="53" t="s">
        <v>274</v>
      </c>
      <c r="C143" s="30">
        <v>4301051480</v>
      </c>
      <c r="D143" s="786">
        <v>4680115882645</v>
      </c>
      <c r="E143" s="787"/>
      <c r="F143" s="778">
        <v>0.3</v>
      </c>
      <c r="G143" s="31">
        <v>6</v>
      </c>
      <c r="H143" s="778">
        <v>1.8</v>
      </c>
      <c r="I143" s="778">
        <v>2.64</v>
      </c>
      <c r="J143" s="31">
        <v>182</v>
      </c>
      <c r="K143" s="31" t="s">
        <v>76</v>
      </c>
      <c r="L143" s="31"/>
      <c r="M143" s="32" t="s">
        <v>68</v>
      </c>
      <c r="N143" s="32"/>
      <c r="O143" s="31">
        <v>40</v>
      </c>
      <c r="P143" s="104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3"/>
      <c r="V143" s="33"/>
      <c r="W143" s="34" t="s">
        <v>69</v>
      </c>
      <c r="X143" s="779">
        <v>0</v>
      </c>
      <c r="Y143" s="780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275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x14ac:dyDescent="0.2">
      <c r="A144" s="807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08"/>
      <c r="P144" s="791" t="s">
        <v>71</v>
      </c>
      <c r="Q144" s="792"/>
      <c r="R144" s="792"/>
      <c r="S144" s="792"/>
      <c r="T144" s="792"/>
      <c r="U144" s="792"/>
      <c r="V144" s="793"/>
      <c r="W144" s="36" t="s">
        <v>72</v>
      </c>
      <c r="X144" s="781">
        <f>IFERROR(X137/H137,"0")+IFERROR(X138/H138,"0")+IFERROR(X139/H139,"0")+IFERROR(X140/H140,"0")+IFERROR(X141/H141,"0")+IFERROR(X142/H142,"0")+IFERROR(X143/H143,"0")</f>
        <v>175.95238095238093</v>
      </c>
      <c r="Y144" s="781">
        <f>IFERROR(Y137/H137,"0")+IFERROR(Y138/H138,"0")+IFERROR(Y139/H139,"0")+IFERROR(Y140/H140,"0")+IFERROR(Y141/H141,"0")+IFERROR(Y142/H142,"0")+IFERROR(Y143/H143,"0")</f>
        <v>177</v>
      </c>
      <c r="Z144" s="781">
        <f>IFERROR(IF(Z137="",0,Z137),"0")+IFERROR(IF(Z138="",0,Z138),"0")+IFERROR(IF(Z139="",0,Z139),"0")+IFERROR(IF(Z140="",0,Z140),"0")+IFERROR(IF(Z141="",0,Z141),"0")+IFERROR(IF(Z142="",0,Z142),"0")+IFERROR(IF(Z143="",0,Z143),"0")</f>
        <v>1.8837900000000001</v>
      </c>
      <c r="AA144" s="782"/>
      <c r="AB144" s="782"/>
      <c r="AC144" s="782"/>
    </row>
    <row r="145" spans="1:68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08"/>
      <c r="P145" s="791" t="s">
        <v>71</v>
      </c>
      <c r="Q145" s="792"/>
      <c r="R145" s="792"/>
      <c r="S145" s="792"/>
      <c r="T145" s="792"/>
      <c r="U145" s="792"/>
      <c r="V145" s="793"/>
      <c r="W145" s="36" t="s">
        <v>69</v>
      </c>
      <c r="X145" s="781">
        <f>IFERROR(SUM(X137:X143),"0")</f>
        <v>736</v>
      </c>
      <c r="Y145" s="781">
        <f>IFERROR(SUM(Y137:Y143),"0")</f>
        <v>740.70000000000016</v>
      </c>
      <c r="Z145" s="36"/>
      <c r="AA145" s="782"/>
      <c r="AB145" s="782"/>
      <c r="AC145" s="782"/>
    </row>
    <row r="146" spans="1:68" ht="14.25" customHeight="1" x14ac:dyDescent="0.25">
      <c r="A146" s="796" t="s">
        <v>208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71"/>
      <c r="AB146" s="771"/>
      <c r="AC146" s="771"/>
    </row>
    <row r="147" spans="1:68" ht="37.5" customHeight="1" x14ac:dyDescent="0.25">
      <c r="A147" s="53" t="s">
        <v>276</v>
      </c>
      <c r="B147" s="53" t="s">
        <v>277</v>
      </c>
      <c r="C147" s="30">
        <v>4301060356</v>
      </c>
      <c r="D147" s="786">
        <v>4680115882652</v>
      </c>
      <c r="E147" s="787"/>
      <c r="F147" s="778">
        <v>0.33</v>
      </c>
      <c r="G147" s="31">
        <v>6</v>
      </c>
      <c r="H147" s="778">
        <v>1.98</v>
      </c>
      <c r="I147" s="778">
        <v>2.82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3"/>
      <c r="V147" s="33"/>
      <c r="W147" s="34" t="s">
        <v>69</v>
      </c>
      <c r="X147" s="779">
        <v>0</v>
      </c>
      <c r="Y147" s="780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278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customHeight="1" x14ac:dyDescent="0.25">
      <c r="A148" s="53" t="s">
        <v>279</v>
      </c>
      <c r="B148" s="53" t="s">
        <v>280</v>
      </c>
      <c r="C148" s="30">
        <v>4301060309</v>
      </c>
      <c r="D148" s="786">
        <v>4680115880238</v>
      </c>
      <c r="E148" s="787"/>
      <c r="F148" s="778">
        <v>0.33</v>
      </c>
      <c r="G148" s="31">
        <v>6</v>
      </c>
      <c r="H148" s="778">
        <v>1.98</v>
      </c>
      <c r="I148" s="778">
        <v>2.238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7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3"/>
      <c r="V148" s="33"/>
      <c r="W148" s="34" t="s">
        <v>69</v>
      </c>
      <c r="X148" s="779">
        <v>9.9</v>
      </c>
      <c r="Y148" s="780">
        <f>IFERROR(IF(X148="",0,CEILING((X148/$H148),1)*$H148),"")</f>
        <v>9.9</v>
      </c>
      <c r="Z148" s="35">
        <f>IFERROR(IF(Y148=0,"",ROUNDUP(Y148/H148,0)*0.00651),"")</f>
        <v>3.2550000000000003E-2</v>
      </c>
      <c r="AA148" s="55"/>
      <c r="AB148" s="56"/>
      <c r="AC148" s="213" t="s">
        <v>281</v>
      </c>
      <c r="AG148" s="63"/>
      <c r="AJ148" s="66"/>
      <c r="AK148" s="66">
        <v>0</v>
      </c>
      <c r="BB148" s="214" t="s">
        <v>1</v>
      </c>
      <c r="BM148" s="63">
        <f>IFERROR(X148*I148/H148,"0")</f>
        <v>11.190000000000001</v>
      </c>
      <c r="BN148" s="63">
        <f>IFERROR(Y148*I148/H148,"0")</f>
        <v>11.190000000000001</v>
      </c>
      <c r="BO148" s="63">
        <f>IFERROR(1/J148*(X148/H148),"0")</f>
        <v>2.7472527472527476E-2</v>
      </c>
      <c r="BP148" s="63">
        <f>IFERROR(1/J148*(Y148/H148),"0")</f>
        <v>2.7472527472527476E-2</v>
      </c>
    </row>
    <row r="149" spans="1:68" x14ac:dyDescent="0.2">
      <c r="A149" s="807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08"/>
      <c r="P149" s="791" t="s">
        <v>71</v>
      </c>
      <c r="Q149" s="792"/>
      <c r="R149" s="792"/>
      <c r="S149" s="792"/>
      <c r="T149" s="792"/>
      <c r="U149" s="792"/>
      <c r="V149" s="793"/>
      <c r="W149" s="36" t="s">
        <v>72</v>
      </c>
      <c r="X149" s="781">
        <f>IFERROR(X147/H147,"0")+IFERROR(X148/H148,"0")</f>
        <v>5</v>
      </c>
      <c r="Y149" s="781">
        <f>IFERROR(Y147/H147,"0")+IFERROR(Y148/H148,"0")</f>
        <v>5</v>
      </c>
      <c r="Z149" s="781">
        <f>IFERROR(IF(Z147="",0,Z147),"0")+IFERROR(IF(Z148="",0,Z148),"0")</f>
        <v>3.2550000000000003E-2</v>
      </c>
      <c r="AA149" s="782"/>
      <c r="AB149" s="782"/>
      <c r="AC149" s="782"/>
    </row>
    <row r="150" spans="1:68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08"/>
      <c r="P150" s="791" t="s">
        <v>71</v>
      </c>
      <c r="Q150" s="792"/>
      <c r="R150" s="792"/>
      <c r="S150" s="792"/>
      <c r="T150" s="792"/>
      <c r="U150" s="792"/>
      <c r="V150" s="793"/>
      <c r="W150" s="36" t="s">
        <v>69</v>
      </c>
      <c r="X150" s="781">
        <f>IFERROR(SUM(X147:X148),"0")</f>
        <v>9.9</v>
      </c>
      <c r="Y150" s="781">
        <f>IFERROR(SUM(Y147:Y148),"0")</f>
        <v>9.9</v>
      </c>
      <c r="Z150" s="36"/>
      <c r="AA150" s="782"/>
      <c r="AB150" s="782"/>
      <c r="AC150" s="782"/>
    </row>
    <row r="151" spans="1:68" ht="16.5" customHeight="1" x14ac:dyDescent="0.25">
      <c r="A151" s="825" t="s">
        <v>282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72"/>
      <c r="AB151" s="772"/>
      <c r="AC151" s="772"/>
    </row>
    <row r="152" spans="1:68" ht="14.25" customHeight="1" x14ac:dyDescent="0.25">
      <c r="A152" s="796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71"/>
      <c r="AB152" s="771"/>
      <c r="AC152" s="771"/>
    </row>
    <row r="153" spans="1:68" ht="16.5" customHeight="1" x14ac:dyDescent="0.25">
      <c r="A153" s="53" t="s">
        <v>283</v>
      </c>
      <c r="B153" s="53" t="s">
        <v>284</v>
      </c>
      <c r="C153" s="30">
        <v>4301011988</v>
      </c>
      <c r="D153" s="786">
        <v>4680115885561</v>
      </c>
      <c r="E153" s="787"/>
      <c r="F153" s="778">
        <v>1.35</v>
      </c>
      <c r="G153" s="31">
        <v>4</v>
      </c>
      <c r="H153" s="778">
        <v>5.4</v>
      </c>
      <c r="I153" s="778">
        <v>7.24</v>
      </c>
      <c r="J153" s="31">
        <v>104</v>
      </c>
      <c r="K153" s="31" t="s">
        <v>116</v>
      </c>
      <c r="L153" s="31"/>
      <c r="M153" s="32" t="s">
        <v>285</v>
      </c>
      <c r="N153" s="32"/>
      <c r="O153" s="31">
        <v>90</v>
      </c>
      <c r="P153" s="1023" t="s">
        <v>286</v>
      </c>
      <c r="Q153" s="784"/>
      <c r="R153" s="784"/>
      <c r="S153" s="784"/>
      <c r="T153" s="785"/>
      <c r="U153" s="33"/>
      <c r="V153" s="33"/>
      <c r="W153" s="34" t="s">
        <v>69</v>
      </c>
      <c r="X153" s="779">
        <v>0</v>
      </c>
      <c r="Y153" s="780">
        <f>IFERROR(IF(X153="",0,CEILING((X153/$H153),1)*$H153),"")</f>
        <v>0</v>
      </c>
      <c r="Z153" s="35" t="str">
        <f>IFERROR(IF(Y153=0,"",ROUNDUP(Y153/H153,0)*0.01196),"")</f>
        <v/>
      </c>
      <c r="AA153" s="55"/>
      <c r="AB153" s="56"/>
      <c r="AC153" s="215" t="s">
        <v>287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customHeight="1" x14ac:dyDescent="0.25">
      <c r="A154" s="53" t="s">
        <v>288</v>
      </c>
      <c r="B154" s="53" t="s">
        <v>289</v>
      </c>
      <c r="C154" s="30">
        <v>4301011562</v>
      </c>
      <c r="D154" s="786">
        <v>4680115882577</v>
      </c>
      <c r="E154" s="787"/>
      <c r="F154" s="778">
        <v>0.4</v>
      </c>
      <c r="G154" s="31">
        <v>8</v>
      </c>
      <c r="H154" s="778">
        <v>3.2</v>
      </c>
      <c r="I154" s="778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84"/>
      <c r="R154" s="784"/>
      <c r="S154" s="784"/>
      <c r="T154" s="785"/>
      <c r="U154" s="33"/>
      <c r="V154" s="33"/>
      <c r="W154" s="34" t="s">
        <v>69</v>
      </c>
      <c r="X154" s="779">
        <v>40</v>
      </c>
      <c r="Y154" s="780">
        <f>IFERROR(IF(X154="",0,CEILING((X154/$H154),1)*$H154),"")</f>
        <v>41.6</v>
      </c>
      <c r="Z154" s="35">
        <f>IFERROR(IF(Y154=0,"",ROUNDUP(Y154/H154,0)*0.00651),"")</f>
        <v>8.4629999999999997E-2</v>
      </c>
      <c r="AA154" s="55"/>
      <c r="AB154" s="56"/>
      <c r="AC154" s="217" t="s">
        <v>290</v>
      </c>
      <c r="AG154" s="63"/>
      <c r="AJ154" s="66"/>
      <c r="AK154" s="66">
        <v>0</v>
      </c>
      <c r="BB154" s="218" t="s">
        <v>1</v>
      </c>
      <c r="BM154" s="63">
        <f>IFERROR(X154*I154/H154,"0")</f>
        <v>42.249999999999993</v>
      </c>
      <c r="BN154" s="63">
        <f>IFERROR(Y154*I154/H154,"0")</f>
        <v>43.94</v>
      </c>
      <c r="BO154" s="63">
        <f>IFERROR(1/J154*(X154/H154),"0")</f>
        <v>6.8681318681318687E-2</v>
      </c>
      <c r="BP154" s="63">
        <f>IFERROR(1/J154*(Y154/H154),"0")</f>
        <v>7.1428571428571438E-2</v>
      </c>
    </row>
    <row r="155" spans="1:68" ht="27" customHeight="1" x14ac:dyDescent="0.25">
      <c r="A155" s="53" t="s">
        <v>288</v>
      </c>
      <c r="B155" s="53" t="s">
        <v>291</v>
      </c>
      <c r="C155" s="30">
        <v>4301011564</v>
      </c>
      <c r="D155" s="786">
        <v>4680115882577</v>
      </c>
      <c r="E155" s="787"/>
      <c r="F155" s="778">
        <v>0.4</v>
      </c>
      <c r="G155" s="31">
        <v>8</v>
      </c>
      <c r="H155" s="778">
        <v>3.2</v>
      </c>
      <c r="I155" s="778">
        <v>3.38</v>
      </c>
      <c r="J155" s="31">
        <v>182</v>
      </c>
      <c r="K155" s="31" t="s">
        <v>76</v>
      </c>
      <c r="L155" s="31"/>
      <c r="M155" s="32" t="s">
        <v>105</v>
      </c>
      <c r="N155" s="32"/>
      <c r="O155" s="31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4"/>
      <c r="R155" s="784"/>
      <c r="S155" s="784"/>
      <c r="T155" s="785"/>
      <c r="U155" s="33"/>
      <c r="V155" s="33"/>
      <c r="W155" s="34" t="s">
        <v>69</v>
      </c>
      <c r="X155" s="779">
        <v>0</v>
      </c>
      <c r="Y155" s="780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290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807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08"/>
      <c r="P156" s="791" t="s">
        <v>71</v>
      </c>
      <c r="Q156" s="792"/>
      <c r="R156" s="792"/>
      <c r="S156" s="792"/>
      <c r="T156" s="792"/>
      <c r="U156" s="792"/>
      <c r="V156" s="793"/>
      <c r="W156" s="36" t="s">
        <v>72</v>
      </c>
      <c r="X156" s="781">
        <f>IFERROR(X153/H153,"0")+IFERROR(X154/H154,"0")+IFERROR(X155/H155,"0")</f>
        <v>12.5</v>
      </c>
      <c r="Y156" s="781">
        <f>IFERROR(Y153/H153,"0")+IFERROR(Y154/H154,"0")+IFERROR(Y155/H155,"0")</f>
        <v>13</v>
      </c>
      <c r="Z156" s="781">
        <f>IFERROR(IF(Z153="",0,Z153),"0")+IFERROR(IF(Z154="",0,Z154),"0")+IFERROR(IF(Z155="",0,Z155),"0")</f>
        <v>8.4629999999999997E-2</v>
      </c>
      <c r="AA156" s="782"/>
      <c r="AB156" s="782"/>
      <c r="AC156" s="782"/>
    </row>
    <row r="157" spans="1:68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08"/>
      <c r="P157" s="791" t="s">
        <v>71</v>
      </c>
      <c r="Q157" s="792"/>
      <c r="R157" s="792"/>
      <c r="S157" s="792"/>
      <c r="T157" s="792"/>
      <c r="U157" s="792"/>
      <c r="V157" s="793"/>
      <c r="W157" s="36" t="s">
        <v>69</v>
      </c>
      <c r="X157" s="781">
        <f>IFERROR(SUM(X153:X155),"0")</f>
        <v>40</v>
      </c>
      <c r="Y157" s="781">
        <f>IFERROR(SUM(Y153:Y155),"0")</f>
        <v>41.6</v>
      </c>
      <c r="Z157" s="36"/>
      <c r="AA157" s="782"/>
      <c r="AB157" s="782"/>
      <c r="AC157" s="782"/>
    </row>
    <row r="158" spans="1:68" ht="14.25" customHeight="1" x14ac:dyDescent="0.25">
      <c r="A158" s="796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71"/>
      <c r="AB158" s="771"/>
      <c r="AC158" s="771"/>
    </row>
    <row r="159" spans="1:68" ht="27" customHeight="1" x14ac:dyDescent="0.25">
      <c r="A159" s="53" t="s">
        <v>292</v>
      </c>
      <c r="B159" s="53" t="s">
        <v>293</v>
      </c>
      <c r="C159" s="30">
        <v>4301031235</v>
      </c>
      <c r="D159" s="786">
        <v>4680115883444</v>
      </c>
      <c r="E159" s="787"/>
      <c r="F159" s="778">
        <v>0.35</v>
      </c>
      <c r="G159" s="31">
        <v>8</v>
      </c>
      <c r="H159" s="778">
        <v>2.8</v>
      </c>
      <c r="I159" s="778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3"/>
      <c r="V159" s="33"/>
      <c r="W159" s="34" t="s">
        <v>69</v>
      </c>
      <c r="X159" s="779">
        <v>0</v>
      </c>
      <c r="Y159" s="780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294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customHeight="1" x14ac:dyDescent="0.25">
      <c r="A160" s="53" t="s">
        <v>292</v>
      </c>
      <c r="B160" s="53" t="s">
        <v>295</v>
      </c>
      <c r="C160" s="30">
        <v>4301031234</v>
      </c>
      <c r="D160" s="786">
        <v>4680115883444</v>
      </c>
      <c r="E160" s="787"/>
      <c r="F160" s="778">
        <v>0.35</v>
      </c>
      <c r="G160" s="31">
        <v>8</v>
      </c>
      <c r="H160" s="778">
        <v>2.8</v>
      </c>
      <c r="I160" s="778">
        <v>3.0680000000000001</v>
      </c>
      <c r="J160" s="31">
        <v>182</v>
      </c>
      <c r="K160" s="31" t="s">
        <v>76</v>
      </c>
      <c r="L160" s="31"/>
      <c r="M160" s="32" t="s">
        <v>105</v>
      </c>
      <c r="N160" s="32"/>
      <c r="O160" s="31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3"/>
      <c r="V160" s="33"/>
      <c r="W160" s="34" t="s">
        <v>69</v>
      </c>
      <c r="X160" s="779">
        <v>35</v>
      </c>
      <c r="Y160" s="780">
        <f>IFERROR(IF(X160="",0,CEILING((X160/$H160),1)*$H160),"")</f>
        <v>36.4</v>
      </c>
      <c r="Z160" s="35">
        <f>IFERROR(IF(Y160=0,"",ROUNDUP(Y160/H160,0)*0.00651),"")</f>
        <v>8.4629999999999997E-2</v>
      </c>
      <c r="AA160" s="55"/>
      <c r="AB160" s="56"/>
      <c r="AC160" s="223" t="s">
        <v>294</v>
      </c>
      <c r="AG160" s="63"/>
      <c r="AJ160" s="66"/>
      <c r="AK160" s="66">
        <v>0</v>
      </c>
      <c r="BB160" s="224" t="s">
        <v>1</v>
      </c>
      <c r="BM160" s="63">
        <f>IFERROR(X160*I160/H160,"0")</f>
        <v>38.35</v>
      </c>
      <c r="BN160" s="63">
        <f>IFERROR(Y160*I160/H160,"0")</f>
        <v>39.884</v>
      </c>
      <c r="BO160" s="63">
        <f>IFERROR(1/J160*(X160/H160),"0")</f>
        <v>6.8681318681318687E-2</v>
      </c>
      <c r="BP160" s="63">
        <f>IFERROR(1/J160*(Y160/H160),"0")</f>
        <v>7.1428571428571438E-2</v>
      </c>
    </row>
    <row r="161" spans="1:68" x14ac:dyDescent="0.2">
      <c r="A161" s="807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08"/>
      <c r="P161" s="791" t="s">
        <v>71</v>
      </c>
      <c r="Q161" s="792"/>
      <c r="R161" s="792"/>
      <c r="S161" s="792"/>
      <c r="T161" s="792"/>
      <c r="U161" s="792"/>
      <c r="V161" s="793"/>
      <c r="W161" s="36" t="s">
        <v>72</v>
      </c>
      <c r="X161" s="781">
        <f>IFERROR(X159/H159,"0")+IFERROR(X160/H160,"0")</f>
        <v>12.5</v>
      </c>
      <c r="Y161" s="781">
        <f>IFERROR(Y159/H159,"0")+IFERROR(Y160/H160,"0")</f>
        <v>13</v>
      </c>
      <c r="Z161" s="781">
        <f>IFERROR(IF(Z159="",0,Z159),"0")+IFERROR(IF(Z160="",0,Z160),"0")</f>
        <v>8.4629999999999997E-2</v>
      </c>
      <c r="AA161" s="782"/>
      <c r="AB161" s="782"/>
      <c r="AC161" s="782"/>
    </row>
    <row r="162" spans="1:68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08"/>
      <c r="P162" s="791" t="s">
        <v>71</v>
      </c>
      <c r="Q162" s="792"/>
      <c r="R162" s="792"/>
      <c r="S162" s="792"/>
      <c r="T162" s="792"/>
      <c r="U162" s="792"/>
      <c r="V162" s="793"/>
      <c r="W162" s="36" t="s">
        <v>69</v>
      </c>
      <c r="X162" s="781">
        <f>IFERROR(SUM(X159:X160),"0")</f>
        <v>35</v>
      </c>
      <c r="Y162" s="781">
        <f>IFERROR(SUM(Y159:Y160),"0")</f>
        <v>36.4</v>
      </c>
      <c r="Z162" s="36"/>
      <c r="AA162" s="782"/>
      <c r="AB162" s="782"/>
      <c r="AC162" s="782"/>
    </row>
    <row r="163" spans="1:68" ht="14.25" customHeight="1" x14ac:dyDescent="0.25">
      <c r="A163" s="796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71"/>
      <c r="AB163" s="771"/>
      <c r="AC163" s="771"/>
    </row>
    <row r="164" spans="1:68" ht="16.5" customHeight="1" x14ac:dyDescent="0.25">
      <c r="A164" s="53" t="s">
        <v>296</v>
      </c>
      <c r="B164" s="53" t="s">
        <v>297</v>
      </c>
      <c r="C164" s="30">
        <v>4301051817</v>
      </c>
      <c r="D164" s="786">
        <v>4680115885585</v>
      </c>
      <c r="E164" s="787"/>
      <c r="F164" s="778">
        <v>1</v>
      </c>
      <c r="G164" s="31">
        <v>4</v>
      </c>
      <c r="H164" s="778">
        <v>4</v>
      </c>
      <c r="I164" s="778">
        <v>5.69</v>
      </c>
      <c r="J164" s="31">
        <v>120</v>
      </c>
      <c r="K164" s="31" t="s">
        <v>126</v>
      </c>
      <c r="L164" s="31"/>
      <c r="M164" s="32" t="s">
        <v>285</v>
      </c>
      <c r="N164" s="32"/>
      <c r="O164" s="31">
        <v>45</v>
      </c>
      <c r="P164" s="1102" t="s">
        <v>298</v>
      </c>
      <c r="Q164" s="784"/>
      <c r="R164" s="784"/>
      <c r="S164" s="784"/>
      <c r="T164" s="785"/>
      <c r="U164" s="33"/>
      <c r="V164" s="33"/>
      <c r="W164" s="34" t="s">
        <v>69</v>
      </c>
      <c r="X164" s="779">
        <v>0</v>
      </c>
      <c r="Y164" s="780">
        <f>IFERROR(IF(X164="",0,CEILING((X164/$H164),1)*$H164),"")</f>
        <v>0</v>
      </c>
      <c r="Z164" s="35" t="str">
        <f>IFERROR(IF(Y164=0,"",ROUNDUP(Y164/H164,0)*0.00937),"")</f>
        <v/>
      </c>
      <c r="AA164" s="55"/>
      <c r="AB164" s="56"/>
      <c r="AC164" s="225" t="s">
        <v>287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299</v>
      </c>
      <c r="B165" s="53" t="s">
        <v>300</v>
      </c>
      <c r="C165" s="30">
        <v>4301051477</v>
      </c>
      <c r="D165" s="786">
        <v>4680115882584</v>
      </c>
      <c r="E165" s="787"/>
      <c r="F165" s="778">
        <v>0.33</v>
      </c>
      <c r="G165" s="31">
        <v>8</v>
      </c>
      <c r="H165" s="778">
        <v>2.64</v>
      </c>
      <c r="I165" s="778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4"/>
      <c r="R165" s="784"/>
      <c r="S165" s="784"/>
      <c r="T165" s="785"/>
      <c r="U165" s="33"/>
      <c r="V165" s="33"/>
      <c r="W165" s="34" t="s">
        <v>69</v>
      </c>
      <c r="X165" s="779">
        <v>0</v>
      </c>
      <c r="Y165" s="780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290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t="16.5" customHeight="1" x14ac:dyDescent="0.25">
      <c r="A166" s="53" t="s">
        <v>299</v>
      </c>
      <c r="B166" s="53" t="s">
        <v>301</v>
      </c>
      <c r="C166" s="30">
        <v>4301051476</v>
      </c>
      <c r="D166" s="786">
        <v>4680115882584</v>
      </c>
      <c r="E166" s="787"/>
      <c r="F166" s="778">
        <v>0.33</v>
      </c>
      <c r="G166" s="31">
        <v>8</v>
      </c>
      <c r="H166" s="778">
        <v>2.64</v>
      </c>
      <c r="I166" s="778">
        <v>2.9079999999999999</v>
      </c>
      <c r="J166" s="31">
        <v>182</v>
      </c>
      <c r="K166" s="31" t="s">
        <v>76</v>
      </c>
      <c r="L166" s="31"/>
      <c r="M166" s="32" t="s">
        <v>105</v>
      </c>
      <c r="N166" s="32"/>
      <c r="O166" s="31">
        <v>60</v>
      </c>
      <c r="P166" s="8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4"/>
      <c r="R166" s="784"/>
      <c r="S166" s="784"/>
      <c r="T166" s="785"/>
      <c r="U166" s="33"/>
      <c r="V166" s="33"/>
      <c r="W166" s="34" t="s">
        <v>69</v>
      </c>
      <c r="X166" s="779">
        <v>33</v>
      </c>
      <c r="Y166" s="780">
        <f>IFERROR(IF(X166="",0,CEILING((X166/$H166),1)*$H166),"")</f>
        <v>34.32</v>
      </c>
      <c r="Z166" s="35">
        <f>IFERROR(IF(Y166=0,"",ROUNDUP(Y166/H166,0)*0.00651),"")</f>
        <v>8.4629999999999997E-2</v>
      </c>
      <c r="AA166" s="55"/>
      <c r="AB166" s="56"/>
      <c r="AC166" s="229" t="s">
        <v>290</v>
      </c>
      <c r="AG166" s="63"/>
      <c r="AJ166" s="66"/>
      <c r="AK166" s="66">
        <v>0</v>
      </c>
      <c r="BB166" s="230" t="s">
        <v>1</v>
      </c>
      <c r="BM166" s="63">
        <f>IFERROR(X166*I166/H166,"0")</f>
        <v>36.349999999999994</v>
      </c>
      <c r="BN166" s="63">
        <f>IFERROR(Y166*I166/H166,"0")</f>
        <v>37.803999999999995</v>
      </c>
      <c r="BO166" s="63">
        <f>IFERROR(1/J166*(X166/H166),"0")</f>
        <v>6.8681318681318687E-2</v>
      </c>
      <c r="BP166" s="63">
        <f>IFERROR(1/J166*(Y166/H166),"0")</f>
        <v>7.1428571428571438E-2</v>
      </c>
    </row>
    <row r="167" spans="1:68" x14ac:dyDescent="0.2">
      <c r="A167" s="80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08"/>
      <c r="P167" s="791" t="s">
        <v>71</v>
      </c>
      <c r="Q167" s="792"/>
      <c r="R167" s="792"/>
      <c r="S167" s="792"/>
      <c r="T167" s="792"/>
      <c r="U167" s="792"/>
      <c r="V167" s="793"/>
      <c r="W167" s="36" t="s">
        <v>72</v>
      </c>
      <c r="X167" s="781">
        <f>IFERROR(X164/H164,"0")+IFERROR(X165/H165,"0")+IFERROR(X166/H166,"0")</f>
        <v>12.5</v>
      </c>
      <c r="Y167" s="781">
        <f>IFERROR(Y164/H164,"0")+IFERROR(Y165/H165,"0")+IFERROR(Y166/H166,"0")</f>
        <v>13</v>
      </c>
      <c r="Z167" s="781">
        <f>IFERROR(IF(Z164="",0,Z164),"0")+IFERROR(IF(Z165="",0,Z165),"0")+IFERROR(IF(Z166="",0,Z166),"0")</f>
        <v>8.4629999999999997E-2</v>
      </c>
      <c r="AA167" s="782"/>
      <c r="AB167" s="782"/>
      <c r="AC167" s="782"/>
    </row>
    <row r="168" spans="1:68" x14ac:dyDescent="0.2">
      <c r="A168" s="797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08"/>
      <c r="P168" s="791" t="s">
        <v>71</v>
      </c>
      <c r="Q168" s="792"/>
      <c r="R168" s="792"/>
      <c r="S168" s="792"/>
      <c r="T168" s="792"/>
      <c r="U168" s="792"/>
      <c r="V168" s="793"/>
      <c r="W168" s="36" t="s">
        <v>69</v>
      </c>
      <c r="X168" s="781">
        <f>IFERROR(SUM(X164:X166),"0")</f>
        <v>33</v>
      </c>
      <c r="Y168" s="781">
        <f>IFERROR(SUM(Y164:Y166),"0")</f>
        <v>34.32</v>
      </c>
      <c r="Z168" s="36"/>
      <c r="AA168" s="782"/>
      <c r="AB168" s="782"/>
      <c r="AC168" s="782"/>
    </row>
    <row r="169" spans="1:68" ht="16.5" customHeight="1" x14ac:dyDescent="0.25">
      <c r="A169" s="825" t="s">
        <v>111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72"/>
      <c r="AB169" s="772"/>
      <c r="AC169" s="772"/>
    </row>
    <row r="170" spans="1:68" ht="14.25" customHeight="1" x14ac:dyDescent="0.25">
      <c r="A170" s="796" t="s">
        <v>113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1"/>
      <c r="AB170" s="771"/>
      <c r="AC170" s="771"/>
    </row>
    <row r="171" spans="1:68" ht="27" customHeight="1" x14ac:dyDescent="0.25">
      <c r="A171" s="53" t="s">
        <v>302</v>
      </c>
      <c r="B171" s="53" t="s">
        <v>303</v>
      </c>
      <c r="C171" s="30">
        <v>4301011705</v>
      </c>
      <c r="D171" s="786">
        <v>4607091384604</v>
      </c>
      <c r="E171" s="787"/>
      <c r="F171" s="778">
        <v>0.4</v>
      </c>
      <c r="G171" s="31">
        <v>10</v>
      </c>
      <c r="H171" s="778">
        <v>4</v>
      </c>
      <c r="I171" s="778">
        <v>4.21</v>
      </c>
      <c r="J171" s="31">
        <v>132</v>
      </c>
      <c r="K171" s="31" t="s">
        <v>126</v>
      </c>
      <c r="L171" s="31"/>
      <c r="M171" s="32" t="s">
        <v>119</v>
      </c>
      <c r="N171" s="32"/>
      <c r="O171" s="31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4"/>
      <c r="R171" s="784"/>
      <c r="S171" s="784"/>
      <c r="T171" s="785"/>
      <c r="U171" s="33"/>
      <c r="V171" s="33"/>
      <c r="W171" s="34" t="s">
        <v>69</v>
      </c>
      <c r="X171" s="779">
        <v>0</v>
      </c>
      <c r="Y171" s="780">
        <f>IFERROR(IF(X171="",0,CEILING((X171/$H171),1)*$H171),"")</f>
        <v>0</v>
      </c>
      <c r="Z171" s="35" t="str">
        <f>IFERROR(IF(Y171=0,"",ROUNDUP(Y171/H171,0)*0.00902),"")</f>
        <v/>
      </c>
      <c r="AA171" s="55"/>
      <c r="AB171" s="56"/>
      <c r="AC171" s="231" t="s">
        <v>304</v>
      </c>
      <c r="AG171" s="63"/>
      <c r="AJ171" s="66"/>
      <c r="AK171" s="66">
        <v>0</v>
      </c>
      <c r="BB171" s="232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x14ac:dyDescent="0.2">
      <c r="A172" s="80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08"/>
      <c r="P172" s="791" t="s">
        <v>71</v>
      </c>
      <c r="Q172" s="792"/>
      <c r="R172" s="792"/>
      <c r="S172" s="792"/>
      <c r="T172" s="792"/>
      <c r="U172" s="792"/>
      <c r="V172" s="793"/>
      <c r="W172" s="36" t="s">
        <v>72</v>
      </c>
      <c r="X172" s="781">
        <f>IFERROR(X171/H171,"0")</f>
        <v>0</v>
      </c>
      <c r="Y172" s="781">
        <f>IFERROR(Y171/H171,"0")</f>
        <v>0</v>
      </c>
      <c r="Z172" s="781">
        <f>IFERROR(IF(Z171="",0,Z171),"0")</f>
        <v>0</v>
      </c>
      <c r="AA172" s="782"/>
      <c r="AB172" s="782"/>
      <c r="AC172" s="782"/>
    </row>
    <row r="173" spans="1:68" x14ac:dyDescent="0.2">
      <c r="A173" s="797"/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808"/>
      <c r="P173" s="791" t="s">
        <v>71</v>
      </c>
      <c r="Q173" s="792"/>
      <c r="R173" s="792"/>
      <c r="S173" s="792"/>
      <c r="T173" s="792"/>
      <c r="U173" s="792"/>
      <c r="V173" s="793"/>
      <c r="W173" s="36" t="s">
        <v>69</v>
      </c>
      <c r="X173" s="781">
        <f>IFERROR(SUM(X171:X171),"0")</f>
        <v>0</v>
      </c>
      <c r="Y173" s="781">
        <f>IFERROR(SUM(Y171:Y171),"0")</f>
        <v>0</v>
      </c>
      <c r="Z173" s="36"/>
      <c r="AA173" s="782"/>
      <c r="AB173" s="782"/>
      <c r="AC173" s="782"/>
    </row>
    <row r="174" spans="1:68" ht="14.25" customHeight="1" x14ac:dyDescent="0.25">
      <c r="A174" s="796" t="s">
        <v>64</v>
      </c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797"/>
      <c r="P174" s="797"/>
      <c r="Q174" s="797"/>
      <c r="R174" s="797"/>
      <c r="S174" s="797"/>
      <c r="T174" s="797"/>
      <c r="U174" s="797"/>
      <c r="V174" s="797"/>
      <c r="W174" s="797"/>
      <c r="X174" s="797"/>
      <c r="Y174" s="797"/>
      <c r="Z174" s="797"/>
      <c r="AA174" s="771"/>
      <c r="AB174" s="771"/>
      <c r="AC174" s="771"/>
    </row>
    <row r="175" spans="1:68" ht="16.5" customHeight="1" x14ac:dyDescent="0.25">
      <c r="A175" s="53" t="s">
        <v>305</v>
      </c>
      <c r="B175" s="53" t="s">
        <v>306</v>
      </c>
      <c r="C175" s="30">
        <v>4301030895</v>
      </c>
      <c r="D175" s="786">
        <v>4607091387667</v>
      </c>
      <c r="E175" s="787"/>
      <c r="F175" s="778">
        <v>0.9</v>
      </c>
      <c r="G175" s="31">
        <v>10</v>
      </c>
      <c r="H175" s="778">
        <v>9</v>
      </c>
      <c r="I175" s="778">
        <v>9.6300000000000008</v>
      </c>
      <c r="J175" s="31">
        <v>56</v>
      </c>
      <c r="K175" s="31" t="s">
        <v>116</v>
      </c>
      <c r="L175" s="31"/>
      <c r="M175" s="32" t="s">
        <v>119</v>
      </c>
      <c r="N175" s="32"/>
      <c r="O175" s="31">
        <v>40</v>
      </c>
      <c r="P175" s="10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4"/>
      <c r="R175" s="784"/>
      <c r="S175" s="784"/>
      <c r="T175" s="785"/>
      <c r="U175" s="33"/>
      <c r="V175" s="33"/>
      <c r="W175" s="34" t="s">
        <v>69</v>
      </c>
      <c r="X175" s="779">
        <v>0</v>
      </c>
      <c r="Y175" s="780">
        <f>IFERROR(IF(X175="",0,CEILING((X175/$H175),1)*$H175),"")</f>
        <v>0</v>
      </c>
      <c r="Z175" s="35" t="str">
        <f>IFERROR(IF(Y175=0,"",ROUNDUP(Y175/H175,0)*0.02175),"")</f>
        <v/>
      </c>
      <c r="AA175" s="55"/>
      <c r="AB175" s="56"/>
      <c r="AC175" s="233" t="s">
        <v>307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27" customHeight="1" x14ac:dyDescent="0.25">
      <c r="A176" s="53" t="s">
        <v>308</v>
      </c>
      <c r="B176" s="53" t="s">
        <v>309</v>
      </c>
      <c r="C176" s="30">
        <v>4301030961</v>
      </c>
      <c r="D176" s="786">
        <v>4607091387636</v>
      </c>
      <c r="E176" s="787"/>
      <c r="F176" s="778">
        <v>0.7</v>
      </c>
      <c r="G176" s="31">
        <v>6</v>
      </c>
      <c r="H176" s="778">
        <v>4.2</v>
      </c>
      <c r="I176" s="778">
        <v>4.5</v>
      </c>
      <c r="J176" s="31">
        <v>132</v>
      </c>
      <c r="K176" s="31" t="s">
        <v>126</v>
      </c>
      <c r="L176" s="31"/>
      <c r="M176" s="32" t="s">
        <v>68</v>
      </c>
      <c r="N176" s="32"/>
      <c r="O176" s="31">
        <v>40</v>
      </c>
      <c r="P176" s="11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4"/>
      <c r="R176" s="784"/>
      <c r="S176" s="784"/>
      <c r="T176" s="785"/>
      <c r="U176" s="33"/>
      <c r="V176" s="33"/>
      <c r="W176" s="34" t="s">
        <v>69</v>
      </c>
      <c r="X176" s="779">
        <v>0</v>
      </c>
      <c r="Y176" s="780">
        <f>IFERROR(IF(X176="",0,CEILING((X176/$H176),1)*$H176),"")</f>
        <v>0</v>
      </c>
      <c r="Z176" s="35" t="str">
        <f>IFERROR(IF(Y176=0,"",ROUNDUP(Y176/H176,0)*0.00902),"")</f>
        <v/>
      </c>
      <c r="AA176" s="55"/>
      <c r="AB176" s="56"/>
      <c r="AC176" s="235" t="s">
        <v>310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16.5" customHeight="1" x14ac:dyDescent="0.25">
      <c r="A177" s="53" t="s">
        <v>311</v>
      </c>
      <c r="B177" s="53" t="s">
        <v>312</v>
      </c>
      <c r="C177" s="30">
        <v>4301030963</v>
      </c>
      <c r="D177" s="786">
        <v>4607091382426</v>
      </c>
      <c r="E177" s="787"/>
      <c r="F177" s="778">
        <v>0.9</v>
      </c>
      <c r="G177" s="31">
        <v>10</v>
      </c>
      <c r="H177" s="778">
        <v>9</v>
      </c>
      <c r="I177" s="778">
        <v>9.6300000000000008</v>
      </c>
      <c r="J177" s="31">
        <v>56</v>
      </c>
      <c r="K177" s="31" t="s">
        <v>116</v>
      </c>
      <c r="L177" s="31"/>
      <c r="M177" s="32" t="s">
        <v>68</v>
      </c>
      <c r="N177" s="32"/>
      <c r="O177" s="31">
        <v>40</v>
      </c>
      <c r="P177" s="11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4"/>
      <c r="R177" s="784"/>
      <c r="S177" s="784"/>
      <c r="T177" s="785"/>
      <c r="U177" s="33"/>
      <c r="V177" s="33"/>
      <c r="W177" s="34" t="s">
        <v>69</v>
      </c>
      <c r="X177" s="779">
        <v>0</v>
      </c>
      <c r="Y177" s="780">
        <f>IFERROR(IF(X177="",0,CEILING((X177/$H177),1)*$H177),"")</f>
        <v>0</v>
      </c>
      <c r="Z177" s="35" t="str">
        <f>IFERROR(IF(Y177=0,"",ROUNDUP(Y177/H177,0)*0.02175),"")</f>
        <v/>
      </c>
      <c r="AA177" s="55"/>
      <c r="AB177" s="56"/>
      <c r="AC177" s="237" t="s">
        <v>313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314</v>
      </c>
      <c r="B178" s="53" t="s">
        <v>315</v>
      </c>
      <c r="C178" s="30">
        <v>4301030962</v>
      </c>
      <c r="D178" s="786">
        <v>4607091386547</v>
      </c>
      <c r="E178" s="787"/>
      <c r="F178" s="778">
        <v>0.35</v>
      </c>
      <c r="G178" s="31">
        <v>8</v>
      </c>
      <c r="H178" s="778">
        <v>2.8</v>
      </c>
      <c r="I178" s="778">
        <v>2.94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4"/>
      <c r="R178" s="784"/>
      <c r="S178" s="784"/>
      <c r="T178" s="785"/>
      <c r="U178" s="33"/>
      <c r="V178" s="33"/>
      <c r="W178" s="34" t="s">
        <v>69</v>
      </c>
      <c r="X178" s="779">
        <v>0</v>
      </c>
      <c r="Y178" s="780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310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t="27" customHeight="1" x14ac:dyDescent="0.25">
      <c r="A179" s="53" t="s">
        <v>316</v>
      </c>
      <c r="B179" s="53" t="s">
        <v>317</v>
      </c>
      <c r="C179" s="30">
        <v>4301030964</v>
      </c>
      <c r="D179" s="786">
        <v>4607091382464</v>
      </c>
      <c r="E179" s="787"/>
      <c r="F179" s="778">
        <v>0.35</v>
      </c>
      <c r="G179" s="31">
        <v>8</v>
      </c>
      <c r="H179" s="778">
        <v>2.8</v>
      </c>
      <c r="I179" s="778">
        <v>2.964</v>
      </c>
      <c r="J179" s="31">
        <v>234</v>
      </c>
      <c r="K179" s="31" t="s">
        <v>67</v>
      </c>
      <c r="L179" s="31"/>
      <c r="M179" s="32" t="s">
        <v>68</v>
      </c>
      <c r="N179" s="32"/>
      <c r="O179" s="31">
        <v>40</v>
      </c>
      <c r="P179" s="10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4"/>
      <c r="R179" s="784"/>
      <c r="S179" s="784"/>
      <c r="T179" s="785"/>
      <c r="U179" s="33"/>
      <c r="V179" s="33"/>
      <c r="W179" s="34" t="s">
        <v>69</v>
      </c>
      <c r="X179" s="779">
        <v>0</v>
      </c>
      <c r="Y179" s="780">
        <f>IFERROR(IF(X179="",0,CEILING((X179/$H179),1)*$H179),"")</f>
        <v>0</v>
      </c>
      <c r="Z179" s="35" t="str">
        <f>IFERROR(IF(Y179=0,"",ROUNDUP(Y179/H179,0)*0.00502),"")</f>
        <v/>
      </c>
      <c r="AA179" s="55"/>
      <c r="AB179" s="56"/>
      <c r="AC179" s="241" t="s">
        <v>313</v>
      </c>
      <c r="AG179" s="63"/>
      <c r="AJ179" s="66"/>
      <c r="AK179" s="66">
        <v>0</v>
      </c>
      <c r="BB179" s="242" t="s">
        <v>1</v>
      </c>
      <c r="BM179" s="63">
        <f>IFERROR(X179*I179/H179,"0")</f>
        <v>0</v>
      </c>
      <c r="BN179" s="63">
        <f>IFERROR(Y179*I179/H179,"0")</f>
        <v>0</v>
      </c>
      <c r="BO179" s="63">
        <f>IFERROR(1/J179*(X179/H179),"0")</f>
        <v>0</v>
      </c>
      <c r="BP179" s="63">
        <f>IFERROR(1/J179*(Y179/H179),"0")</f>
        <v>0</v>
      </c>
    </row>
    <row r="180" spans="1:68" x14ac:dyDescent="0.2">
      <c r="A180" s="80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08"/>
      <c r="P180" s="791" t="s">
        <v>71</v>
      </c>
      <c r="Q180" s="792"/>
      <c r="R180" s="792"/>
      <c r="S180" s="792"/>
      <c r="T180" s="792"/>
      <c r="U180" s="792"/>
      <c r="V180" s="793"/>
      <c r="W180" s="36" t="s">
        <v>72</v>
      </c>
      <c r="X180" s="781">
        <f>IFERROR(X175/H175,"0")+IFERROR(X176/H176,"0")+IFERROR(X177/H177,"0")+IFERROR(X178/H178,"0")+IFERROR(X179/H179,"0")</f>
        <v>0</v>
      </c>
      <c r="Y180" s="781">
        <f>IFERROR(Y175/H175,"0")+IFERROR(Y176/H176,"0")+IFERROR(Y177/H177,"0")+IFERROR(Y178/H178,"0")+IFERROR(Y179/H179,"0")</f>
        <v>0</v>
      </c>
      <c r="Z180" s="781">
        <f>IFERROR(IF(Z175="",0,Z175),"0")+IFERROR(IF(Z176="",0,Z176),"0")+IFERROR(IF(Z177="",0,Z177),"0")+IFERROR(IF(Z178="",0,Z178),"0")+IFERROR(IF(Z179="",0,Z179),"0")</f>
        <v>0</v>
      </c>
      <c r="AA180" s="782"/>
      <c r="AB180" s="782"/>
      <c r="AC180" s="782"/>
    </row>
    <row r="181" spans="1:68" x14ac:dyDescent="0.2">
      <c r="A181" s="797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08"/>
      <c r="P181" s="791" t="s">
        <v>71</v>
      </c>
      <c r="Q181" s="792"/>
      <c r="R181" s="792"/>
      <c r="S181" s="792"/>
      <c r="T181" s="792"/>
      <c r="U181" s="792"/>
      <c r="V181" s="793"/>
      <c r="W181" s="36" t="s">
        <v>69</v>
      </c>
      <c r="X181" s="781">
        <f>IFERROR(SUM(X175:X179),"0")</f>
        <v>0</v>
      </c>
      <c r="Y181" s="781">
        <f>IFERROR(SUM(Y175:Y179),"0")</f>
        <v>0</v>
      </c>
      <c r="Z181" s="36"/>
      <c r="AA181" s="782"/>
      <c r="AB181" s="782"/>
      <c r="AC181" s="782"/>
    </row>
    <row r="182" spans="1:68" ht="14.25" customHeight="1" x14ac:dyDescent="0.25">
      <c r="A182" s="796" t="s">
        <v>73</v>
      </c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797"/>
      <c r="P182" s="797"/>
      <c r="Q182" s="797"/>
      <c r="R182" s="797"/>
      <c r="S182" s="797"/>
      <c r="T182" s="797"/>
      <c r="U182" s="797"/>
      <c r="V182" s="797"/>
      <c r="W182" s="797"/>
      <c r="X182" s="797"/>
      <c r="Y182" s="797"/>
      <c r="Z182" s="797"/>
      <c r="AA182" s="771"/>
      <c r="AB182" s="771"/>
      <c r="AC182" s="771"/>
    </row>
    <row r="183" spans="1:68" ht="16.5" customHeight="1" x14ac:dyDescent="0.25">
      <c r="A183" s="53" t="s">
        <v>318</v>
      </c>
      <c r="B183" s="53" t="s">
        <v>319</v>
      </c>
      <c r="C183" s="30">
        <v>4301051653</v>
      </c>
      <c r="D183" s="786">
        <v>4607091386264</v>
      </c>
      <c r="E183" s="787"/>
      <c r="F183" s="778">
        <v>0.5</v>
      </c>
      <c r="G183" s="31">
        <v>6</v>
      </c>
      <c r="H183" s="778">
        <v>3</v>
      </c>
      <c r="I183" s="778">
        <v>3.258</v>
      </c>
      <c r="J183" s="31">
        <v>182</v>
      </c>
      <c r="K183" s="31" t="s">
        <v>76</v>
      </c>
      <c r="L183" s="31"/>
      <c r="M183" s="32" t="s">
        <v>77</v>
      </c>
      <c r="N183" s="32"/>
      <c r="O183" s="31">
        <v>31</v>
      </c>
      <c r="P183" s="11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4"/>
      <c r="R183" s="784"/>
      <c r="S183" s="784"/>
      <c r="T183" s="785"/>
      <c r="U183" s="33"/>
      <c r="V183" s="33"/>
      <c r="W183" s="34" t="s">
        <v>69</v>
      </c>
      <c r="X183" s="779">
        <v>0</v>
      </c>
      <c r="Y183" s="780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320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t="27" customHeight="1" x14ac:dyDescent="0.25">
      <c r="A184" s="53" t="s">
        <v>321</v>
      </c>
      <c r="B184" s="53" t="s">
        <v>322</v>
      </c>
      <c r="C184" s="30">
        <v>4301051313</v>
      </c>
      <c r="D184" s="786">
        <v>4607091385427</v>
      </c>
      <c r="E184" s="787"/>
      <c r="F184" s="778">
        <v>0.5</v>
      </c>
      <c r="G184" s="31">
        <v>6</v>
      </c>
      <c r="H184" s="778">
        <v>3</v>
      </c>
      <c r="I184" s="778">
        <v>3.2519999999999998</v>
      </c>
      <c r="J184" s="31">
        <v>182</v>
      </c>
      <c r="K184" s="31" t="s">
        <v>76</v>
      </c>
      <c r="L184" s="31"/>
      <c r="M184" s="32" t="s">
        <v>68</v>
      </c>
      <c r="N184" s="32"/>
      <c r="O184" s="31">
        <v>40</v>
      </c>
      <c r="P184" s="8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4"/>
      <c r="R184" s="784"/>
      <c r="S184" s="784"/>
      <c r="T184" s="785"/>
      <c r="U184" s="33"/>
      <c r="V184" s="33"/>
      <c r="W184" s="34" t="s">
        <v>69</v>
      </c>
      <c r="X184" s="779">
        <v>0</v>
      </c>
      <c r="Y184" s="780">
        <f>IFERROR(IF(X184="",0,CEILING((X184/$H184),1)*$H184),"")</f>
        <v>0</v>
      </c>
      <c r="Z184" s="35" t="str">
        <f>IFERROR(IF(Y184=0,"",ROUNDUP(Y184/H184,0)*0.00651),"")</f>
        <v/>
      </c>
      <c r="AA184" s="55"/>
      <c r="AB184" s="56"/>
      <c r="AC184" s="245" t="s">
        <v>323</v>
      </c>
      <c r="AG184" s="63"/>
      <c r="AJ184" s="66"/>
      <c r="AK184" s="66">
        <v>0</v>
      </c>
      <c r="BB184" s="246" t="s">
        <v>1</v>
      </c>
      <c r="BM184" s="63">
        <f>IFERROR(X184*I184/H184,"0")</f>
        <v>0</v>
      </c>
      <c r="BN184" s="63">
        <f>IFERROR(Y184*I184/H184,"0")</f>
        <v>0</v>
      </c>
      <c r="BO184" s="63">
        <f>IFERROR(1/J184*(X184/H184),"0")</f>
        <v>0</v>
      </c>
      <c r="BP184" s="63">
        <f>IFERROR(1/J184*(Y184/H184),"0")</f>
        <v>0</v>
      </c>
    </row>
    <row r="185" spans="1:68" x14ac:dyDescent="0.2">
      <c r="A185" s="80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08"/>
      <c r="P185" s="791" t="s">
        <v>71</v>
      </c>
      <c r="Q185" s="792"/>
      <c r="R185" s="792"/>
      <c r="S185" s="792"/>
      <c r="T185" s="792"/>
      <c r="U185" s="792"/>
      <c r="V185" s="793"/>
      <c r="W185" s="36" t="s">
        <v>72</v>
      </c>
      <c r="X185" s="781">
        <f>IFERROR(X183/H183,"0")+IFERROR(X184/H184,"0")</f>
        <v>0</v>
      </c>
      <c r="Y185" s="781">
        <f>IFERROR(Y183/H183,"0")+IFERROR(Y184/H184,"0")</f>
        <v>0</v>
      </c>
      <c r="Z185" s="781">
        <f>IFERROR(IF(Z183="",0,Z183),"0")+IFERROR(IF(Z184="",0,Z184),"0")</f>
        <v>0</v>
      </c>
      <c r="AA185" s="782"/>
      <c r="AB185" s="782"/>
      <c r="AC185" s="782"/>
    </row>
    <row r="186" spans="1:68" x14ac:dyDescent="0.2">
      <c r="A186" s="797"/>
      <c r="B186" s="797"/>
      <c r="C186" s="797"/>
      <c r="D186" s="797"/>
      <c r="E186" s="797"/>
      <c r="F186" s="797"/>
      <c r="G186" s="797"/>
      <c r="H186" s="797"/>
      <c r="I186" s="797"/>
      <c r="J186" s="797"/>
      <c r="K186" s="797"/>
      <c r="L186" s="797"/>
      <c r="M186" s="797"/>
      <c r="N186" s="797"/>
      <c r="O186" s="808"/>
      <c r="P186" s="791" t="s">
        <v>71</v>
      </c>
      <c r="Q186" s="792"/>
      <c r="R186" s="792"/>
      <c r="S186" s="792"/>
      <c r="T186" s="792"/>
      <c r="U186" s="792"/>
      <c r="V186" s="793"/>
      <c r="W186" s="36" t="s">
        <v>69</v>
      </c>
      <c r="X186" s="781">
        <f>IFERROR(SUM(X183:X184),"0")</f>
        <v>0</v>
      </c>
      <c r="Y186" s="781">
        <f>IFERROR(SUM(Y183:Y184),"0")</f>
        <v>0</v>
      </c>
      <c r="Z186" s="36"/>
      <c r="AA186" s="782"/>
      <c r="AB186" s="782"/>
      <c r="AC186" s="782"/>
    </row>
    <row r="187" spans="1:68" ht="27.75" customHeight="1" x14ac:dyDescent="0.2">
      <c r="A187" s="920" t="s">
        <v>324</v>
      </c>
      <c r="B187" s="921"/>
      <c r="C187" s="921"/>
      <c r="D187" s="921"/>
      <c r="E187" s="921"/>
      <c r="F187" s="921"/>
      <c r="G187" s="921"/>
      <c r="H187" s="921"/>
      <c r="I187" s="921"/>
      <c r="J187" s="921"/>
      <c r="K187" s="921"/>
      <c r="L187" s="921"/>
      <c r="M187" s="921"/>
      <c r="N187" s="921"/>
      <c r="O187" s="921"/>
      <c r="P187" s="921"/>
      <c r="Q187" s="921"/>
      <c r="R187" s="921"/>
      <c r="S187" s="921"/>
      <c r="T187" s="921"/>
      <c r="U187" s="921"/>
      <c r="V187" s="921"/>
      <c r="W187" s="921"/>
      <c r="X187" s="921"/>
      <c r="Y187" s="921"/>
      <c r="Z187" s="921"/>
      <c r="AA187" s="47"/>
      <c r="AB187" s="47"/>
      <c r="AC187" s="47"/>
    </row>
    <row r="188" spans="1:68" ht="16.5" customHeight="1" x14ac:dyDescent="0.25">
      <c r="A188" s="825" t="s">
        <v>325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72"/>
      <c r="AB188" s="772"/>
      <c r="AC188" s="772"/>
    </row>
    <row r="189" spans="1:68" ht="14.25" customHeight="1" x14ac:dyDescent="0.25">
      <c r="A189" s="796" t="s">
        <v>166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1"/>
      <c r="AB189" s="771"/>
      <c r="AC189" s="771"/>
    </row>
    <row r="190" spans="1:68" ht="27" customHeight="1" x14ac:dyDescent="0.25">
      <c r="A190" s="53" t="s">
        <v>326</v>
      </c>
      <c r="B190" s="53" t="s">
        <v>327</v>
      </c>
      <c r="C190" s="30">
        <v>4301020323</v>
      </c>
      <c r="D190" s="786">
        <v>4680115886223</v>
      </c>
      <c r="E190" s="787"/>
      <c r="F190" s="778">
        <v>0.33</v>
      </c>
      <c r="G190" s="31">
        <v>6</v>
      </c>
      <c r="H190" s="778">
        <v>1.98</v>
      </c>
      <c r="I190" s="778">
        <v>2.08</v>
      </c>
      <c r="J190" s="31">
        <v>234</v>
      </c>
      <c r="K190" s="31" t="s">
        <v>67</v>
      </c>
      <c r="L190" s="31"/>
      <c r="M190" s="32" t="s">
        <v>68</v>
      </c>
      <c r="N190" s="32"/>
      <c r="O190" s="31">
        <v>40</v>
      </c>
      <c r="P190" s="11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4"/>
      <c r="R190" s="784"/>
      <c r="S190" s="784"/>
      <c r="T190" s="785"/>
      <c r="U190" s="33"/>
      <c r="V190" s="33"/>
      <c r="W190" s="34" t="s">
        <v>69</v>
      </c>
      <c r="X190" s="779">
        <v>0</v>
      </c>
      <c r="Y190" s="780">
        <f>IFERROR(IF(X190="",0,CEILING((X190/$H190),1)*$H190),"")</f>
        <v>0</v>
      </c>
      <c r="Z190" s="35" t="str">
        <f>IFERROR(IF(Y190=0,"",ROUNDUP(Y190/H190,0)*0.00502),"")</f>
        <v/>
      </c>
      <c r="AA190" s="55"/>
      <c r="AB190" s="56"/>
      <c r="AC190" s="247" t="s">
        <v>328</v>
      </c>
      <c r="AG190" s="63"/>
      <c r="AJ190" s="66"/>
      <c r="AK190" s="66">
        <v>0</v>
      </c>
      <c r="BB190" s="248" t="s">
        <v>1</v>
      </c>
      <c r="BM190" s="63">
        <f>IFERROR(X190*I190/H190,"0")</f>
        <v>0</v>
      </c>
      <c r="BN190" s="63">
        <f>IFERROR(Y190*I190/H190,"0")</f>
        <v>0</v>
      </c>
      <c r="BO190" s="63">
        <f>IFERROR(1/J190*(X190/H190),"0")</f>
        <v>0</v>
      </c>
      <c r="BP190" s="63">
        <f>IFERROR(1/J190*(Y190/H190),"0")</f>
        <v>0</v>
      </c>
    </row>
    <row r="191" spans="1:68" x14ac:dyDescent="0.2">
      <c r="A191" s="80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08"/>
      <c r="P191" s="791" t="s">
        <v>71</v>
      </c>
      <c r="Q191" s="792"/>
      <c r="R191" s="792"/>
      <c r="S191" s="792"/>
      <c r="T191" s="792"/>
      <c r="U191" s="792"/>
      <c r="V191" s="793"/>
      <c r="W191" s="36" t="s">
        <v>72</v>
      </c>
      <c r="X191" s="781">
        <f>IFERROR(X190/H190,"0")</f>
        <v>0</v>
      </c>
      <c r="Y191" s="781">
        <f>IFERROR(Y190/H190,"0")</f>
        <v>0</v>
      </c>
      <c r="Z191" s="781">
        <f>IFERROR(IF(Z190="",0,Z190),"0")</f>
        <v>0</v>
      </c>
      <c r="AA191" s="782"/>
      <c r="AB191" s="782"/>
      <c r="AC191" s="782"/>
    </row>
    <row r="192" spans="1:68" x14ac:dyDescent="0.2">
      <c r="A192" s="797"/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808"/>
      <c r="P192" s="791" t="s">
        <v>71</v>
      </c>
      <c r="Q192" s="792"/>
      <c r="R192" s="792"/>
      <c r="S192" s="792"/>
      <c r="T192" s="792"/>
      <c r="U192" s="792"/>
      <c r="V192" s="793"/>
      <c r="W192" s="36" t="s">
        <v>69</v>
      </c>
      <c r="X192" s="781">
        <f>IFERROR(SUM(X190:X190),"0")</f>
        <v>0</v>
      </c>
      <c r="Y192" s="781">
        <f>IFERROR(SUM(Y190:Y190),"0")</f>
        <v>0</v>
      </c>
      <c r="Z192" s="36"/>
      <c r="AA192" s="782"/>
      <c r="AB192" s="782"/>
      <c r="AC192" s="782"/>
    </row>
    <row r="193" spans="1:68" ht="14.25" customHeight="1" x14ac:dyDescent="0.25">
      <c r="A193" s="796" t="s">
        <v>64</v>
      </c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797"/>
      <c r="P193" s="797"/>
      <c r="Q193" s="797"/>
      <c r="R193" s="797"/>
      <c r="S193" s="797"/>
      <c r="T193" s="797"/>
      <c r="U193" s="797"/>
      <c r="V193" s="797"/>
      <c r="W193" s="797"/>
      <c r="X193" s="797"/>
      <c r="Y193" s="797"/>
      <c r="Z193" s="797"/>
      <c r="AA193" s="771"/>
      <c r="AB193" s="771"/>
      <c r="AC193" s="771"/>
    </row>
    <row r="194" spans="1:68" ht="27" customHeight="1" x14ac:dyDescent="0.25">
      <c r="A194" s="53" t="s">
        <v>329</v>
      </c>
      <c r="B194" s="53" t="s">
        <v>330</v>
      </c>
      <c r="C194" s="30">
        <v>4301031191</v>
      </c>
      <c r="D194" s="786">
        <v>4680115880993</v>
      </c>
      <c r="E194" s="787"/>
      <c r="F194" s="778">
        <v>0.7</v>
      </c>
      <c r="G194" s="31">
        <v>6</v>
      </c>
      <c r="H194" s="778">
        <v>4.2</v>
      </c>
      <c r="I194" s="778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4"/>
      <c r="R194" s="784"/>
      <c r="S194" s="784"/>
      <c r="T194" s="785"/>
      <c r="U194" s="33"/>
      <c r="V194" s="33"/>
      <c r="W194" s="34" t="s">
        <v>69</v>
      </c>
      <c r="X194" s="779">
        <v>60</v>
      </c>
      <c r="Y194" s="780">
        <f t="shared" ref="Y194:Y201" si="36">IFERROR(IF(X194="",0,CEILING((X194/$H194),1)*$H194),"")</f>
        <v>63</v>
      </c>
      <c r="Z194" s="35">
        <f>IFERROR(IF(Y194=0,"",ROUNDUP(Y194/H194,0)*0.00902),"")</f>
        <v>0.1353</v>
      </c>
      <c r="AA194" s="55"/>
      <c r="AB194" s="56"/>
      <c r="AC194" s="249" t="s">
        <v>331</v>
      </c>
      <c r="AG194" s="63"/>
      <c r="AJ194" s="66"/>
      <c r="AK194" s="66">
        <v>0</v>
      </c>
      <c r="BB194" s="250" t="s">
        <v>1</v>
      </c>
      <c r="BM194" s="63">
        <f t="shared" ref="BM194:BM201" si="37">IFERROR(X194*I194/H194,"0")</f>
        <v>63.857142857142854</v>
      </c>
      <c r="BN194" s="63">
        <f t="shared" ref="BN194:BN201" si="38">IFERROR(Y194*I194/H194,"0")</f>
        <v>67.049999999999983</v>
      </c>
      <c r="BO194" s="63">
        <f t="shared" ref="BO194:BO201" si="39">IFERROR(1/J194*(X194/H194),"0")</f>
        <v>0.10822510822510822</v>
      </c>
      <c r="BP194" s="63">
        <f t="shared" ref="BP194:BP201" si="40">IFERROR(1/J194*(Y194/H194),"0")</f>
        <v>0.11363636363636365</v>
      </c>
    </row>
    <row r="195" spans="1:68" ht="27" customHeight="1" x14ac:dyDescent="0.25">
      <c r="A195" s="53" t="s">
        <v>332</v>
      </c>
      <c r="B195" s="53" t="s">
        <v>333</v>
      </c>
      <c r="C195" s="30">
        <v>4301031204</v>
      </c>
      <c r="D195" s="786">
        <v>4680115881761</v>
      </c>
      <c r="E195" s="787"/>
      <c r="F195" s="778">
        <v>0.7</v>
      </c>
      <c r="G195" s="31">
        <v>6</v>
      </c>
      <c r="H195" s="778">
        <v>4.2</v>
      </c>
      <c r="I195" s="778">
        <v>4.47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4"/>
      <c r="R195" s="784"/>
      <c r="S195" s="784"/>
      <c r="T195" s="785"/>
      <c r="U195" s="33"/>
      <c r="V195" s="33"/>
      <c r="W195" s="34" t="s">
        <v>69</v>
      </c>
      <c r="X195" s="779">
        <v>30</v>
      </c>
      <c r="Y195" s="780">
        <f t="shared" si="36"/>
        <v>33.6</v>
      </c>
      <c r="Z195" s="35">
        <f>IFERROR(IF(Y195=0,"",ROUNDUP(Y195/H195,0)*0.00902),"")</f>
        <v>7.2160000000000002E-2</v>
      </c>
      <c r="AA195" s="55"/>
      <c r="AB195" s="56"/>
      <c r="AC195" s="251" t="s">
        <v>334</v>
      </c>
      <c r="AG195" s="63"/>
      <c r="AJ195" s="66"/>
      <c r="AK195" s="66">
        <v>0</v>
      </c>
      <c r="BB195" s="252" t="s">
        <v>1</v>
      </c>
      <c r="BM195" s="63">
        <f t="shared" si="37"/>
        <v>31.928571428571427</v>
      </c>
      <c r="BN195" s="63">
        <f t="shared" si="38"/>
        <v>35.76</v>
      </c>
      <c r="BO195" s="63">
        <f t="shared" si="39"/>
        <v>5.4112554112554112E-2</v>
      </c>
      <c r="BP195" s="63">
        <f t="shared" si="40"/>
        <v>6.0606060606060608E-2</v>
      </c>
    </row>
    <row r="196" spans="1:68" ht="27" customHeight="1" x14ac:dyDescent="0.25">
      <c r="A196" s="53" t="s">
        <v>335</v>
      </c>
      <c r="B196" s="53" t="s">
        <v>336</v>
      </c>
      <c r="C196" s="30">
        <v>4301031201</v>
      </c>
      <c r="D196" s="786">
        <v>4680115881563</v>
      </c>
      <c r="E196" s="787"/>
      <c r="F196" s="778">
        <v>0.7</v>
      </c>
      <c r="G196" s="31">
        <v>6</v>
      </c>
      <c r="H196" s="778">
        <v>4.2</v>
      </c>
      <c r="I196" s="778">
        <v>4.41</v>
      </c>
      <c r="J196" s="31">
        <v>132</v>
      </c>
      <c r="K196" s="31" t="s">
        <v>126</v>
      </c>
      <c r="L196" s="31"/>
      <c r="M196" s="32" t="s">
        <v>68</v>
      </c>
      <c r="N196" s="32"/>
      <c r="O196" s="31">
        <v>40</v>
      </c>
      <c r="P196" s="11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4"/>
      <c r="R196" s="784"/>
      <c r="S196" s="784"/>
      <c r="T196" s="785"/>
      <c r="U196" s="33"/>
      <c r="V196" s="33"/>
      <c r="W196" s="34" t="s">
        <v>69</v>
      </c>
      <c r="X196" s="779">
        <v>60</v>
      </c>
      <c r="Y196" s="780">
        <f t="shared" si="36"/>
        <v>63</v>
      </c>
      <c r="Z196" s="35">
        <f>IFERROR(IF(Y196=0,"",ROUNDUP(Y196/H196,0)*0.00902),"")</f>
        <v>0.1353</v>
      </c>
      <c r="AA196" s="55"/>
      <c r="AB196" s="56"/>
      <c r="AC196" s="253" t="s">
        <v>337</v>
      </c>
      <c r="AG196" s="63"/>
      <c r="AJ196" s="66"/>
      <c r="AK196" s="66">
        <v>0</v>
      </c>
      <c r="BB196" s="254" t="s">
        <v>1</v>
      </c>
      <c r="BM196" s="63">
        <f t="shared" si="37"/>
        <v>63</v>
      </c>
      <c r="BN196" s="63">
        <f t="shared" si="38"/>
        <v>66.149999999999991</v>
      </c>
      <c r="BO196" s="63">
        <f t="shared" si="39"/>
        <v>0.10822510822510822</v>
      </c>
      <c r="BP196" s="63">
        <f t="shared" si="40"/>
        <v>0.11363636363636365</v>
      </c>
    </row>
    <row r="197" spans="1:68" ht="27" customHeight="1" x14ac:dyDescent="0.25">
      <c r="A197" s="53" t="s">
        <v>338</v>
      </c>
      <c r="B197" s="53" t="s">
        <v>339</v>
      </c>
      <c r="C197" s="30">
        <v>4301031199</v>
      </c>
      <c r="D197" s="786">
        <v>4680115880986</v>
      </c>
      <c r="E197" s="787"/>
      <c r="F197" s="778">
        <v>0.35</v>
      </c>
      <c r="G197" s="31">
        <v>6</v>
      </c>
      <c r="H197" s="778">
        <v>2.1</v>
      </c>
      <c r="I197" s="778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4"/>
      <c r="R197" s="784"/>
      <c r="S197" s="784"/>
      <c r="T197" s="785"/>
      <c r="U197" s="33"/>
      <c r="V197" s="33"/>
      <c r="W197" s="34" t="s">
        <v>69</v>
      </c>
      <c r="X197" s="779">
        <v>105</v>
      </c>
      <c r="Y197" s="780">
        <f t="shared" si="36"/>
        <v>105</v>
      </c>
      <c r="Z197" s="35">
        <f>IFERROR(IF(Y197=0,"",ROUNDUP(Y197/H197,0)*0.00502),"")</f>
        <v>0.251</v>
      </c>
      <c r="AA197" s="55"/>
      <c r="AB197" s="56"/>
      <c r="AC197" s="255" t="s">
        <v>331</v>
      </c>
      <c r="AG197" s="63"/>
      <c r="AJ197" s="66"/>
      <c r="AK197" s="66">
        <v>0</v>
      </c>
      <c r="BB197" s="256" t="s">
        <v>1</v>
      </c>
      <c r="BM197" s="63">
        <f t="shared" si="37"/>
        <v>111.5</v>
      </c>
      <c r="BN197" s="63">
        <f t="shared" si="38"/>
        <v>111.5</v>
      </c>
      <c r="BO197" s="63">
        <f t="shared" si="39"/>
        <v>0.21367521367521369</v>
      </c>
      <c r="BP197" s="63">
        <f t="shared" si="40"/>
        <v>0.21367521367521369</v>
      </c>
    </row>
    <row r="198" spans="1:68" ht="27" customHeight="1" x14ac:dyDescent="0.25">
      <c r="A198" s="53" t="s">
        <v>340</v>
      </c>
      <c r="B198" s="53" t="s">
        <v>341</v>
      </c>
      <c r="C198" s="30">
        <v>4301031205</v>
      </c>
      <c r="D198" s="786">
        <v>4680115881785</v>
      </c>
      <c r="E198" s="787"/>
      <c r="F198" s="778">
        <v>0.35</v>
      </c>
      <c r="G198" s="31">
        <v>6</v>
      </c>
      <c r="H198" s="778">
        <v>2.1</v>
      </c>
      <c r="I198" s="778">
        <v>2.23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4"/>
      <c r="R198" s="784"/>
      <c r="S198" s="784"/>
      <c r="T198" s="785"/>
      <c r="U198" s="33"/>
      <c r="V198" s="33"/>
      <c r="W198" s="34" t="s">
        <v>69</v>
      </c>
      <c r="X198" s="779">
        <v>105</v>
      </c>
      <c r="Y198" s="780">
        <f t="shared" si="36"/>
        <v>105</v>
      </c>
      <c r="Z198" s="35">
        <f>IFERROR(IF(Y198=0,"",ROUNDUP(Y198/H198,0)*0.00502),"")</f>
        <v>0.251</v>
      </c>
      <c r="AA198" s="55"/>
      <c r="AB198" s="56"/>
      <c r="AC198" s="257" t="s">
        <v>334</v>
      </c>
      <c r="AG198" s="63"/>
      <c r="AJ198" s="66"/>
      <c r="AK198" s="66">
        <v>0</v>
      </c>
      <c r="BB198" s="258" t="s">
        <v>1</v>
      </c>
      <c r="BM198" s="63">
        <f t="shared" si="37"/>
        <v>111.5</v>
      </c>
      <c r="BN198" s="63">
        <f t="shared" si="38"/>
        <v>111.5</v>
      </c>
      <c r="BO198" s="63">
        <f t="shared" si="39"/>
        <v>0.21367521367521369</v>
      </c>
      <c r="BP198" s="63">
        <f t="shared" si="40"/>
        <v>0.21367521367521369</v>
      </c>
    </row>
    <row r="199" spans="1:68" ht="27" customHeight="1" x14ac:dyDescent="0.25">
      <c r="A199" s="53" t="s">
        <v>342</v>
      </c>
      <c r="B199" s="53" t="s">
        <v>343</v>
      </c>
      <c r="C199" s="30">
        <v>4301031202</v>
      </c>
      <c r="D199" s="786">
        <v>4680115881679</v>
      </c>
      <c r="E199" s="787"/>
      <c r="F199" s="778">
        <v>0.35</v>
      </c>
      <c r="G199" s="31">
        <v>6</v>
      </c>
      <c r="H199" s="778">
        <v>2.1</v>
      </c>
      <c r="I199" s="778">
        <v>2.2000000000000002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11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4"/>
      <c r="R199" s="784"/>
      <c r="S199" s="784"/>
      <c r="T199" s="785"/>
      <c r="U199" s="33"/>
      <c r="V199" s="33"/>
      <c r="W199" s="34" t="s">
        <v>69</v>
      </c>
      <c r="X199" s="779">
        <v>105</v>
      </c>
      <c r="Y199" s="780">
        <f t="shared" si="36"/>
        <v>105</v>
      </c>
      <c r="Z199" s="35">
        <f>IFERROR(IF(Y199=0,"",ROUNDUP(Y199/H199,0)*0.00502),"")</f>
        <v>0.251</v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110.00000000000001</v>
      </c>
      <c r="BN199" s="63">
        <f t="shared" si="38"/>
        <v>110.00000000000001</v>
      </c>
      <c r="BO199" s="63">
        <f t="shared" si="39"/>
        <v>0.21367521367521369</v>
      </c>
      <c r="BP199" s="63">
        <f t="shared" si="40"/>
        <v>0.21367521367521369</v>
      </c>
    </row>
    <row r="200" spans="1:68" ht="27" customHeight="1" x14ac:dyDescent="0.25">
      <c r="A200" s="53" t="s">
        <v>344</v>
      </c>
      <c r="B200" s="53" t="s">
        <v>345</v>
      </c>
      <c r="C200" s="30">
        <v>4301031158</v>
      </c>
      <c r="D200" s="786">
        <v>4680115880191</v>
      </c>
      <c r="E200" s="787"/>
      <c r="F200" s="778">
        <v>0.4</v>
      </c>
      <c r="G200" s="31">
        <v>6</v>
      </c>
      <c r="H200" s="778">
        <v>2.4</v>
      </c>
      <c r="I200" s="778">
        <v>2.58</v>
      </c>
      <c r="J200" s="31">
        <v>182</v>
      </c>
      <c r="K200" s="31" t="s">
        <v>76</v>
      </c>
      <c r="L200" s="31"/>
      <c r="M200" s="32" t="s">
        <v>68</v>
      </c>
      <c r="N200" s="32"/>
      <c r="O200" s="31">
        <v>40</v>
      </c>
      <c r="P200" s="11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4"/>
      <c r="R200" s="784"/>
      <c r="S200" s="784"/>
      <c r="T200" s="785"/>
      <c r="U200" s="33"/>
      <c r="V200" s="33"/>
      <c r="W200" s="34" t="s">
        <v>69</v>
      </c>
      <c r="X200" s="779">
        <v>0</v>
      </c>
      <c r="Y200" s="780">
        <f t="shared" si="36"/>
        <v>0</v>
      </c>
      <c r="Z200" s="35" t="str">
        <f>IFERROR(IF(Y200=0,"",ROUNDUP(Y200/H200,0)*0.00651),"")</f>
        <v/>
      </c>
      <c r="AA200" s="55"/>
      <c r="AB200" s="56"/>
      <c r="AC200" s="261" t="s">
        <v>337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t="27" customHeight="1" x14ac:dyDescent="0.25">
      <c r="A201" s="53" t="s">
        <v>346</v>
      </c>
      <c r="B201" s="53" t="s">
        <v>347</v>
      </c>
      <c r="C201" s="30">
        <v>4301031245</v>
      </c>
      <c r="D201" s="786">
        <v>4680115883963</v>
      </c>
      <c r="E201" s="787"/>
      <c r="F201" s="778">
        <v>0.28000000000000003</v>
      </c>
      <c r="G201" s="31">
        <v>6</v>
      </c>
      <c r="H201" s="778">
        <v>1.68</v>
      </c>
      <c r="I201" s="778">
        <v>1.78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11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4"/>
      <c r="R201" s="784"/>
      <c r="S201" s="784"/>
      <c r="T201" s="785"/>
      <c r="U201" s="33"/>
      <c r="V201" s="33"/>
      <c r="W201" s="34" t="s">
        <v>69</v>
      </c>
      <c r="X201" s="779">
        <v>0</v>
      </c>
      <c r="Y201" s="780">
        <f t="shared" si="36"/>
        <v>0</v>
      </c>
      <c r="Z201" s="35" t="str">
        <f>IFERROR(IF(Y201=0,"",ROUNDUP(Y201/H201,0)*0.00502),"")</f>
        <v/>
      </c>
      <c r="AA201" s="55"/>
      <c r="AB201" s="56"/>
      <c r="AC201" s="263" t="s">
        <v>348</v>
      </c>
      <c r="AG201" s="63"/>
      <c r="AJ201" s="66"/>
      <c r="AK201" s="66">
        <v>0</v>
      </c>
      <c r="BB201" s="264" t="s">
        <v>1</v>
      </c>
      <c r="BM201" s="63">
        <f t="shared" si="37"/>
        <v>0</v>
      </c>
      <c r="BN201" s="63">
        <f t="shared" si="38"/>
        <v>0</v>
      </c>
      <c r="BO201" s="63">
        <f t="shared" si="39"/>
        <v>0</v>
      </c>
      <c r="BP201" s="63">
        <f t="shared" si="40"/>
        <v>0</v>
      </c>
    </row>
    <row r="202" spans="1:68" x14ac:dyDescent="0.2">
      <c r="A202" s="80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08"/>
      <c r="P202" s="791" t="s">
        <v>71</v>
      </c>
      <c r="Q202" s="792"/>
      <c r="R202" s="792"/>
      <c r="S202" s="792"/>
      <c r="T202" s="792"/>
      <c r="U202" s="792"/>
      <c r="V202" s="793"/>
      <c r="W202" s="36" t="s">
        <v>72</v>
      </c>
      <c r="X202" s="781">
        <f>IFERROR(X194/H194,"0")+IFERROR(X195/H195,"0")+IFERROR(X196/H196,"0")+IFERROR(X197/H197,"0")+IFERROR(X198/H198,"0")+IFERROR(X199/H199,"0")+IFERROR(X200/H200,"0")+IFERROR(X201/H201,"0")</f>
        <v>185.71428571428572</v>
      </c>
      <c r="Y202" s="781">
        <f>IFERROR(Y194/H194,"0")+IFERROR(Y195/H195,"0")+IFERROR(Y196/H196,"0")+IFERROR(Y197/H197,"0")+IFERROR(Y198/H198,"0")+IFERROR(Y199/H199,"0")+IFERROR(Y200/H200,"0")+IFERROR(Y201/H201,"0")</f>
        <v>188</v>
      </c>
      <c r="Z202" s="78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1.0957600000000001</v>
      </c>
      <c r="AA202" s="782"/>
      <c r="AB202" s="782"/>
      <c r="AC202" s="782"/>
    </row>
    <row r="203" spans="1:68" x14ac:dyDescent="0.2">
      <c r="A203" s="797"/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808"/>
      <c r="P203" s="791" t="s">
        <v>71</v>
      </c>
      <c r="Q203" s="792"/>
      <c r="R203" s="792"/>
      <c r="S203" s="792"/>
      <c r="T203" s="792"/>
      <c r="U203" s="792"/>
      <c r="V203" s="793"/>
      <c r="W203" s="36" t="s">
        <v>69</v>
      </c>
      <c r="X203" s="781">
        <f>IFERROR(SUM(X194:X201),"0")</f>
        <v>465</v>
      </c>
      <c r="Y203" s="781">
        <f>IFERROR(SUM(Y194:Y201),"0")</f>
        <v>474.6</v>
      </c>
      <c r="Z203" s="36"/>
      <c r="AA203" s="782"/>
      <c r="AB203" s="782"/>
      <c r="AC203" s="782"/>
    </row>
    <row r="204" spans="1:68" ht="16.5" customHeight="1" x14ac:dyDescent="0.25">
      <c r="A204" s="825" t="s">
        <v>349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72"/>
      <c r="AB204" s="772"/>
      <c r="AC204" s="772"/>
    </row>
    <row r="205" spans="1:68" ht="14.25" customHeight="1" x14ac:dyDescent="0.25">
      <c r="A205" s="796" t="s">
        <v>113</v>
      </c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797"/>
      <c r="P205" s="797"/>
      <c r="Q205" s="797"/>
      <c r="R205" s="797"/>
      <c r="S205" s="797"/>
      <c r="T205" s="797"/>
      <c r="U205" s="797"/>
      <c r="V205" s="797"/>
      <c r="W205" s="797"/>
      <c r="X205" s="797"/>
      <c r="Y205" s="797"/>
      <c r="Z205" s="797"/>
      <c r="AA205" s="771"/>
      <c r="AB205" s="771"/>
      <c r="AC205" s="771"/>
    </row>
    <row r="206" spans="1:68" ht="16.5" customHeight="1" x14ac:dyDescent="0.25">
      <c r="A206" s="53" t="s">
        <v>350</v>
      </c>
      <c r="B206" s="53" t="s">
        <v>351</v>
      </c>
      <c r="C206" s="30">
        <v>4301011450</v>
      </c>
      <c r="D206" s="786">
        <v>4680115881402</v>
      </c>
      <c r="E206" s="787"/>
      <c r="F206" s="778">
        <v>1.35</v>
      </c>
      <c r="G206" s="31">
        <v>8</v>
      </c>
      <c r="H206" s="778">
        <v>10.8</v>
      </c>
      <c r="I206" s="778">
        <v>11.28</v>
      </c>
      <c r="J206" s="31">
        <v>56</v>
      </c>
      <c r="K206" s="31" t="s">
        <v>116</v>
      </c>
      <c r="L206" s="31"/>
      <c r="M206" s="32" t="s">
        <v>119</v>
      </c>
      <c r="N206" s="32"/>
      <c r="O206" s="31">
        <v>55</v>
      </c>
      <c r="P206" s="10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4"/>
      <c r="R206" s="784"/>
      <c r="S206" s="784"/>
      <c r="T206" s="785"/>
      <c r="U206" s="33"/>
      <c r="V206" s="33"/>
      <c r="W206" s="34" t="s">
        <v>69</v>
      </c>
      <c r="X206" s="779">
        <v>0</v>
      </c>
      <c r="Y206" s="780">
        <f>IFERROR(IF(X206="",0,CEILING((X206/$H206),1)*$H206),"")</f>
        <v>0</v>
      </c>
      <c r="Z206" s="35" t="str">
        <f>IFERROR(IF(Y206=0,"",ROUNDUP(Y206/H206,0)*0.02175),"")</f>
        <v/>
      </c>
      <c r="AA206" s="55"/>
      <c r="AB206" s="56"/>
      <c r="AC206" s="265" t="s">
        <v>352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t="27" customHeight="1" x14ac:dyDescent="0.25">
      <c r="A207" s="53" t="s">
        <v>353</v>
      </c>
      <c r="B207" s="53" t="s">
        <v>354</v>
      </c>
      <c r="C207" s="30">
        <v>4301011767</v>
      </c>
      <c r="D207" s="786">
        <v>4680115881396</v>
      </c>
      <c r="E207" s="787"/>
      <c r="F207" s="778">
        <v>0.45</v>
      </c>
      <c r="G207" s="31">
        <v>6</v>
      </c>
      <c r="H207" s="778">
        <v>2.7</v>
      </c>
      <c r="I207" s="778">
        <v>2.88</v>
      </c>
      <c r="J207" s="31">
        <v>182</v>
      </c>
      <c r="K207" s="31" t="s">
        <v>76</v>
      </c>
      <c r="L207" s="31"/>
      <c r="M207" s="32" t="s">
        <v>68</v>
      </c>
      <c r="N207" s="32"/>
      <c r="O207" s="31">
        <v>55</v>
      </c>
      <c r="P207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4"/>
      <c r="R207" s="784"/>
      <c r="S207" s="784"/>
      <c r="T207" s="785"/>
      <c r="U207" s="33"/>
      <c r="V207" s="33"/>
      <c r="W207" s="34" t="s">
        <v>69</v>
      </c>
      <c r="X207" s="779">
        <v>0</v>
      </c>
      <c r="Y207" s="780">
        <f>IFERROR(IF(X207="",0,CEILING((X207/$H207),1)*$H207),"")</f>
        <v>0</v>
      </c>
      <c r="Z207" s="35" t="str">
        <f>IFERROR(IF(Y207=0,"",ROUNDUP(Y207/H207,0)*0.00651),"")</f>
        <v/>
      </c>
      <c r="AA207" s="55"/>
      <c r="AB207" s="56"/>
      <c r="AC207" s="267" t="s">
        <v>355</v>
      </c>
      <c r="AG207" s="63"/>
      <c r="AJ207" s="66"/>
      <c r="AK207" s="66">
        <v>0</v>
      </c>
      <c r="BB207" s="268" t="s">
        <v>1</v>
      </c>
      <c r="BM207" s="63">
        <f>IFERROR(X207*I207/H207,"0")</f>
        <v>0</v>
      </c>
      <c r="BN207" s="63">
        <f>IFERROR(Y207*I207/H207,"0")</f>
        <v>0</v>
      </c>
      <c r="BO207" s="63">
        <f>IFERROR(1/J207*(X207/H207),"0")</f>
        <v>0</v>
      </c>
      <c r="BP207" s="63">
        <f>IFERROR(1/J207*(Y207/H207),"0")</f>
        <v>0</v>
      </c>
    </row>
    <row r="208" spans="1:68" x14ac:dyDescent="0.2">
      <c r="A208" s="80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08"/>
      <c r="P208" s="791" t="s">
        <v>71</v>
      </c>
      <c r="Q208" s="792"/>
      <c r="R208" s="792"/>
      <c r="S208" s="792"/>
      <c r="T208" s="792"/>
      <c r="U208" s="792"/>
      <c r="V208" s="793"/>
      <c r="W208" s="36" t="s">
        <v>72</v>
      </c>
      <c r="X208" s="781">
        <f>IFERROR(X206/H206,"0")+IFERROR(X207/H207,"0")</f>
        <v>0</v>
      </c>
      <c r="Y208" s="781">
        <f>IFERROR(Y206/H206,"0")+IFERROR(Y207/H207,"0")</f>
        <v>0</v>
      </c>
      <c r="Z208" s="781">
        <f>IFERROR(IF(Z206="",0,Z206),"0")+IFERROR(IF(Z207="",0,Z207),"0")</f>
        <v>0</v>
      </c>
      <c r="AA208" s="782"/>
      <c r="AB208" s="782"/>
      <c r="AC208" s="782"/>
    </row>
    <row r="209" spans="1:68" x14ac:dyDescent="0.2">
      <c r="A209" s="797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08"/>
      <c r="P209" s="791" t="s">
        <v>71</v>
      </c>
      <c r="Q209" s="792"/>
      <c r="R209" s="792"/>
      <c r="S209" s="792"/>
      <c r="T209" s="792"/>
      <c r="U209" s="792"/>
      <c r="V209" s="793"/>
      <c r="W209" s="36" t="s">
        <v>69</v>
      </c>
      <c r="X209" s="781">
        <f>IFERROR(SUM(X206:X207),"0")</f>
        <v>0</v>
      </c>
      <c r="Y209" s="781">
        <f>IFERROR(SUM(Y206:Y207),"0")</f>
        <v>0</v>
      </c>
      <c r="Z209" s="36"/>
      <c r="AA209" s="782"/>
      <c r="AB209" s="782"/>
      <c r="AC209" s="782"/>
    </row>
    <row r="210" spans="1:68" ht="14.25" customHeight="1" x14ac:dyDescent="0.25">
      <c r="A210" s="796" t="s">
        <v>166</v>
      </c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7"/>
      <c r="P210" s="797"/>
      <c r="Q210" s="797"/>
      <c r="R210" s="797"/>
      <c r="S210" s="797"/>
      <c r="T210" s="797"/>
      <c r="U210" s="797"/>
      <c r="V210" s="797"/>
      <c r="W210" s="797"/>
      <c r="X210" s="797"/>
      <c r="Y210" s="797"/>
      <c r="Z210" s="797"/>
      <c r="AA210" s="771"/>
      <c r="AB210" s="771"/>
      <c r="AC210" s="771"/>
    </row>
    <row r="211" spans="1:68" ht="16.5" customHeight="1" x14ac:dyDescent="0.25">
      <c r="A211" s="53" t="s">
        <v>356</v>
      </c>
      <c r="B211" s="53" t="s">
        <v>357</v>
      </c>
      <c r="C211" s="30">
        <v>4301020262</v>
      </c>
      <c r="D211" s="786">
        <v>4680115882935</v>
      </c>
      <c r="E211" s="787"/>
      <c r="F211" s="778">
        <v>1.35</v>
      </c>
      <c r="G211" s="31">
        <v>8</v>
      </c>
      <c r="H211" s="778">
        <v>10.8</v>
      </c>
      <c r="I211" s="778">
        <v>11.28</v>
      </c>
      <c r="J211" s="31">
        <v>56</v>
      </c>
      <c r="K211" s="31" t="s">
        <v>116</v>
      </c>
      <c r="L211" s="31"/>
      <c r="M211" s="32" t="s">
        <v>77</v>
      </c>
      <c r="N211" s="32"/>
      <c r="O211" s="31">
        <v>50</v>
      </c>
      <c r="P211" s="10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4"/>
      <c r="R211" s="784"/>
      <c r="S211" s="784"/>
      <c r="T211" s="785"/>
      <c r="U211" s="33"/>
      <c r="V211" s="33"/>
      <c r="W211" s="34" t="s">
        <v>69</v>
      </c>
      <c r="X211" s="779">
        <v>0</v>
      </c>
      <c r="Y211" s="780">
        <f>IFERROR(IF(X211="",0,CEILING((X211/$H211),1)*$H211),"")</f>
        <v>0</v>
      </c>
      <c r="Z211" s="35" t="str">
        <f>IFERROR(IF(Y211=0,"",ROUNDUP(Y211/H211,0)*0.02175),"")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t="16.5" customHeight="1" x14ac:dyDescent="0.25">
      <c r="A212" s="53" t="s">
        <v>359</v>
      </c>
      <c r="B212" s="53" t="s">
        <v>360</v>
      </c>
      <c r="C212" s="30">
        <v>4301020220</v>
      </c>
      <c r="D212" s="786">
        <v>4680115880764</v>
      </c>
      <c r="E212" s="787"/>
      <c r="F212" s="778">
        <v>0.35</v>
      </c>
      <c r="G212" s="31">
        <v>6</v>
      </c>
      <c r="H212" s="778">
        <v>2.1</v>
      </c>
      <c r="I212" s="778">
        <v>2.2799999999999998</v>
      </c>
      <c r="J212" s="31">
        <v>182</v>
      </c>
      <c r="K212" s="31" t="s">
        <v>76</v>
      </c>
      <c r="L212" s="31"/>
      <c r="M212" s="32" t="s">
        <v>119</v>
      </c>
      <c r="N212" s="32"/>
      <c r="O212" s="31">
        <v>50</v>
      </c>
      <c r="P212" s="10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4"/>
      <c r="R212" s="784"/>
      <c r="S212" s="784"/>
      <c r="T212" s="785"/>
      <c r="U212" s="33"/>
      <c r="V212" s="33"/>
      <c r="W212" s="34" t="s">
        <v>69</v>
      </c>
      <c r="X212" s="779">
        <v>0</v>
      </c>
      <c r="Y212" s="780">
        <f>IFERROR(IF(X212="",0,CEILING((X212/$H212),1)*$H212),"")</f>
        <v>0</v>
      </c>
      <c r="Z212" s="35" t="str">
        <f>IFERROR(IF(Y212=0,"",ROUNDUP(Y212/H212,0)*0.00651),"")</f>
        <v/>
      </c>
      <c r="AA212" s="55"/>
      <c r="AB212" s="56"/>
      <c r="AC212" s="271" t="s">
        <v>358</v>
      </c>
      <c r="AG212" s="63"/>
      <c r="AJ212" s="66"/>
      <c r="AK212" s="66">
        <v>0</v>
      </c>
      <c r="BB212" s="272" t="s">
        <v>1</v>
      </c>
      <c r="BM212" s="63">
        <f>IFERROR(X212*I212/H212,"0")</f>
        <v>0</v>
      </c>
      <c r="BN212" s="63">
        <f>IFERROR(Y212*I212/H212,"0")</f>
        <v>0</v>
      </c>
      <c r="BO212" s="63">
        <f>IFERROR(1/J212*(X212/H212),"0")</f>
        <v>0</v>
      </c>
      <c r="BP212" s="63">
        <f>IFERROR(1/J212*(Y212/H212),"0")</f>
        <v>0</v>
      </c>
    </row>
    <row r="213" spans="1:68" x14ac:dyDescent="0.2">
      <c r="A213" s="80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08"/>
      <c r="P213" s="791" t="s">
        <v>71</v>
      </c>
      <c r="Q213" s="792"/>
      <c r="R213" s="792"/>
      <c r="S213" s="792"/>
      <c r="T213" s="792"/>
      <c r="U213" s="792"/>
      <c r="V213" s="793"/>
      <c r="W213" s="36" t="s">
        <v>72</v>
      </c>
      <c r="X213" s="781">
        <f>IFERROR(X211/H211,"0")+IFERROR(X212/H212,"0")</f>
        <v>0</v>
      </c>
      <c r="Y213" s="781">
        <f>IFERROR(Y211/H211,"0")+IFERROR(Y212/H212,"0")</f>
        <v>0</v>
      </c>
      <c r="Z213" s="781">
        <f>IFERROR(IF(Z211="",0,Z211),"0")+IFERROR(IF(Z212="",0,Z212),"0")</f>
        <v>0</v>
      </c>
      <c r="AA213" s="782"/>
      <c r="AB213" s="782"/>
      <c r="AC213" s="782"/>
    </row>
    <row r="214" spans="1:68" x14ac:dyDescent="0.2">
      <c r="A214" s="797"/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808"/>
      <c r="P214" s="791" t="s">
        <v>71</v>
      </c>
      <c r="Q214" s="792"/>
      <c r="R214" s="792"/>
      <c r="S214" s="792"/>
      <c r="T214" s="792"/>
      <c r="U214" s="792"/>
      <c r="V214" s="793"/>
      <c r="W214" s="36" t="s">
        <v>69</v>
      </c>
      <c r="X214" s="781">
        <f>IFERROR(SUM(X211:X212),"0")</f>
        <v>0</v>
      </c>
      <c r="Y214" s="781">
        <f>IFERROR(SUM(Y211:Y212),"0")</f>
        <v>0</v>
      </c>
      <c r="Z214" s="36"/>
      <c r="AA214" s="782"/>
      <c r="AB214" s="782"/>
      <c r="AC214" s="782"/>
    </row>
    <row r="215" spans="1:68" ht="14.25" customHeight="1" x14ac:dyDescent="0.25">
      <c r="A215" s="796" t="s">
        <v>64</v>
      </c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797"/>
      <c r="P215" s="797"/>
      <c r="Q215" s="797"/>
      <c r="R215" s="797"/>
      <c r="S215" s="797"/>
      <c r="T215" s="797"/>
      <c r="U215" s="797"/>
      <c r="V215" s="797"/>
      <c r="W215" s="797"/>
      <c r="X215" s="797"/>
      <c r="Y215" s="797"/>
      <c r="Z215" s="797"/>
      <c r="AA215" s="771"/>
      <c r="AB215" s="771"/>
      <c r="AC215" s="771"/>
    </row>
    <row r="216" spans="1:68" ht="27" customHeight="1" x14ac:dyDescent="0.25">
      <c r="A216" s="53" t="s">
        <v>361</v>
      </c>
      <c r="B216" s="53" t="s">
        <v>362</v>
      </c>
      <c r="C216" s="30">
        <v>4301031224</v>
      </c>
      <c r="D216" s="786">
        <v>4680115882683</v>
      </c>
      <c r="E216" s="787"/>
      <c r="F216" s="778">
        <v>0.9</v>
      </c>
      <c r="G216" s="31">
        <v>6</v>
      </c>
      <c r="H216" s="778">
        <v>5.4</v>
      </c>
      <c r="I216" s="778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4"/>
      <c r="R216" s="784"/>
      <c r="S216" s="784"/>
      <c r="T216" s="785"/>
      <c r="U216" s="33"/>
      <c r="V216" s="33"/>
      <c r="W216" s="34" t="s">
        <v>69</v>
      </c>
      <c r="X216" s="779">
        <v>150</v>
      </c>
      <c r="Y216" s="780">
        <f t="shared" ref="Y216:Y223" si="41">IFERROR(IF(X216="",0,CEILING((X216/$H216),1)*$H216),"")</f>
        <v>151.20000000000002</v>
      </c>
      <c r="Z216" s="35">
        <f>IFERROR(IF(Y216=0,"",ROUNDUP(Y216/H216,0)*0.00902),"")</f>
        <v>0.25256000000000001</v>
      </c>
      <c r="AA216" s="55"/>
      <c r="AB216" s="56"/>
      <c r="AC216" s="273" t="s">
        <v>363</v>
      </c>
      <c r="AG216" s="63"/>
      <c r="AJ216" s="66"/>
      <c r="AK216" s="66">
        <v>0</v>
      </c>
      <c r="BB216" s="274" t="s">
        <v>1</v>
      </c>
      <c r="BM216" s="63">
        <f t="shared" ref="BM216:BM223" si="42">IFERROR(X216*I216/H216,"0")</f>
        <v>155.83333333333331</v>
      </c>
      <c r="BN216" s="63">
        <f t="shared" ref="BN216:BN223" si="43">IFERROR(Y216*I216/H216,"0")</f>
        <v>157.08000000000001</v>
      </c>
      <c r="BO216" s="63">
        <f t="shared" ref="BO216:BO223" si="44">IFERROR(1/J216*(X216/H216),"0")</f>
        <v>0.21043771043771042</v>
      </c>
      <c r="BP216" s="63">
        <f t="shared" ref="BP216:BP223" si="45">IFERROR(1/J216*(Y216/H216),"0")</f>
        <v>0.21212121212121213</v>
      </c>
    </row>
    <row r="217" spans="1:68" ht="27" customHeight="1" x14ac:dyDescent="0.25">
      <c r="A217" s="53" t="s">
        <v>364</v>
      </c>
      <c r="B217" s="53" t="s">
        <v>365</v>
      </c>
      <c r="C217" s="30">
        <v>4301031230</v>
      </c>
      <c r="D217" s="786">
        <v>4680115882690</v>
      </c>
      <c r="E217" s="787"/>
      <c r="F217" s="778">
        <v>0.9</v>
      </c>
      <c r="G217" s="31">
        <v>6</v>
      </c>
      <c r="H217" s="778">
        <v>5.4</v>
      </c>
      <c r="I217" s="778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4"/>
      <c r="R217" s="784"/>
      <c r="S217" s="784"/>
      <c r="T217" s="785"/>
      <c r="U217" s="33"/>
      <c r="V217" s="33"/>
      <c r="W217" s="34" t="s">
        <v>69</v>
      </c>
      <c r="X217" s="779">
        <v>100</v>
      </c>
      <c r="Y217" s="780">
        <f t="shared" si="41"/>
        <v>102.60000000000001</v>
      </c>
      <c r="Z217" s="35">
        <f>IFERROR(IF(Y217=0,"",ROUNDUP(Y217/H217,0)*0.00902),"")</f>
        <v>0.17138</v>
      </c>
      <c r="AA217" s="55"/>
      <c r="AB217" s="56"/>
      <c r="AC217" s="275" t="s">
        <v>366</v>
      </c>
      <c r="AG217" s="63"/>
      <c r="AJ217" s="66"/>
      <c r="AK217" s="66">
        <v>0</v>
      </c>
      <c r="BB217" s="276" t="s">
        <v>1</v>
      </c>
      <c r="BM217" s="63">
        <f t="shared" si="42"/>
        <v>103.88888888888889</v>
      </c>
      <c r="BN217" s="63">
        <f t="shared" si="43"/>
        <v>106.59000000000002</v>
      </c>
      <c r="BO217" s="63">
        <f t="shared" si="44"/>
        <v>0.14029180695847362</v>
      </c>
      <c r="BP217" s="63">
        <f t="shared" si="45"/>
        <v>0.14393939393939395</v>
      </c>
    </row>
    <row r="218" spans="1:68" ht="27" customHeight="1" x14ac:dyDescent="0.25">
      <c r="A218" s="53" t="s">
        <v>367</v>
      </c>
      <c r="B218" s="53" t="s">
        <v>368</v>
      </c>
      <c r="C218" s="30">
        <v>4301031220</v>
      </c>
      <c r="D218" s="786">
        <v>4680115882669</v>
      </c>
      <c r="E218" s="787"/>
      <c r="F218" s="778">
        <v>0.9</v>
      </c>
      <c r="G218" s="31">
        <v>6</v>
      </c>
      <c r="H218" s="778">
        <v>5.4</v>
      </c>
      <c r="I218" s="778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4"/>
      <c r="R218" s="784"/>
      <c r="S218" s="784"/>
      <c r="T218" s="785"/>
      <c r="U218" s="33"/>
      <c r="V218" s="33"/>
      <c r="W218" s="34" t="s">
        <v>69</v>
      </c>
      <c r="X218" s="779">
        <v>200</v>
      </c>
      <c r="Y218" s="780">
        <f t="shared" si="41"/>
        <v>205.20000000000002</v>
      </c>
      <c r="Z218" s="35">
        <f>IFERROR(IF(Y218=0,"",ROUNDUP(Y218/H218,0)*0.00902),"")</f>
        <v>0.34276000000000001</v>
      </c>
      <c r="AA218" s="55"/>
      <c r="AB218" s="56"/>
      <c r="AC218" s="277" t="s">
        <v>369</v>
      </c>
      <c r="AG218" s="63"/>
      <c r="AJ218" s="66"/>
      <c r="AK218" s="66">
        <v>0</v>
      </c>
      <c r="BB218" s="278" t="s">
        <v>1</v>
      </c>
      <c r="BM218" s="63">
        <f t="shared" si="42"/>
        <v>207.77777777777777</v>
      </c>
      <c r="BN218" s="63">
        <f t="shared" si="43"/>
        <v>213.18000000000004</v>
      </c>
      <c r="BO218" s="63">
        <f t="shared" si="44"/>
        <v>0.28058361391694725</v>
      </c>
      <c r="BP218" s="63">
        <f t="shared" si="45"/>
        <v>0.2878787878787879</v>
      </c>
    </row>
    <row r="219" spans="1:68" ht="27" customHeight="1" x14ac:dyDescent="0.25">
      <c r="A219" s="53" t="s">
        <v>370</v>
      </c>
      <c r="B219" s="53" t="s">
        <v>371</v>
      </c>
      <c r="C219" s="30">
        <v>4301031221</v>
      </c>
      <c r="D219" s="786">
        <v>4680115882676</v>
      </c>
      <c r="E219" s="787"/>
      <c r="F219" s="778">
        <v>0.9</v>
      </c>
      <c r="G219" s="31">
        <v>6</v>
      </c>
      <c r="H219" s="778">
        <v>5.4</v>
      </c>
      <c r="I219" s="778">
        <v>5.61</v>
      </c>
      <c r="J219" s="31">
        <v>132</v>
      </c>
      <c r="K219" s="31" t="s">
        <v>126</v>
      </c>
      <c r="L219" s="31"/>
      <c r="M219" s="32" t="s">
        <v>68</v>
      </c>
      <c r="N219" s="32"/>
      <c r="O219" s="31">
        <v>40</v>
      </c>
      <c r="P219" s="9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4"/>
      <c r="R219" s="784"/>
      <c r="S219" s="784"/>
      <c r="T219" s="785"/>
      <c r="U219" s="33"/>
      <c r="V219" s="33"/>
      <c r="W219" s="34" t="s">
        <v>69</v>
      </c>
      <c r="X219" s="779">
        <v>120</v>
      </c>
      <c r="Y219" s="780">
        <f t="shared" si="41"/>
        <v>124.2</v>
      </c>
      <c r="Z219" s="35">
        <f>IFERROR(IF(Y219=0,"",ROUNDUP(Y219/H219,0)*0.00902),"")</f>
        <v>0.20746000000000001</v>
      </c>
      <c r="AA219" s="55"/>
      <c r="AB219" s="56"/>
      <c r="AC219" s="279" t="s">
        <v>372</v>
      </c>
      <c r="AG219" s="63"/>
      <c r="AJ219" s="66"/>
      <c r="AK219" s="66">
        <v>0</v>
      </c>
      <c r="BB219" s="280" t="s">
        <v>1</v>
      </c>
      <c r="BM219" s="63">
        <f t="shared" si="42"/>
        <v>124.66666666666667</v>
      </c>
      <c r="BN219" s="63">
        <f t="shared" si="43"/>
        <v>129.03</v>
      </c>
      <c r="BO219" s="63">
        <f t="shared" si="44"/>
        <v>0.16835016835016836</v>
      </c>
      <c r="BP219" s="63">
        <f t="shared" si="45"/>
        <v>0.17424242424242425</v>
      </c>
    </row>
    <row r="220" spans="1:68" ht="27" customHeight="1" x14ac:dyDescent="0.25">
      <c r="A220" s="53" t="s">
        <v>373</v>
      </c>
      <c r="B220" s="53" t="s">
        <v>374</v>
      </c>
      <c r="C220" s="30">
        <v>4301031223</v>
      </c>
      <c r="D220" s="786">
        <v>4680115884014</v>
      </c>
      <c r="E220" s="787"/>
      <c r="F220" s="778">
        <v>0.3</v>
      </c>
      <c r="G220" s="31">
        <v>6</v>
      </c>
      <c r="H220" s="778">
        <v>1.8</v>
      </c>
      <c r="I220" s="778">
        <v>1.93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4"/>
      <c r="R220" s="784"/>
      <c r="S220" s="784"/>
      <c r="T220" s="785"/>
      <c r="U220" s="33"/>
      <c r="V220" s="33"/>
      <c r="W220" s="34" t="s">
        <v>69</v>
      </c>
      <c r="X220" s="779">
        <v>60</v>
      </c>
      <c r="Y220" s="780">
        <f t="shared" si="41"/>
        <v>61.2</v>
      </c>
      <c r="Z220" s="35">
        <f>IFERROR(IF(Y220=0,"",ROUNDUP(Y220/H220,0)*0.00502),"")</f>
        <v>0.17068</v>
      </c>
      <c r="AA220" s="55"/>
      <c r="AB220" s="56"/>
      <c r="AC220" s="281" t="s">
        <v>363</v>
      </c>
      <c r="AG220" s="63"/>
      <c r="AJ220" s="66"/>
      <c r="AK220" s="66">
        <v>0</v>
      </c>
      <c r="BB220" s="282" t="s">
        <v>1</v>
      </c>
      <c r="BM220" s="63">
        <f t="shared" si="42"/>
        <v>64.333333333333329</v>
      </c>
      <c r="BN220" s="63">
        <f t="shared" si="43"/>
        <v>65.62</v>
      </c>
      <c r="BO220" s="63">
        <f t="shared" si="44"/>
        <v>0.14245014245014248</v>
      </c>
      <c r="BP220" s="63">
        <f t="shared" si="45"/>
        <v>0.14529914529914531</v>
      </c>
    </row>
    <row r="221" spans="1:68" ht="27" customHeight="1" x14ac:dyDescent="0.25">
      <c r="A221" s="53" t="s">
        <v>375</v>
      </c>
      <c r="B221" s="53" t="s">
        <v>376</v>
      </c>
      <c r="C221" s="30">
        <v>4301031222</v>
      </c>
      <c r="D221" s="786">
        <v>4680115884007</v>
      </c>
      <c r="E221" s="787"/>
      <c r="F221" s="778">
        <v>0.3</v>
      </c>
      <c r="G221" s="31">
        <v>6</v>
      </c>
      <c r="H221" s="778">
        <v>1.8</v>
      </c>
      <c r="I221" s="778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4"/>
      <c r="R221" s="784"/>
      <c r="S221" s="784"/>
      <c r="T221" s="785"/>
      <c r="U221" s="33"/>
      <c r="V221" s="33"/>
      <c r="W221" s="34" t="s">
        <v>69</v>
      </c>
      <c r="X221" s="779">
        <v>45</v>
      </c>
      <c r="Y221" s="780">
        <f t="shared" si="41"/>
        <v>45</v>
      </c>
      <c r="Z221" s="35">
        <f>IFERROR(IF(Y221=0,"",ROUNDUP(Y221/H221,0)*0.00502),"")</f>
        <v>0.1255</v>
      </c>
      <c r="AA221" s="55"/>
      <c r="AB221" s="56"/>
      <c r="AC221" s="283" t="s">
        <v>366</v>
      </c>
      <c r="AG221" s="63"/>
      <c r="AJ221" s="66"/>
      <c r="AK221" s="66">
        <v>0</v>
      </c>
      <c r="BB221" s="284" t="s">
        <v>1</v>
      </c>
      <c r="BM221" s="63">
        <f t="shared" si="42"/>
        <v>47.5</v>
      </c>
      <c r="BN221" s="63">
        <f t="shared" si="43"/>
        <v>47.5</v>
      </c>
      <c r="BO221" s="63">
        <f t="shared" si="44"/>
        <v>0.10683760683760685</v>
      </c>
      <c r="BP221" s="63">
        <f t="shared" si="45"/>
        <v>0.10683760683760685</v>
      </c>
    </row>
    <row r="222" spans="1:68" ht="27" customHeight="1" x14ac:dyDescent="0.25">
      <c r="A222" s="53" t="s">
        <v>377</v>
      </c>
      <c r="B222" s="53" t="s">
        <v>378</v>
      </c>
      <c r="C222" s="30">
        <v>4301031229</v>
      </c>
      <c r="D222" s="786">
        <v>4680115884038</v>
      </c>
      <c r="E222" s="787"/>
      <c r="F222" s="778">
        <v>0.3</v>
      </c>
      <c r="G222" s="31">
        <v>6</v>
      </c>
      <c r="H222" s="778">
        <v>1.8</v>
      </c>
      <c r="I222" s="778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4"/>
      <c r="R222" s="784"/>
      <c r="S222" s="784"/>
      <c r="T222" s="785"/>
      <c r="U222" s="33"/>
      <c r="V222" s="33"/>
      <c r="W222" s="34" t="s">
        <v>69</v>
      </c>
      <c r="X222" s="779">
        <v>54</v>
      </c>
      <c r="Y222" s="780">
        <f t="shared" si="41"/>
        <v>54</v>
      </c>
      <c r="Z222" s="35">
        <f>IFERROR(IF(Y222=0,"",ROUNDUP(Y222/H222,0)*0.00502),"")</f>
        <v>0.15060000000000001</v>
      </c>
      <c r="AA222" s="55"/>
      <c r="AB222" s="56"/>
      <c r="AC222" s="285" t="s">
        <v>369</v>
      </c>
      <c r="AG222" s="63"/>
      <c r="AJ222" s="66"/>
      <c r="AK222" s="66">
        <v>0</v>
      </c>
      <c r="BB222" s="286" t="s">
        <v>1</v>
      </c>
      <c r="BM222" s="63">
        <f t="shared" si="42"/>
        <v>56.999999999999993</v>
      </c>
      <c r="BN222" s="63">
        <f t="shared" si="43"/>
        <v>56.999999999999993</v>
      </c>
      <c r="BO222" s="63">
        <f t="shared" si="44"/>
        <v>0.12820512820512822</v>
      </c>
      <c r="BP222" s="63">
        <f t="shared" si="45"/>
        <v>0.12820512820512822</v>
      </c>
    </row>
    <row r="223" spans="1:68" ht="27" customHeight="1" x14ac:dyDescent="0.25">
      <c r="A223" s="53" t="s">
        <v>379</v>
      </c>
      <c r="B223" s="53" t="s">
        <v>380</v>
      </c>
      <c r="C223" s="30">
        <v>4301031225</v>
      </c>
      <c r="D223" s="786">
        <v>4680115884021</v>
      </c>
      <c r="E223" s="787"/>
      <c r="F223" s="778">
        <v>0.3</v>
      </c>
      <c r="G223" s="31">
        <v>6</v>
      </c>
      <c r="H223" s="778">
        <v>1.8</v>
      </c>
      <c r="I223" s="778">
        <v>1.9</v>
      </c>
      <c r="J223" s="31">
        <v>234</v>
      </c>
      <c r="K223" s="31" t="s">
        <v>67</v>
      </c>
      <c r="L223" s="31"/>
      <c r="M223" s="32" t="s">
        <v>68</v>
      </c>
      <c r="N223" s="32"/>
      <c r="O223" s="31">
        <v>40</v>
      </c>
      <c r="P223" s="9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4"/>
      <c r="R223" s="784"/>
      <c r="S223" s="784"/>
      <c r="T223" s="785"/>
      <c r="U223" s="33"/>
      <c r="V223" s="33"/>
      <c r="W223" s="34" t="s">
        <v>69</v>
      </c>
      <c r="X223" s="779">
        <v>45</v>
      </c>
      <c r="Y223" s="780">
        <f t="shared" si="41"/>
        <v>45</v>
      </c>
      <c r="Z223" s="35">
        <f>IFERROR(IF(Y223=0,"",ROUNDUP(Y223/H223,0)*0.00502),"")</f>
        <v>0.1255</v>
      </c>
      <c r="AA223" s="55"/>
      <c r="AB223" s="56"/>
      <c r="AC223" s="287" t="s">
        <v>372</v>
      </c>
      <c r="AG223" s="63"/>
      <c r="AJ223" s="66"/>
      <c r="AK223" s="66">
        <v>0</v>
      </c>
      <c r="BB223" s="288" t="s">
        <v>1</v>
      </c>
      <c r="BM223" s="63">
        <f t="shared" si="42"/>
        <v>47.5</v>
      </c>
      <c r="BN223" s="63">
        <f t="shared" si="43"/>
        <v>47.5</v>
      </c>
      <c r="BO223" s="63">
        <f t="shared" si="44"/>
        <v>0.10683760683760685</v>
      </c>
      <c r="BP223" s="63">
        <f t="shared" si="45"/>
        <v>0.10683760683760685</v>
      </c>
    </row>
    <row r="224" spans="1:68" x14ac:dyDescent="0.2">
      <c r="A224" s="80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08"/>
      <c r="P224" s="791" t="s">
        <v>71</v>
      </c>
      <c r="Q224" s="792"/>
      <c r="R224" s="792"/>
      <c r="S224" s="792"/>
      <c r="T224" s="792"/>
      <c r="U224" s="792"/>
      <c r="V224" s="793"/>
      <c r="W224" s="36" t="s">
        <v>72</v>
      </c>
      <c r="X224" s="781">
        <f>IFERROR(X216/H216,"0")+IFERROR(X217/H217,"0")+IFERROR(X218/H218,"0")+IFERROR(X219/H219,"0")+IFERROR(X220/H220,"0")+IFERROR(X221/H221,"0")+IFERROR(X222/H222,"0")+IFERROR(X223/H223,"0")</f>
        <v>218.88888888888889</v>
      </c>
      <c r="Y224" s="781">
        <f>IFERROR(Y216/H216,"0")+IFERROR(Y217/H217,"0")+IFERROR(Y218/H218,"0")+IFERROR(Y219/H219,"0")+IFERROR(Y220/H220,"0")+IFERROR(Y221/H221,"0")+IFERROR(Y222/H222,"0")+IFERROR(Y223/H223,"0")</f>
        <v>222</v>
      </c>
      <c r="Z224" s="78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1.5464399999999998</v>
      </c>
      <c r="AA224" s="782"/>
      <c r="AB224" s="782"/>
      <c r="AC224" s="782"/>
    </row>
    <row r="225" spans="1:68" x14ac:dyDescent="0.2">
      <c r="A225" s="797"/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808"/>
      <c r="P225" s="791" t="s">
        <v>71</v>
      </c>
      <c r="Q225" s="792"/>
      <c r="R225" s="792"/>
      <c r="S225" s="792"/>
      <c r="T225" s="792"/>
      <c r="U225" s="792"/>
      <c r="V225" s="793"/>
      <c r="W225" s="36" t="s">
        <v>69</v>
      </c>
      <c r="X225" s="781">
        <f>IFERROR(SUM(X216:X223),"0")</f>
        <v>774</v>
      </c>
      <c r="Y225" s="781">
        <f>IFERROR(SUM(Y216:Y223),"0")</f>
        <v>788.40000000000009</v>
      </c>
      <c r="Z225" s="36"/>
      <c r="AA225" s="782"/>
      <c r="AB225" s="782"/>
      <c r="AC225" s="782"/>
    </row>
    <row r="226" spans="1:68" ht="14.25" customHeight="1" x14ac:dyDescent="0.25">
      <c r="A226" s="796" t="s">
        <v>73</v>
      </c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797"/>
      <c r="P226" s="797"/>
      <c r="Q226" s="797"/>
      <c r="R226" s="797"/>
      <c r="S226" s="797"/>
      <c r="T226" s="797"/>
      <c r="U226" s="797"/>
      <c r="V226" s="797"/>
      <c r="W226" s="797"/>
      <c r="X226" s="797"/>
      <c r="Y226" s="797"/>
      <c r="Z226" s="797"/>
      <c r="AA226" s="771"/>
      <c r="AB226" s="771"/>
      <c r="AC226" s="771"/>
    </row>
    <row r="227" spans="1:68" ht="37.5" customHeight="1" x14ac:dyDescent="0.25">
      <c r="A227" s="53" t="s">
        <v>381</v>
      </c>
      <c r="B227" s="53" t="s">
        <v>382</v>
      </c>
      <c r="C227" s="30">
        <v>4301051408</v>
      </c>
      <c r="D227" s="786">
        <v>4680115881594</v>
      </c>
      <c r="E227" s="787"/>
      <c r="F227" s="778">
        <v>1.35</v>
      </c>
      <c r="G227" s="31">
        <v>6</v>
      </c>
      <c r="H227" s="778">
        <v>8.1</v>
      </c>
      <c r="I227" s="778">
        <v>8.6639999999999997</v>
      </c>
      <c r="J227" s="31">
        <v>56</v>
      </c>
      <c r="K227" s="31" t="s">
        <v>116</v>
      </c>
      <c r="L227" s="31"/>
      <c r="M227" s="32" t="s">
        <v>77</v>
      </c>
      <c r="N227" s="32"/>
      <c r="O227" s="31">
        <v>40</v>
      </c>
      <c r="P227" s="10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4"/>
      <c r="R227" s="784"/>
      <c r="S227" s="784"/>
      <c r="T227" s="785"/>
      <c r="U227" s="33"/>
      <c r="V227" s="33"/>
      <c r="W227" s="34" t="s">
        <v>69</v>
      </c>
      <c r="X227" s="779">
        <v>0</v>
      </c>
      <c r="Y227" s="780">
        <f t="shared" ref="Y227:Y237" si="46">IFERROR(IF(X227="",0,CEILING((X227/$H227),1)*$H227),"")</f>
        <v>0</v>
      </c>
      <c r="Z227" s="35" t="str">
        <f>IFERROR(IF(Y227=0,"",ROUNDUP(Y227/H227,0)*0.02175),"")</f>
        <v/>
      </c>
      <c r="AA227" s="55"/>
      <c r="AB227" s="56"/>
      <c r="AC227" s="289" t="s">
        <v>383</v>
      </c>
      <c r="AG227" s="63"/>
      <c r="AJ227" s="66"/>
      <c r="AK227" s="66">
        <v>0</v>
      </c>
      <c r="BB227" s="290" t="s">
        <v>1</v>
      </c>
      <c r="BM227" s="63">
        <f t="shared" ref="BM227:BM237" si="47">IFERROR(X227*I227/H227,"0")</f>
        <v>0</v>
      </c>
      <c r="BN227" s="63">
        <f t="shared" ref="BN227:BN237" si="48">IFERROR(Y227*I227/H227,"0")</f>
        <v>0</v>
      </c>
      <c r="BO227" s="63">
        <f t="shared" ref="BO227:BO237" si="49">IFERROR(1/J227*(X227/H227),"0")</f>
        <v>0</v>
      </c>
      <c r="BP227" s="63">
        <f t="shared" ref="BP227:BP237" si="50">IFERROR(1/J227*(Y227/H227),"0")</f>
        <v>0</v>
      </c>
    </row>
    <row r="228" spans="1:68" ht="27" customHeight="1" x14ac:dyDescent="0.25">
      <c r="A228" s="53" t="s">
        <v>384</v>
      </c>
      <c r="B228" s="53" t="s">
        <v>385</v>
      </c>
      <c r="C228" s="30">
        <v>4301051754</v>
      </c>
      <c r="D228" s="786">
        <v>4680115880962</v>
      </c>
      <c r="E228" s="787"/>
      <c r="F228" s="778">
        <v>1.3</v>
      </c>
      <c r="G228" s="31">
        <v>6</v>
      </c>
      <c r="H228" s="778">
        <v>7.8</v>
      </c>
      <c r="I228" s="778">
        <v>8.3640000000000008</v>
      </c>
      <c r="J228" s="31">
        <v>56</v>
      </c>
      <c r="K228" s="31" t="s">
        <v>116</v>
      </c>
      <c r="L228" s="31"/>
      <c r="M228" s="32" t="s">
        <v>68</v>
      </c>
      <c r="N228" s="32"/>
      <c r="O228" s="31">
        <v>40</v>
      </c>
      <c r="P228" s="11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4"/>
      <c r="R228" s="784"/>
      <c r="S228" s="784"/>
      <c r="T228" s="785"/>
      <c r="U228" s="33"/>
      <c r="V228" s="33"/>
      <c r="W228" s="34" t="s">
        <v>69</v>
      </c>
      <c r="X228" s="779">
        <v>0</v>
      </c>
      <c r="Y228" s="780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386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37.5" customHeight="1" x14ac:dyDescent="0.25">
      <c r="A229" s="53" t="s">
        <v>387</v>
      </c>
      <c r="B229" s="53" t="s">
        <v>388</v>
      </c>
      <c r="C229" s="30">
        <v>4301051411</v>
      </c>
      <c r="D229" s="786">
        <v>4680115881617</v>
      </c>
      <c r="E229" s="787"/>
      <c r="F229" s="778">
        <v>1.35</v>
      </c>
      <c r="G229" s="31">
        <v>6</v>
      </c>
      <c r="H229" s="778">
        <v>8.1</v>
      </c>
      <c r="I229" s="778">
        <v>8.6460000000000008</v>
      </c>
      <c r="J229" s="31">
        <v>56</v>
      </c>
      <c r="K229" s="31" t="s">
        <v>116</v>
      </c>
      <c r="L229" s="31"/>
      <c r="M229" s="32" t="s">
        <v>77</v>
      </c>
      <c r="N229" s="32"/>
      <c r="O229" s="31">
        <v>40</v>
      </c>
      <c r="P229" s="10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4"/>
      <c r="R229" s="784"/>
      <c r="S229" s="784"/>
      <c r="T229" s="785"/>
      <c r="U229" s="33"/>
      <c r="V229" s="33"/>
      <c r="W229" s="34" t="s">
        <v>69</v>
      </c>
      <c r="X229" s="779">
        <v>0</v>
      </c>
      <c r="Y229" s="780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389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27" customHeight="1" x14ac:dyDescent="0.25">
      <c r="A230" s="53" t="s">
        <v>390</v>
      </c>
      <c r="B230" s="53" t="s">
        <v>391</v>
      </c>
      <c r="C230" s="30">
        <v>4301051632</v>
      </c>
      <c r="D230" s="786">
        <v>4680115880573</v>
      </c>
      <c r="E230" s="787"/>
      <c r="F230" s="778">
        <v>1.45</v>
      </c>
      <c r="G230" s="31">
        <v>6</v>
      </c>
      <c r="H230" s="778">
        <v>8.6999999999999993</v>
      </c>
      <c r="I230" s="778">
        <v>9.2639999999999993</v>
      </c>
      <c r="J230" s="31">
        <v>56</v>
      </c>
      <c r="K230" s="31" t="s">
        <v>116</v>
      </c>
      <c r="L230" s="31"/>
      <c r="M230" s="32" t="s">
        <v>68</v>
      </c>
      <c r="N230" s="32"/>
      <c r="O230" s="31">
        <v>45</v>
      </c>
      <c r="P230" s="8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4"/>
      <c r="R230" s="784"/>
      <c r="S230" s="784"/>
      <c r="T230" s="785"/>
      <c r="U230" s="33"/>
      <c r="V230" s="33"/>
      <c r="W230" s="34" t="s">
        <v>69</v>
      </c>
      <c r="X230" s="779">
        <v>50</v>
      </c>
      <c r="Y230" s="780">
        <f t="shared" si="46"/>
        <v>52.199999999999996</v>
      </c>
      <c r="Z230" s="35">
        <f>IFERROR(IF(Y230=0,"",ROUNDUP(Y230/H230,0)*0.02175),"")</f>
        <v>0.1305</v>
      </c>
      <c r="AA230" s="55"/>
      <c r="AB230" s="56"/>
      <c r="AC230" s="295" t="s">
        <v>392</v>
      </c>
      <c r="AG230" s="63"/>
      <c r="AJ230" s="66"/>
      <c r="AK230" s="66">
        <v>0</v>
      </c>
      <c r="BB230" s="296" t="s">
        <v>1</v>
      </c>
      <c r="BM230" s="63">
        <f t="shared" si="47"/>
        <v>53.241379310344833</v>
      </c>
      <c r="BN230" s="63">
        <f t="shared" si="48"/>
        <v>55.583999999999996</v>
      </c>
      <c r="BO230" s="63">
        <f t="shared" si="49"/>
        <v>0.10262725779967159</v>
      </c>
      <c r="BP230" s="63">
        <f t="shared" si="50"/>
        <v>0.10714285714285714</v>
      </c>
    </row>
    <row r="231" spans="1:68" ht="37.5" customHeight="1" x14ac:dyDescent="0.25">
      <c r="A231" s="53" t="s">
        <v>393</v>
      </c>
      <c r="B231" s="53" t="s">
        <v>394</v>
      </c>
      <c r="C231" s="30">
        <v>4301051407</v>
      </c>
      <c r="D231" s="786">
        <v>4680115882195</v>
      </c>
      <c r="E231" s="787"/>
      <c r="F231" s="778">
        <v>0.4</v>
      </c>
      <c r="G231" s="31">
        <v>6</v>
      </c>
      <c r="H231" s="778">
        <v>2.4</v>
      </c>
      <c r="I231" s="778">
        <v>2.67</v>
      </c>
      <c r="J231" s="31">
        <v>182</v>
      </c>
      <c r="K231" s="31" t="s">
        <v>76</v>
      </c>
      <c r="L231" s="31"/>
      <c r="M231" s="32" t="s">
        <v>77</v>
      </c>
      <c r="N231" s="32"/>
      <c r="O231" s="31">
        <v>40</v>
      </c>
      <c r="P23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4"/>
      <c r="R231" s="784"/>
      <c r="S231" s="784"/>
      <c r="T231" s="785"/>
      <c r="U231" s="33"/>
      <c r="V231" s="33"/>
      <c r="W231" s="34" t="s">
        <v>69</v>
      </c>
      <c r="X231" s="779">
        <v>160</v>
      </c>
      <c r="Y231" s="780">
        <f t="shared" si="46"/>
        <v>160.79999999999998</v>
      </c>
      <c r="Z231" s="35">
        <f t="shared" ref="Z231:Z237" si="51">IFERROR(IF(Y231=0,"",ROUNDUP(Y231/H231,0)*0.00651),"")</f>
        <v>0.43617</v>
      </c>
      <c r="AA231" s="55"/>
      <c r="AB231" s="56"/>
      <c r="AC231" s="297" t="s">
        <v>383</v>
      </c>
      <c r="AG231" s="63"/>
      <c r="AJ231" s="66"/>
      <c r="AK231" s="66">
        <v>0</v>
      </c>
      <c r="BB231" s="298" t="s">
        <v>1</v>
      </c>
      <c r="BM231" s="63">
        <f t="shared" si="47"/>
        <v>178</v>
      </c>
      <c r="BN231" s="63">
        <f t="shared" si="48"/>
        <v>178.89</v>
      </c>
      <c r="BO231" s="63">
        <f t="shared" si="49"/>
        <v>0.36630036630036633</v>
      </c>
      <c r="BP231" s="63">
        <f t="shared" si="50"/>
        <v>0.36813186813186816</v>
      </c>
    </row>
    <row r="232" spans="1:68" ht="37.5" customHeight="1" x14ac:dyDescent="0.25">
      <c r="A232" s="53" t="s">
        <v>395</v>
      </c>
      <c r="B232" s="53" t="s">
        <v>396</v>
      </c>
      <c r="C232" s="30">
        <v>4301051752</v>
      </c>
      <c r="D232" s="786">
        <v>4680115882607</v>
      </c>
      <c r="E232" s="787"/>
      <c r="F232" s="778">
        <v>0.3</v>
      </c>
      <c r="G232" s="31">
        <v>6</v>
      </c>
      <c r="H232" s="778">
        <v>1.8</v>
      </c>
      <c r="I232" s="778">
        <v>2.052</v>
      </c>
      <c r="J232" s="31">
        <v>182</v>
      </c>
      <c r="K232" s="31" t="s">
        <v>76</v>
      </c>
      <c r="L232" s="31"/>
      <c r="M232" s="32" t="s">
        <v>159</v>
      </c>
      <c r="N232" s="32"/>
      <c r="O232" s="31">
        <v>45</v>
      </c>
      <c r="P232" s="10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4"/>
      <c r="R232" s="784"/>
      <c r="S232" s="784"/>
      <c r="T232" s="785"/>
      <c r="U232" s="33"/>
      <c r="V232" s="33"/>
      <c r="W232" s="34" t="s">
        <v>69</v>
      </c>
      <c r="X232" s="779">
        <v>0</v>
      </c>
      <c r="Y232" s="780">
        <f t="shared" si="46"/>
        <v>0</v>
      </c>
      <c r="Z232" s="35" t="str">
        <f t="shared" si="51"/>
        <v/>
      </c>
      <c r="AA232" s="55"/>
      <c r="AB232" s="56"/>
      <c r="AC232" s="299" t="s">
        <v>397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398</v>
      </c>
      <c r="B233" s="53" t="s">
        <v>399</v>
      </c>
      <c r="C233" s="30">
        <v>4301051630</v>
      </c>
      <c r="D233" s="786">
        <v>4680115880092</v>
      </c>
      <c r="E233" s="787"/>
      <c r="F233" s="778">
        <v>0.4</v>
      </c>
      <c r="G233" s="31">
        <v>6</v>
      </c>
      <c r="H233" s="778">
        <v>2.4</v>
      </c>
      <c r="I233" s="778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4"/>
      <c r="R233" s="784"/>
      <c r="S233" s="784"/>
      <c r="T233" s="785"/>
      <c r="U233" s="33"/>
      <c r="V233" s="33"/>
      <c r="W233" s="34" t="s">
        <v>69</v>
      </c>
      <c r="X233" s="779">
        <v>280</v>
      </c>
      <c r="Y233" s="780">
        <f t="shared" si="46"/>
        <v>280.8</v>
      </c>
      <c r="Z233" s="35">
        <f t="shared" si="51"/>
        <v>0.76167000000000007</v>
      </c>
      <c r="AA233" s="55"/>
      <c r="AB233" s="56"/>
      <c r="AC233" s="301" t="s">
        <v>400</v>
      </c>
      <c r="AG233" s="63"/>
      <c r="AJ233" s="66"/>
      <c r="AK233" s="66">
        <v>0</v>
      </c>
      <c r="BB233" s="302" t="s">
        <v>1</v>
      </c>
      <c r="BM233" s="63">
        <f t="shared" si="47"/>
        <v>309.40000000000003</v>
      </c>
      <c r="BN233" s="63">
        <f t="shared" si="48"/>
        <v>310.28400000000005</v>
      </c>
      <c r="BO233" s="63">
        <f t="shared" si="49"/>
        <v>0.64102564102564108</v>
      </c>
      <c r="BP233" s="63">
        <f t="shared" si="50"/>
        <v>0.64285714285714302</v>
      </c>
    </row>
    <row r="234" spans="1:68" ht="27" customHeight="1" x14ac:dyDescent="0.25">
      <c r="A234" s="53" t="s">
        <v>401</v>
      </c>
      <c r="B234" s="53" t="s">
        <v>402</v>
      </c>
      <c r="C234" s="30">
        <v>4301051631</v>
      </c>
      <c r="D234" s="786">
        <v>4680115880221</v>
      </c>
      <c r="E234" s="787"/>
      <c r="F234" s="778">
        <v>0.4</v>
      </c>
      <c r="G234" s="31">
        <v>6</v>
      </c>
      <c r="H234" s="778">
        <v>2.4</v>
      </c>
      <c r="I234" s="778">
        <v>2.6520000000000001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4"/>
      <c r="R234" s="784"/>
      <c r="S234" s="784"/>
      <c r="T234" s="785"/>
      <c r="U234" s="33"/>
      <c r="V234" s="33"/>
      <c r="W234" s="34" t="s">
        <v>69</v>
      </c>
      <c r="X234" s="779">
        <v>0</v>
      </c>
      <c r="Y234" s="780">
        <f t="shared" si="46"/>
        <v>0</v>
      </c>
      <c r="Z234" s="35" t="str">
        <f t="shared" si="51"/>
        <v/>
      </c>
      <c r="AA234" s="55"/>
      <c r="AB234" s="56"/>
      <c r="AC234" s="303" t="s">
        <v>392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403</v>
      </c>
      <c r="B235" s="53" t="s">
        <v>404</v>
      </c>
      <c r="C235" s="30">
        <v>4301051749</v>
      </c>
      <c r="D235" s="786">
        <v>4680115882942</v>
      </c>
      <c r="E235" s="787"/>
      <c r="F235" s="778">
        <v>0.3</v>
      </c>
      <c r="G235" s="31">
        <v>6</v>
      </c>
      <c r="H235" s="778">
        <v>1.8</v>
      </c>
      <c r="I235" s="778">
        <v>2.052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4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4"/>
      <c r="R235" s="784"/>
      <c r="S235" s="784"/>
      <c r="T235" s="785"/>
      <c r="U235" s="33"/>
      <c r="V235" s="33"/>
      <c r="W235" s="34" t="s">
        <v>69</v>
      </c>
      <c r="X235" s="779">
        <v>0</v>
      </c>
      <c r="Y235" s="780">
        <f t="shared" si="46"/>
        <v>0</v>
      </c>
      <c r="Z235" s="35" t="str">
        <f t="shared" si="51"/>
        <v/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405</v>
      </c>
      <c r="B236" s="53" t="s">
        <v>406</v>
      </c>
      <c r="C236" s="30">
        <v>4301051753</v>
      </c>
      <c r="D236" s="786">
        <v>4680115880504</v>
      </c>
      <c r="E236" s="787"/>
      <c r="F236" s="778">
        <v>0.4</v>
      </c>
      <c r="G236" s="31">
        <v>6</v>
      </c>
      <c r="H236" s="778">
        <v>2.4</v>
      </c>
      <c r="I236" s="778">
        <v>2.6520000000000001</v>
      </c>
      <c r="J236" s="31">
        <v>182</v>
      </c>
      <c r="K236" s="31" t="s">
        <v>76</v>
      </c>
      <c r="L236" s="31"/>
      <c r="M236" s="32" t="s">
        <v>68</v>
      </c>
      <c r="N236" s="32"/>
      <c r="O236" s="31">
        <v>40</v>
      </c>
      <c r="P236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4"/>
      <c r="R236" s="784"/>
      <c r="S236" s="784"/>
      <c r="T236" s="785"/>
      <c r="U236" s="33"/>
      <c r="V236" s="33"/>
      <c r="W236" s="34" t="s">
        <v>69</v>
      </c>
      <c r="X236" s="779">
        <v>80</v>
      </c>
      <c r="Y236" s="780">
        <f t="shared" si="46"/>
        <v>81.599999999999994</v>
      </c>
      <c r="Z236" s="35">
        <f t="shared" si="51"/>
        <v>0.22134000000000001</v>
      </c>
      <c r="AA236" s="55"/>
      <c r="AB236" s="56"/>
      <c r="AC236" s="307" t="s">
        <v>386</v>
      </c>
      <c r="AG236" s="63"/>
      <c r="AJ236" s="66"/>
      <c r="AK236" s="66">
        <v>0</v>
      </c>
      <c r="BB236" s="308" t="s">
        <v>1</v>
      </c>
      <c r="BM236" s="63">
        <f t="shared" si="47"/>
        <v>88.40000000000002</v>
      </c>
      <c r="BN236" s="63">
        <f t="shared" si="48"/>
        <v>90.168000000000006</v>
      </c>
      <c r="BO236" s="63">
        <f t="shared" si="49"/>
        <v>0.18315018315018317</v>
      </c>
      <c r="BP236" s="63">
        <f t="shared" si="50"/>
        <v>0.18681318681318682</v>
      </c>
    </row>
    <row r="237" spans="1:68" ht="27" customHeight="1" x14ac:dyDescent="0.25">
      <c r="A237" s="53" t="s">
        <v>407</v>
      </c>
      <c r="B237" s="53" t="s">
        <v>408</v>
      </c>
      <c r="C237" s="30">
        <v>4301051410</v>
      </c>
      <c r="D237" s="786">
        <v>4680115882164</v>
      </c>
      <c r="E237" s="787"/>
      <c r="F237" s="778">
        <v>0.4</v>
      </c>
      <c r="G237" s="31">
        <v>6</v>
      </c>
      <c r="H237" s="778">
        <v>2.4</v>
      </c>
      <c r="I237" s="778">
        <v>2.6579999999999999</v>
      </c>
      <c r="J237" s="31">
        <v>182</v>
      </c>
      <c r="K237" s="31" t="s">
        <v>76</v>
      </c>
      <c r="L237" s="31"/>
      <c r="M237" s="32" t="s">
        <v>77</v>
      </c>
      <c r="N237" s="32"/>
      <c r="O237" s="31">
        <v>40</v>
      </c>
      <c r="P237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4"/>
      <c r="R237" s="784"/>
      <c r="S237" s="784"/>
      <c r="T237" s="785"/>
      <c r="U237" s="33"/>
      <c r="V237" s="33"/>
      <c r="W237" s="34" t="s">
        <v>69</v>
      </c>
      <c r="X237" s="779">
        <v>200</v>
      </c>
      <c r="Y237" s="780">
        <f t="shared" si="46"/>
        <v>201.6</v>
      </c>
      <c r="Z237" s="35">
        <f t="shared" si="51"/>
        <v>0.54683999999999999</v>
      </c>
      <c r="AA237" s="55"/>
      <c r="AB237" s="56"/>
      <c r="AC237" s="309" t="s">
        <v>409</v>
      </c>
      <c r="AG237" s="63"/>
      <c r="AJ237" s="66"/>
      <c r="AK237" s="66">
        <v>0</v>
      </c>
      <c r="BB237" s="310" t="s">
        <v>1</v>
      </c>
      <c r="BM237" s="63">
        <f t="shared" si="47"/>
        <v>221.50000000000003</v>
      </c>
      <c r="BN237" s="63">
        <f t="shared" si="48"/>
        <v>223.27200000000002</v>
      </c>
      <c r="BO237" s="63">
        <f t="shared" si="49"/>
        <v>0.45787545787545797</v>
      </c>
      <c r="BP237" s="63">
        <f t="shared" si="50"/>
        <v>0.46153846153846156</v>
      </c>
    </row>
    <row r="238" spans="1:68" x14ac:dyDescent="0.2">
      <c r="A238" s="80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08"/>
      <c r="P238" s="791" t="s">
        <v>71</v>
      </c>
      <c r="Q238" s="792"/>
      <c r="R238" s="792"/>
      <c r="S238" s="792"/>
      <c r="T238" s="792"/>
      <c r="U238" s="792"/>
      <c r="V238" s="793"/>
      <c r="W238" s="36" t="s">
        <v>72</v>
      </c>
      <c r="X238" s="78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305.74712643678163</v>
      </c>
      <c r="Y238" s="78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308</v>
      </c>
      <c r="Z238" s="78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2.0965199999999999</v>
      </c>
      <c r="AA238" s="782"/>
      <c r="AB238" s="782"/>
      <c r="AC238" s="782"/>
    </row>
    <row r="239" spans="1:68" x14ac:dyDescent="0.2">
      <c r="A239" s="797"/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808"/>
      <c r="P239" s="791" t="s">
        <v>71</v>
      </c>
      <c r="Q239" s="792"/>
      <c r="R239" s="792"/>
      <c r="S239" s="792"/>
      <c r="T239" s="792"/>
      <c r="U239" s="792"/>
      <c r="V239" s="793"/>
      <c r="W239" s="36" t="s">
        <v>69</v>
      </c>
      <c r="X239" s="781">
        <f>IFERROR(SUM(X227:X237),"0")</f>
        <v>770</v>
      </c>
      <c r="Y239" s="781">
        <f>IFERROR(SUM(Y227:Y237),"0")</f>
        <v>777</v>
      </c>
      <c r="Z239" s="36"/>
      <c r="AA239" s="782"/>
      <c r="AB239" s="782"/>
      <c r="AC239" s="782"/>
    </row>
    <row r="240" spans="1:68" ht="14.25" customHeight="1" x14ac:dyDescent="0.25">
      <c r="A240" s="796" t="s">
        <v>208</v>
      </c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797"/>
      <c r="P240" s="797"/>
      <c r="Q240" s="797"/>
      <c r="R240" s="797"/>
      <c r="S240" s="797"/>
      <c r="T240" s="797"/>
      <c r="U240" s="797"/>
      <c r="V240" s="797"/>
      <c r="W240" s="797"/>
      <c r="X240" s="797"/>
      <c r="Y240" s="797"/>
      <c r="Z240" s="797"/>
      <c r="AA240" s="771"/>
      <c r="AB240" s="771"/>
      <c r="AC240" s="771"/>
    </row>
    <row r="241" spans="1:68" ht="16.5" customHeight="1" x14ac:dyDescent="0.25">
      <c r="A241" s="53" t="s">
        <v>410</v>
      </c>
      <c r="B241" s="53" t="s">
        <v>411</v>
      </c>
      <c r="C241" s="30">
        <v>4301060404</v>
      </c>
      <c r="D241" s="786">
        <v>4680115882874</v>
      </c>
      <c r="E241" s="787"/>
      <c r="F241" s="778">
        <v>0.8</v>
      </c>
      <c r="G241" s="31">
        <v>4</v>
      </c>
      <c r="H241" s="778">
        <v>3.2</v>
      </c>
      <c r="I241" s="778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113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3"/>
      <c r="V241" s="33"/>
      <c r="W241" s="34" t="s">
        <v>69</v>
      </c>
      <c r="X241" s="779">
        <v>0</v>
      </c>
      <c r="Y241" s="780">
        <f t="shared" ref="Y241:Y246" si="52">IFERROR(IF(X241="",0,CEILING((X241/$H241),1)*$H241),"")</f>
        <v>0</v>
      </c>
      <c r="Z241" s="35" t="str">
        <f>IFERROR(IF(Y241=0,"",ROUNDUP(Y241/H241,0)*0.00902),"")</f>
        <v/>
      </c>
      <c r="AA241" s="55"/>
      <c r="AB241" s="56"/>
      <c r="AC241" s="311" t="s">
        <v>412</v>
      </c>
      <c r="AG241" s="63"/>
      <c r="AJ241" s="66"/>
      <c r="AK241" s="66">
        <v>0</v>
      </c>
      <c r="BB241" s="312" t="s">
        <v>1</v>
      </c>
      <c r="BM241" s="63">
        <f t="shared" ref="BM241:BM246" si="53">IFERROR(X241*I241/H241,"0")</f>
        <v>0</v>
      </c>
      <c r="BN241" s="63">
        <f t="shared" ref="BN241:BN246" si="54">IFERROR(Y241*I241/H241,"0")</f>
        <v>0</v>
      </c>
      <c r="BO241" s="63">
        <f t="shared" ref="BO241:BO246" si="55">IFERROR(1/J241*(X241/H241),"0")</f>
        <v>0</v>
      </c>
      <c r="BP241" s="63">
        <f t="shared" ref="BP241:BP246" si="56">IFERROR(1/J241*(Y241/H241),"0")</f>
        <v>0</v>
      </c>
    </row>
    <row r="242" spans="1:68" ht="16.5" customHeight="1" x14ac:dyDescent="0.25">
      <c r="A242" s="53" t="s">
        <v>410</v>
      </c>
      <c r="B242" s="53" t="s">
        <v>413</v>
      </c>
      <c r="C242" s="30">
        <v>4301060360</v>
      </c>
      <c r="D242" s="786">
        <v>4680115882874</v>
      </c>
      <c r="E242" s="787"/>
      <c r="F242" s="778">
        <v>0.8</v>
      </c>
      <c r="G242" s="31">
        <v>4</v>
      </c>
      <c r="H242" s="778">
        <v>3.2</v>
      </c>
      <c r="I242" s="778">
        <v>3.4660000000000002</v>
      </c>
      <c r="J242" s="31">
        <v>120</v>
      </c>
      <c r="K242" s="31" t="s">
        <v>126</v>
      </c>
      <c r="L242" s="31"/>
      <c r="M242" s="32" t="s">
        <v>68</v>
      </c>
      <c r="N242" s="32"/>
      <c r="O242" s="31">
        <v>30</v>
      </c>
      <c r="P242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4"/>
      <c r="R242" s="784"/>
      <c r="S242" s="784"/>
      <c r="T242" s="785"/>
      <c r="U242" s="33"/>
      <c r="V242" s="33"/>
      <c r="W242" s="34" t="s">
        <v>69</v>
      </c>
      <c r="X242" s="779">
        <v>0</v>
      </c>
      <c r="Y242" s="780">
        <f t="shared" si="52"/>
        <v>0</v>
      </c>
      <c r="Z242" s="35" t="str">
        <f>IFERROR(IF(Y242=0,"",ROUNDUP(Y242/H242,0)*0.00937),"")</f>
        <v/>
      </c>
      <c r="AA242" s="55"/>
      <c r="AB242" s="56"/>
      <c r="AC242" s="313" t="s">
        <v>414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16.5" customHeight="1" x14ac:dyDescent="0.25">
      <c r="A243" s="53" t="s">
        <v>410</v>
      </c>
      <c r="B243" s="53" t="s">
        <v>415</v>
      </c>
      <c r="C243" s="30">
        <v>4301060460</v>
      </c>
      <c r="D243" s="786">
        <v>4680115882874</v>
      </c>
      <c r="E243" s="787"/>
      <c r="F243" s="778">
        <v>0.8</v>
      </c>
      <c r="G243" s="31">
        <v>4</v>
      </c>
      <c r="H243" s="778">
        <v>3.2</v>
      </c>
      <c r="I243" s="778">
        <v>3.4660000000000002</v>
      </c>
      <c r="J243" s="31">
        <v>132</v>
      </c>
      <c r="K243" s="31" t="s">
        <v>126</v>
      </c>
      <c r="L243" s="31"/>
      <c r="M243" s="32" t="s">
        <v>159</v>
      </c>
      <c r="N243" s="32"/>
      <c r="O243" s="31">
        <v>30</v>
      </c>
      <c r="P243" s="1199" t="s">
        <v>416</v>
      </c>
      <c r="Q243" s="784"/>
      <c r="R243" s="784"/>
      <c r="S243" s="784"/>
      <c r="T243" s="785"/>
      <c r="U243" s="33"/>
      <c r="V243" s="33"/>
      <c r="W243" s="34" t="s">
        <v>69</v>
      </c>
      <c r="X243" s="779">
        <v>0</v>
      </c>
      <c r="Y243" s="780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417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418</v>
      </c>
      <c r="B244" s="53" t="s">
        <v>419</v>
      </c>
      <c r="C244" s="30">
        <v>4301060359</v>
      </c>
      <c r="D244" s="786">
        <v>4680115884434</v>
      </c>
      <c r="E244" s="787"/>
      <c r="F244" s="778">
        <v>0.8</v>
      </c>
      <c r="G244" s="31">
        <v>4</v>
      </c>
      <c r="H244" s="778">
        <v>3.2</v>
      </c>
      <c r="I244" s="778">
        <v>3.4660000000000002</v>
      </c>
      <c r="J244" s="31">
        <v>132</v>
      </c>
      <c r="K244" s="31" t="s">
        <v>126</v>
      </c>
      <c r="L244" s="31"/>
      <c r="M244" s="32" t="s">
        <v>68</v>
      </c>
      <c r="N244" s="32"/>
      <c r="O244" s="31">
        <v>30</v>
      </c>
      <c r="P244" s="7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84"/>
      <c r="R244" s="784"/>
      <c r="S244" s="784"/>
      <c r="T244" s="785"/>
      <c r="U244" s="33"/>
      <c r="V244" s="33"/>
      <c r="W244" s="34" t="s">
        <v>69</v>
      </c>
      <c r="X244" s="779">
        <v>0</v>
      </c>
      <c r="Y244" s="780">
        <f t="shared" si="52"/>
        <v>0</v>
      </c>
      <c r="Z244" s="35" t="str">
        <f>IFERROR(IF(Y244=0,"",ROUNDUP(Y244/H244,0)*0.00902),"")</f>
        <v/>
      </c>
      <c r="AA244" s="55"/>
      <c r="AB244" s="56"/>
      <c r="AC244" s="317" t="s">
        <v>420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27" customHeight="1" x14ac:dyDescent="0.25">
      <c r="A245" s="53" t="s">
        <v>421</v>
      </c>
      <c r="B245" s="53" t="s">
        <v>422</v>
      </c>
      <c r="C245" s="30">
        <v>4301060375</v>
      </c>
      <c r="D245" s="786">
        <v>4680115880818</v>
      </c>
      <c r="E245" s="787"/>
      <c r="F245" s="778">
        <v>0.4</v>
      </c>
      <c r="G245" s="31">
        <v>6</v>
      </c>
      <c r="H245" s="778">
        <v>2.4</v>
      </c>
      <c r="I245" s="778">
        <v>2.6520000000000001</v>
      </c>
      <c r="J245" s="31">
        <v>182</v>
      </c>
      <c r="K245" s="31" t="s">
        <v>76</v>
      </c>
      <c r="L245" s="31"/>
      <c r="M245" s="32" t="s">
        <v>68</v>
      </c>
      <c r="N245" s="32"/>
      <c r="O245" s="31">
        <v>40</v>
      </c>
      <c r="P245" s="10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84"/>
      <c r="R245" s="784"/>
      <c r="S245" s="784"/>
      <c r="T245" s="785"/>
      <c r="U245" s="33"/>
      <c r="V245" s="33"/>
      <c r="W245" s="34" t="s">
        <v>69</v>
      </c>
      <c r="X245" s="779">
        <v>0</v>
      </c>
      <c r="Y245" s="780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423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t="37.5" customHeight="1" x14ac:dyDescent="0.25">
      <c r="A246" s="53" t="s">
        <v>424</v>
      </c>
      <c r="B246" s="53" t="s">
        <v>425</v>
      </c>
      <c r="C246" s="30">
        <v>4301060389</v>
      </c>
      <c r="D246" s="786">
        <v>4680115880801</v>
      </c>
      <c r="E246" s="787"/>
      <c r="F246" s="778">
        <v>0.4</v>
      </c>
      <c r="G246" s="31">
        <v>6</v>
      </c>
      <c r="H246" s="778">
        <v>2.4</v>
      </c>
      <c r="I246" s="778">
        <v>2.6520000000000001</v>
      </c>
      <c r="J246" s="31">
        <v>182</v>
      </c>
      <c r="K246" s="31" t="s">
        <v>76</v>
      </c>
      <c r="L246" s="31"/>
      <c r="M246" s="32" t="s">
        <v>77</v>
      </c>
      <c r="N246" s="32"/>
      <c r="O246" s="31">
        <v>40</v>
      </c>
      <c r="P246" s="93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84"/>
      <c r="R246" s="784"/>
      <c r="S246" s="784"/>
      <c r="T246" s="785"/>
      <c r="U246" s="33"/>
      <c r="V246" s="33"/>
      <c r="W246" s="34" t="s">
        <v>69</v>
      </c>
      <c r="X246" s="779">
        <v>32</v>
      </c>
      <c r="Y246" s="780">
        <f t="shared" si="52"/>
        <v>33.6</v>
      </c>
      <c r="Z246" s="35">
        <f>IFERROR(IF(Y246=0,"",ROUNDUP(Y246/H246,0)*0.00651),"")</f>
        <v>9.1139999999999999E-2</v>
      </c>
      <c r="AA246" s="55"/>
      <c r="AB246" s="56"/>
      <c r="AC246" s="321" t="s">
        <v>426</v>
      </c>
      <c r="AG246" s="63"/>
      <c r="AJ246" s="66"/>
      <c r="AK246" s="66">
        <v>0</v>
      </c>
      <c r="BB246" s="322" t="s">
        <v>1</v>
      </c>
      <c r="BM246" s="63">
        <f t="shared" si="53"/>
        <v>35.360000000000007</v>
      </c>
      <c r="BN246" s="63">
        <f t="shared" si="54"/>
        <v>37.128000000000007</v>
      </c>
      <c r="BO246" s="63">
        <f t="shared" si="55"/>
        <v>7.3260073260073263E-2</v>
      </c>
      <c r="BP246" s="63">
        <f t="shared" si="56"/>
        <v>7.6923076923076941E-2</v>
      </c>
    </row>
    <row r="247" spans="1:68" x14ac:dyDescent="0.2">
      <c r="A247" s="80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08"/>
      <c r="P247" s="791" t="s">
        <v>71</v>
      </c>
      <c r="Q247" s="792"/>
      <c r="R247" s="792"/>
      <c r="S247" s="792"/>
      <c r="T247" s="792"/>
      <c r="U247" s="792"/>
      <c r="V247" s="793"/>
      <c r="W247" s="36" t="s">
        <v>72</v>
      </c>
      <c r="X247" s="781">
        <f>IFERROR(X241/H241,"0")+IFERROR(X242/H242,"0")+IFERROR(X243/H243,"0")+IFERROR(X244/H244,"0")+IFERROR(X245/H245,"0")+IFERROR(X246/H246,"0")</f>
        <v>13.333333333333334</v>
      </c>
      <c r="Y247" s="781">
        <f>IFERROR(Y241/H241,"0")+IFERROR(Y242/H242,"0")+IFERROR(Y243/H243,"0")+IFERROR(Y244/H244,"0")+IFERROR(Y245/H245,"0")+IFERROR(Y246/H246,"0")</f>
        <v>14.000000000000002</v>
      </c>
      <c r="Z247" s="781">
        <f>IFERROR(IF(Z241="",0,Z241),"0")+IFERROR(IF(Z242="",0,Z242),"0")+IFERROR(IF(Z243="",0,Z243),"0")+IFERROR(IF(Z244="",0,Z244),"0")+IFERROR(IF(Z245="",0,Z245),"0")+IFERROR(IF(Z246="",0,Z246),"0")</f>
        <v>9.1139999999999999E-2</v>
      </c>
      <c r="AA247" s="782"/>
      <c r="AB247" s="782"/>
      <c r="AC247" s="782"/>
    </row>
    <row r="248" spans="1:68" x14ac:dyDescent="0.2">
      <c r="A248" s="797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808"/>
      <c r="P248" s="791" t="s">
        <v>71</v>
      </c>
      <c r="Q248" s="792"/>
      <c r="R248" s="792"/>
      <c r="S248" s="792"/>
      <c r="T248" s="792"/>
      <c r="U248" s="792"/>
      <c r="V248" s="793"/>
      <c r="W248" s="36" t="s">
        <v>69</v>
      </c>
      <c r="X248" s="781">
        <f>IFERROR(SUM(X241:X246),"0")</f>
        <v>32</v>
      </c>
      <c r="Y248" s="781">
        <f>IFERROR(SUM(Y241:Y246),"0")</f>
        <v>33.6</v>
      </c>
      <c r="Z248" s="36"/>
      <c r="AA248" s="782"/>
      <c r="AB248" s="782"/>
      <c r="AC248" s="782"/>
    </row>
    <row r="249" spans="1:68" ht="16.5" customHeight="1" x14ac:dyDescent="0.25">
      <c r="A249" s="825" t="s">
        <v>427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72"/>
      <c r="AB249" s="772"/>
      <c r="AC249" s="772"/>
    </row>
    <row r="250" spans="1:68" ht="14.25" customHeight="1" x14ac:dyDescent="0.25">
      <c r="A250" s="796" t="s">
        <v>113</v>
      </c>
      <c r="B250" s="797"/>
      <c r="C250" s="797"/>
      <c r="D250" s="797"/>
      <c r="E250" s="797"/>
      <c r="F250" s="797"/>
      <c r="G250" s="797"/>
      <c r="H250" s="797"/>
      <c r="I250" s="797"/>
      <c r="J250" s="797"/>
      <c r="K250" s="797"/>
      <c r="L250" s="797"/>
      <c r="M250" s="797"/>
      <c r="N250" s="797"/>
      <c r="O250" s="797"/>
      <c r="P250" s="797"/>
      <c r="Q250" s="797"/>
      <c r="R250" s="797"/>
      <c r="S250" s="797"/>
      <c r="T250" s="797"/>
      <c r="U250" s="797"/>
      <c r="V250" s="797"/>
      <c r="W250" s="797"/>
      <c r="X250" s="797"/>
      <c r="Y250" s="797"/>
      <c r="Z250" s="797"/>
      <c r="AA250" s="771"/>
      <c r="AB250" s="771"/>
      <c r="AC250" s="771"/>
    </row>
    <row r="251" spans="1:68" ht="27" customHeight="1" x14ac:dyDescent="0.25">
      <c r="A251" s="53" t="s">
        <v>428</v>
      </c>
      <c r="B251" s="53" t="s">
        <v>429</v>
      </c>
      <c r="C251" s="30">
        <v>4301011717</v>
      </c>
      <c r="D251" s="786">
        <v>4680115884274</v>
      </c>
      <c r="E251" s="787"/>
      <c r="F251" s="778">
        <v>1.45</v>
      </c>
      <c r="G251" s="31">
        <v>8</v>
      </c>
      <c r="H251" s="778">
        <v>11.6</v>
      </c>
      <c r="I251" s="778">
        <v>12.08</v>
      </c>
      <c r="J251" s="31">
        <v>56</v>
      </c>
      <c r="K251" s="31" t="s">
        <v>116</v>
      </c>
      <c r="L251" s="31"/>
      <c r="M251" s="32" t="s">
        <v>119</v>
      </c>
      <c r="N251" s="32"/>
      <c r="O251" s="31">
        <v>55</v>
      </c>
      <c r="P251" s="10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3"/>
      <c r="V251" s="33"/>
      <c r="W251" s="34" t="s">
        <v>69</v>
      </c>
      <c r="X251" s="779">
        <v>0</v>
      </c>
      <c r="Y251" s="780">
        <f t="shared" ref="Y251:Y258" si="57">IFERROR(IF(X251="",0,CEILING((X251/$H251),1)*$H251),"")</f>
        <v>0</v>
      </c>
      <c r="Z251" s="35" t="str">
        <f>IFERROR(IF(Y251=0,"",ROUNDUP(Y251/H251,0)*0.02175),"")</f>
        <v/>
      </c>
      <c r="AA251" s="55"/>
      <c r="AB251" s="56"/>
      <c r="AC251" s="323" t="s">
        <v>430</v>
      </c>
      <c r="AG251" s="63"/>
      <c r="AJ251" s="66"/>
      <c r="AK251" s="66">
        <v>0</v>
      </c>
      <c r="BB251" s="324" t="s">
        <v>1</v>
      </c>
      <c r="BM251" s="63">
        <f t="shared" ref="BM251:BM258" si="58">IFERROR(X251*I251/H251,"0")</f>
        <v>0</v>
      </c>
      <c r="BN251" s="63">
        <f t="shared" ref="BN251:BN258" si="59">IFERROR(Y251*I251/H251,"0")</f>
        <v>0</v>
      </c>
      <c r="BO251" s="63">
        <f t="shared" ref="BO251:BO258" si="60">IFERROR(1/J251*(X251/H251),"0")</f>
        <v>0</v>
      </c>
      <c r="BP251" s="63">
        <f t="shared" ref="BP251:BP258" si="61">IFERROR(1/J251*(Y251/H251),"0")</f>
        <v>0</v>
      </c>
    </row>
    <row r="252" spans="1:68" ht="27" customHeight="1" x14ac:dyDescent="0.25">
      <c r="A252" s="53" t="s">
        <v>428</v>
      </c>
      <c r="B252" s="53" t="s">
        <v>431</v>
      </c>
      <c r="C252" s="30">
        <v>4301011945</v>
      </c>
      <c r="D252" s="786">
        <v>4680115884274</v>
      </c>
      <c r="E252" s="787"/>
      <c r="F252" s="778">
        <v>1.45</v>
      </c>
      <c r="G252" s="31">
        <v>8</v>
      </c>
      <c r="H252" s="778">
        <v>11.6</v>
      </c>
      <c r="I252" s="778">
        <v>12.08</v>
      </c>
      <c r="J252" s="31">
        <v>48</v>
      </c>
      <c r="K252" s="31" t="s">
        <v>116</v>
      </c>
      <c r="L252" s="31"/>
      <c r="M252" s="32" t="s">
        <v>147</v>
      </c>
      <c r="N252" s="32"/>
      <c r="O252" s="31">
        <v>55</v>
      </c>
      <c r="P252" s="82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4"/>
      <c r="R252" s="784"/>
      <c r="S252" s="784"/>
      <c r="T252" s="785"/>
      <c r="U252" s="33"/>
      <c r="V252" s="33"/>
      <c r="W252" s="34" t="s">
        <v>69</v>
      </c>
      <c r="X252" s="779">
        <v>0</v>
      </c>
      <c r="Y252" s="780">
        <f t="shared" si="57"/>
        <v>0</v>
      </c>
      <c r="Z252" s="35" t="str">
        <f>IFERROR(IF(Y252=0,"",ROUNDUP(Y252/H252,0)*0.02039),"")</f>
        <v/>
      </c>
      <c r="AA252" s="55"/>
      <c r="AB252" s="56"/>
      <c r="AC252" s="325" t="s">
        <v>432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433</v>
      </c>
      <c r="B253" s="53" t="s">
        <v>434</v>
      </c>
      <c r="C253" s="30">
        <v>4301011719</v>
      </c>
      <c r="D253" s="786">
        <v>4680115884298</v>
      </c>
      <c r="E253" s="787"/>
      <c r="F253" s="778">
        <v>1.45</v>
      </c>
      <c r="G253" s="31">
        <v>8</v>
      </c>
      <c r="H253" s="778">
        <v>11.6</v>
      </c>
      <c r="I253" s="778">
        <v>12.08</v>
      </c>
      <c r="J253" s="31">
        <v>56</v>
      </c>
      <c r="K253" s="31" t="s">
        <v>116</v>
      </c>
      <c r="L253" s="31"/>
      <c r="M253" s="32" t="s">
        <v>119</v>
      </c>
      <c r="N253" s="32"/>
      <c r="O253" s="31">
        <v>55</v>
      </c>
      <c r="P253" s="116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84"/>
      <c r="R253" s="784"/>
      <c r="S253" s="784"/>
      <c r="T253" s="785"/>
      <c r="U253" s="33"/>
      <c r="V253" s="33"/>
      <c r="W253" s="34" t="s">
        <v>69</v>
      </c>
      <c r="X253" s="779">
        <v>0</v>
      </c>
      <c r="Y253" s="780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435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436</v>
      </c>
      <c r="B254" s="53" t="s">
        <v>437</v>
      </c>
      <c r="C254" s="30">
        <v>4301011733</v>
      </c>
      <c r="D254" s="786">
        <v>4680115884250</v>
      </c>
      <c r="E254" s="787"/>
      <c r="F254" s="778">
        <v>1.45</v>
      </c>
      <c r="G254" s="31">
        <v>8</v>
      </c>
      <c r="H254" s="778">
        <v>11.6</v>
      </c>
      <c r="I254" s="778">
        <v>12.08</v>
      </c>
      <c r="J254" s="31">
        <v>56</v>
      </c>
      <c r="K254" s="31" t="s">
        <v>116</v>
      </c>
      <c r="L254" s="31"/>
      <c r="M254" s="32" t="s">
        <v>77</v>
      </c>
      <c r="N254" s="32"/>
      <c r="O254" s="31">
        <v>55</v>
      </c>
      <c r="P254" s="10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3"/>
      <c r="V254" s="33"/>
      <c r="W254" s="34" t="s">
        <v>69</v>
      </c>
      <c r="X254" s="779">
        <v>0</v>
      </c>
      <c r="Y254" s="780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438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436</v>
      </c>
      <c r="B255" s="53" t="s">
        <v>439</v>
      </c>
      <c r="C255" s="30">
        <v>4301011944</v>
      </c>
      <c r="D255" s="786">
        <v>4680115884250</v>
      </c>
      <c r="E255" s="787"/>
      <c r="F255" s="778">
        <v>1.45</v>
      </c>
      <c r="G255" s="31">
        <v>8</v>
      </c>
      <c r="H255" s="778">
        <v>11.6</v>
      </c>
      <c r="I255" s="778">
        <v>12.08</v>
      </c>
      <c r="J255" s="31">
        <v>48</v>
      </c>
      <c r="K255" s="31" t="s">
        <v>116</v>
      </c>
      <c r="L255" s="31"/>
      <c r="M255" s="32" t="s">
        <v>147</v>
      </c>
      <c r="N255" s="32"/>
      <c r="O255" s="31">
        <v>55</v>
      </c>
      <c r="P255" s="8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4"/>
      <c r="R255" s="784"/>
      <c r="S255" s="784"/>
      <c r="T255" s="785"/>
      <c r="U255" s="33"/>
      <c r="V255" s="33"/>
      <c r="W255" s="34" t="s">
        <v>69</v>
      </c>
      <c r="X255" s="779">
        <v>0</v>
      </c>
      <c r="Y255" s="780">
        <f t="shared" si="57"/>
        <v>0</v>
      </c>
      <c r="Z255" s="35" t="str">
        <f>IFERROR(IF(Y255=0,"",ROUNDUP(Y255/H255,0)*0.02039),"")</f>
        <v/>
      </c>
      <c r="AA255" s="55"/>
      <c r="AB255" s="56"/>
      <c r="AC255" s="331" t="s">
        <v>432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440</v>
      </c>
      <c r="B256" s="53" t="s">
        <v>441</v>
      </c>
      <c r="C256" s="30">
        <v>4301011718</v>
      </c>
      <c r="D256" s="786">
        <v>4680115884281</v>
      </c>
      <c r="E256" s="787"/>
      <c r="F256" s="778">
        <v>0.4</v>
      </c>
      <c r="G256" s="31">
        <v>10</v>
      </c>
      <c r="H256" s="778">
        <v>4</v>
      </c>
      <c r="I256" s="778">
        <v>4.21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7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84"/>
      <c r="R256" s="784"/>
      <c r="S256" s="784"/>
      <c r="T256" s="785"/>
      <c r="U256" s="33"/>
      <c r="V256" s="33"/>
      <c r="W256" s="34" t="s">
        <v>69</v>
      </c>
      <c r="X256" s="779">
        <v>0</v>
      </c>
      <c r="Y256" s="780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430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442</v>
      </c>
      <c r="B257" s="53" t="s">
        <v>443</v>
      </c>
      <c r="C257" s="30">
        <v>4301011720</v>
      </c>
      <c r="D257" s="786">
        <v>4680115884199</v>
      </c>
      <c r="E257" s="787"/>
      <c r="F257" s="778">
        <v>0.37</v>
      </c>
      <c r="G257" s="31">
        <v>10</v>
      </c>
      <c r="H257" s="778">
        <v>3.7</v>
      </c>
      <c r="I257" s="778">
        <v>3.91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0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84"/>
      <c r="R257" s="784"/>
      <c r="S257" s="784"/>
      <c r="T257" s="785"/>
      <c r="U257" s="33"/>
      <c r="V257" s="33"/>
      <c r="W257" s="34" t="s">
        <v>69</v>
      </c>
      <c r="X257" s="779">
        <v>0</v>
      </c>
      <c r="Y257" s="780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435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t="27" customHeight="1" x14ac:dyDescent="0.25">
      <c r="A258" s="53" t="s">
        <v>444</v>
      </c>
      <c r="B258" s="53" t="s">
        <v>445</v>
      </c>
      <c r="C258" s="30">
        <v>4301011716</v>
      </c>
      <c r="D258" s="786">
        <v>4680115884267</v>
      </c>
      <c r="E258" s="787"/>
      <c r="F258" s="778">
        <v>0.4</v>
      </c>
      <c r="G258" s="31">
        <v>10</v>
      </c>
      <c r="H258" s="778">
        <v>4</v>
      </c>
      <c r="I258" s="778">
        <v>4.21</v>
      </c>
      <c r="J258" s="31">
        <v>132</v>
      </c>
      <c r="K258" s="31" t="s">
        <v>126</v>
      </c>
      <c r="L258" s="31"/>
      <c r="M258" s="32" t="s">
        <v>119</v>
      </c>
      <c r="N258" s="32"/>
      <c r="O258" s="31">
        <v>55</v>
      </c>
      <c r="P258" s="9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84"/>
      <c r="R258" s="784"/>
      <c r="S258" s="784"/>
      <c r="T258" s="785"/>
      <c r="U258" s="33"/>
      <c r="V258" s="33"/>
      <c r="W258" s="34" t="s">
        <v>69</v>
      </c>
      <c r="X258" s="779">
        <v>0</v>
      </c>
      <c r="Y258" s="780">
        <f t="shared" si="57"/>
        <v>0</v>
      </c>
      <c r="Z258" s="35" t="str">
        <f>IFERROR(IF(Y258=0,"",ROUNDUP(Y258/H258,0)*0.00902),"")</f>
        <v/>
      </c>
      <c r="AA258" s="55"/>
      <c r="AB258" s="56"/>
      <c r="AC258" s="337" t="s">
        <v>438</v>
      </c>
      <c r="AG258" s="63"/>
      <c r="AJ258" s="66"/>
      <c r="AK258" s="66">
        <v>0</v>
      </c>
      <c r="BB258" s="338" t="s">
        <v>1</v>
      </c>
      <c r="BM258" s="63">
        <f t="shared" si="58"/>
        <v>0</v>
      </c>
      <c r="BN258" s="63">
        <f t="shared" si="59"/>
        <v>0</v>
      </c>
      <c r="BO258" s="63">
        <f t="shared" si="60"/>
        <v>0</v>
      </c>
      <c r="BP258" s="63">
        <f t="shared" si="61"/>
        <v>0</v>
      </c>
    </row>
    <row r="259" spans="1:68" x14ac:dyDescent="0.2">
      <c r="A259" s="80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08"/>
      <c r="P259" s="791" t="s">
        <v>71</v>
      </c>
      <c r="Q259" s="792"/>
      <c r="R259" s="792"/>
      <c r="S259" s="792"/>
      <c r="T259" s="792"/>
      <c r="U259" s="792"/>
      <c r="V259" s="793"/>
      <c r="W259" s="36" t="s">
        <v>72</v>
      </c>
      <c r="X259" s="781">
        <f>IFERROR(X251/H251,"0")+IFERROR(X252/H252,"0")+IFERROR(X253/H253,"0")+IFERROR(X254/H254,"0")+IFERROR(X255/H255,"0")+IFERROR(X256/H256,"0")+IFERROR(X257/H257,"0")+IFERROR(X258/H258,"0")</f>
        <v>0</v>
      </c>
      <c r="Y259" s="781">
        <f>IFERROR(Y251/H251,"0")+IFERROR(Y252/H252,"0")+IFERROR(Y253/H253,"0")+IFERROR(Y254/H254,"0")+IFERROR(Y255/H255,"0")+IFERROR(Y256/H256,"0")+IFERROR(Y257/H257,"0")+IFERROR(Y258/H258,"0")</f>
        <v>0</v>
      </c>
      <c r="Z259" s="78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82"/>
      <c r="AB259" s="782"/>
      <c r="AC259" s="782"/>
    </row>
    <row r="260" spans="1:68" x14ac:dyDescent="0.2">
      <c r="A260" s="797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808"/>
      <c r="P260" s="791" t="s">
        <v>71</v>
      </c>
      <c r="Q260" s="792"/>
      <c r="R260" s="792"/>
      <c r="S260" s="792"/>
      <c r="T260" s="792"/>
      <c r="U260" s="792"/>
      <c r="V260" s="793"/>
      <c r="W260" s="36" t="s">
        <v>69</v>
      </c>
      <c r="X260" s="781">
        <f>IFERROR(SUM(X251:X258),"0")</f>
        <v>0</v>
      </c>
      <c r="Y260" s="781">
        <f>IFERROR(SUM(Y251:Y258),"0")</f>
        <v>0</v>
      </c>
      <c r="Z260" s="36"/>
      <c r="AA260" s="782"/>
      <c r="AB260" s="782"/>
      <c r="AC260" s="782"/>
    </row>
    <row r="261" spans="1:68" ht="16.5" customHeight="1" x14ac:dyDescent="0.25">
      <c r="A261" s="825" t="s">
        <v>446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72"/>
      <c r="AB261" s="772"/>
      <c r="AC261" s="772"/>
    </row>
    <row r="262" spans="1:68" ht="14.25" customHeight="1" x14ac:dyDescent="0.25">
      <c r="A262" s="796" t="s">
        <v>113</v>
      </c>
      <c r="B262" s="797"/>
      <c r="C262" s="797"/>
      <c r="D262" s="797"/>
      <c r="E262" s="797"/>
      <c r="F262" s="797"/>
      <c r="G262" s="797"/>
      <c r="H262" s="797"/>
      <c r="I262" s="797"/>
      <c r="J262" s="797"/>
      <c r="K262" s="797"/>
      <c r="L262" s="797"/>
      <c r="M262" s="797"/>
      <c r="N262" s="797"/>
      <c r="O262" s="797"/>
      <c r="P262" s="797"/>
      <c r="Q262" s="797"/>
      <c r="R262" s="797"/>
      <c r="S262" s="797"/>
      <c r="T262" s="797"/>
      <c r="U262" s="797"/>
      <c r="V262" s="797"/>
      <c r="W262" s="797"/>
      <c r="X262" s="797"/>
      <c r="Y262" s="797"/>
      <c r="Z262" s="797"/>
      <c r="AA262" s="771"/>
      <c r="AB262" s="771"/>
      <c r="AC262" s="771"/>
    </row>
    <row r="263" spans="1:68" ht="27" customHeight="1" x14ac:dyDescent="0.25">
      <c r="A263" s="53" t="s">
        <v>447</v>
      </c>
      <c r="B263" s="53" t="s">
        <v>448</v>
      </c>
      <c r="C263" s="30">
        <v>4301011826</v>
      </c>
      <c r="D263" s="786">
        <v>4680115884137</v>
      </c>
      <c r="E263" s="787"/>
      <c r="F263" s="778">
        <v>1.45</v>
      </c>
      <c r="G263" s="31">
        <v>8</v>
      </c>
      <c r="H263" s="778">
        <v>11.6</v>
      </c>
      <c r="I263" s="778">
        <v>12.08</v>
      </c>
      <c r="J263" s="31">
        <v>56</v>
      </c>
      <c r="K263" s="31" t="s">
        <v>116</v>
      </c>
      <c r="L263" s="31"/>
      <c r="M263" s="32" t="s">
        <v>119</v>
      </c>
      <c r="N263" s="32"/>
      <c r="O263" s="31">
        <v>55</v>
      </c>
      <c r="P263" s="11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3"/>
      <c r="V263" s="33"/>
      <c r="W263" s="34" t="s">
        <v>69</v>
      </c>
      <c r="X263" s="779">
        <v>50</v>
      </c>
      <c r="Y263" s="780">
        <f t="shared" ref="Y263:Y271" si="62">IFERROR(IF(X263="",0,CEILING((X263/$H263),1)*$H263),"")</f>
        <v>58</v>
      </c>
      <c r="Z263" s="35">
        <f>IFERROR(IF(Y263=0,"",ROUNDUP(Y263/H263,0)*0.02175),"")</f>
        <v>0.10874999999999999</v>
      </c>
      <c r="AA263" s="55"/>
      <c r="AB263" s="56"/>
      <c r="AC263" s="339" t="s">
        <v>449</v>
      </c>
      <c r="AG263" s="63"/>
      <c r="AJ263" s="66"/>
      <c r="AK263" s="66">
        <v>0</v>
      </c>
      <c r="BB263" s="340" t="s">
        <v>1</v>
      </c>
      <c r="BM263" s="63">
        <f t="shared" ref="BM263:BM271" si="63">IFERROR(X263*I263/H263,"0")</f>
        <v>52.068965517241381</v>
      </c>
      <c r="BN263" s="63">
        <f t="shared" ref="BN263:BN271" si="64">IFERROR(Y263*I263/H263,"0")</f>
        <v>60.4</v>
      </c>
      <c r="BO263" s="63">
        <f t="shared" ref="BO263:BO271" si="65">IFERROR(1/J263*(X263/H263),"0")</f>
        <v>7.6970443349753698E-2</v>
      </c>
      <c r="BP263" s="63">
        <f t="shared" ref="BP263:BP271" si="66">IFERROR(1/J263*(Y263/H263),"0")</f>
        <v>8.9285714285714274E-2</v>
      </c>
    </row>
    <row r="264" spans="1:68" ht="27" customHeight="1" x14ac:dyDescent="0.25">
      <c r="A264" s="53" t="s">
        <v>447</v>
      </c>
      <c r="B264" s="53" t="s">
        <v>450</v>
      </c>
      <c r="C264" s="30">
        <v>4301011942</v>
      </c>
      <c r="D264" s="786">
        <v>4680115884137</v>
      </c>
      <c r="E264" s="787"/>
      <c r="F264" s="778">
        <v>1.45</v>
      </c>
      <c r="G264" s="31">
        <v>8</v>
      </c>
      <c r="H264" s="778">
        <v>11.6</v>
      </c>
      <c r="I264" s="778">
        <v>12.08</v>
      </c>
      <c r="J264" s="31">
        <v>48</v>
      </c>
      <c r="K264" s="31" t="s">
        <v>116</v>
      </c>
      <c r="L264" s="31"/>
      <c r="M264" s="32" t="s">
        <v>147</v>
      </c>
      <c r="N264" s="32"/>
      <c r="O264" s="31">
        <v>55</v>
      </c>
      <c r="P264" s="9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4"/>
      <c r="R264" s="784"/>
      <c r="S264" s="784"/>
      <c r="T264" s="785"/>
      <c r="U264" s="33"/>
      <c r="V264" s="33"/>
      <c r="W264" s="34" t="s">
        <v>69</v>
      </c>
      <c r="X264" s="779">
        <v>0</v>
      </c>
      <c r="Y264" s="780">
        <f t="shared" si="62"/>
        <v>0</v>
      </c>
      <c r="Z264" s="35" t="str">
        <f>IFERROR(IF(Y264=0,"",ROUNDUP(Y264/H264,0)*0.02039),"")</f>
        <v/>
      </c>
      <c r="AA264" s="55"/>
      <c r="AB264" s="56"/>
      <c r="AC264" s="341" t="s">
        <v>148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451</v>
      </c>
      <c r="B265" s="53" t="s">
        <v>452</v>
      </c>
      <c r="C265" s="30">
        <v>4301011724</v>
      </c>
      <c r="D265" s="786">
        <v>4680115884236</v>
      </c>
      <c r="E265" s="787"/>
      <c r="F265" s="778">
        <v>1.45</v>
      </c>
      <c r="G265" s="31">
        <v>8</v>
      </c>
      <c r="H265" s="778">
        <v>11.6</v>
      </c>
      <c r="I265" s="778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8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84"/>
      <c r="R265" s="784"/>
      <c r="S265" s="784"/>
      <c r="T265" s="785"/>
      <c r="U265" s="33"/>
      <c r="V265" s="33"/>
      <c r="W265" s="34" t="s">
        <v>69</v>
      </c>
      <c r="X265" s="779">
        <v>10</v>
      </c>
      <c r="Y265" s="780">
        <f t="shared" si="62"/>
        <v>11.6</v>
      </c>
      <c r="Z265" s="35">
        <f>IFERROR(IF(Y265=0,"",ROUNDUP(Y265/H265,0)*0.02175),"")</f>
        <v>2.1749999999999999E-2</v>
      </c>
      <c r="AA265" s="55"/>
      <c r="AB265" s="56"/>
      <c r="AC265" s="343" t="s">
        <v>453</v>
      </c>
      <c r="AG265" s="63"/>
      <c r="AJ265" s="66"/>
      <c r="AK265" s="66">
        <v>0</v>
      </c>
      <c r="BB265" s="344" t="s">
        <v>1</v>
      </c>
      <c r="BM265" s="63">
        <f t="shared" si="63"/>
        <v>10.413793103448276</v>
      </c>
      <c r="BN265" s="63">
        <f t="shared" si="64"/>
        <v>12.079999999999998</v>
      </c>
      <c r="BO265" s="63">
        <f t="shared" si="65"/>
        <v>1.5394088669950739E-2</v>
      </c>
      <c r="BP265" s="63">
        <f t="shared" si="66"/>
        <v>1.7857142857142856E-2</v>
      </c>
    </row>
    <row r="266" spans="1:68" ht="27" customHeight="1" x14ac:dyDescent="0.25">
      <c r="A266" s="53" t="s">
        <v>454</v>
      </c>
      <c r="B266" s="53" t="s">
        <v>455</v>
      </c>
      <c r="C266" s="30">
        <v>4301011721</v>
      </c>
      <c r="D266" s="786">
        <v>4680115884175</v>
      </c>
      <c r="E266" s="787"/>
      <c r="F266" s="778">
        <v>1.45</v>
      </c>
      <c r="G266" s="31">
        <v>8</v>
      </c>
      <c r="H266" s="778">
        <v>11.6</v>
      </c>
      <c r="I266" s="778">
        <v>12.08</v>
      </c>
      <c r="J266" s="31">
        <v>56</v>
      </c>
      <c r="K266" s="31" t="s">
        <v>116</v>
      </c>
      <c r="L266" s="31"/>
      <c r="M266" s="32" t="s">
        <v>119</v>
      </c>
      <c r="N266" s="32"/>
      <c r="O266" s="31">
        <v>55</v>
      </c>
      <c r="P266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3"/>
      <c r="V266" s="33"/>
      <c r="W266" s="34" t="s">
        <v>69</v>
      </c>
      <c r="X266" s="779">
        <v>50</v>
      </c>
      <c r="Y266" s="780">
        <f t="shared" si="62"/>
        <v>58</v>
      </c>
      <c r="Z266" s="35">
        <f>IFERROR(IF(Y266=0,"",ROUNDUP(Y266/H266,0)*0.02175),"")</f>
        <v>0.10874999999999999</v>
      </c>
      <c r="AA266" s="55"/>
      <c r="AB266" s="56"/>
      <c r="AC266" s="345" t="s">
        <v>456</v>
      </c>
      <c r="AG266" s="63"/>
      <c r="AJ266" s="66"/>
      <c r="AK266" s="66">
        <v>0</v>
      </c>
      <c r="BB266" s="346" t="s">
        <v>1</v>
      </c>
      <c r="BM266" s="63">
        <f t="shared" si="63"/>
        <v>52.068965517241381</v>
      </c>
      <c r="BN266" s="63">
        <f t="shared" si="64"/>
        <v>60.4</v>
      </c>
      <c r="BO266" s="63">
        <f t="shared" si="65"/>
        <v>7.6970443349753698E-2</v>
      </c>
      <c r="BP266" s="63">
        <f t="shared" si="66"/>
        <v>8.9285714285714274E-2</v>
      </c>
    </row>
    <row r="267" spans="1:68" ht="27" customHeight="1" x14ac:dyDescent="0.25">
      <c r="A267" s="53" t="s">
        <v>454</v>
      </c>
      <c r="B267" s="53" t="s">
        <v>457</v>
      </c>
      <c r="C267" s="30">
        <v>4301011941</v>
      </c>
      <c r="D267" s="786">
        <v>4680115884175</v>
      </c>
      <c r="E267" s="787"/>
      <c r="F267" s="778">
        <v>1.45</v>
      </c>
      <c r="G267" s="31">
        <v>8</v>
      </c>
      <c r="H267" s="778">
        <v>11.6</v>
      </c>
      <c r="I267" s="778">
        <v>12.08</v>
      </c>
      <c r="J267" s="31">
        <v>48</v>
      </c>
      <c r="K267" s="31" t="s">
        <v>116</v>
      </c>
      <c r="L267" s="31"/>
      <c r="M267" s="32" t="s">
        <v>147</v>
      </c>
      <c r="N267" s="32"/>
      <c r="O267" s="31">
        <v>55</v>
      </c>
      <c r="P267" s="99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4"/>
      <c r="R267" s="784"/>
      <c r="S267" s="784"/>
      <c r="T267" s="785"/>
      <c r="U267" s="33"/>
      <c r="V267" s="33"/>
      <c r="W267" s="34" t="s">
        <v>69</v>
      </c>
      <c r="X267" s="779">
        <v>0</v>
      </c>
      <c r="Y267" s="780">
        <f t="shared" si="62"/>
        <v>0</v>
      </c>
      <c r="Z267" s="35" t="str">
        <f>IFERROR(IF(Y267=0,"",ROUNDUP(Y267/H267,0)*0.02039),"")</f>
        <v/>
      </c>
      <c r="AA267" s="55"/>
      <c r="AB267" s="56"/>
      <c r="AC267" s="347" t="s">
        <v>148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458</v>
      </c>
      <c r="B268" s="53" t="s">
        <v>459</v>
      </c>
      <c r="C268" s="30">
        <v>4301011824</v>
      </c>
      <c r="D268" s="786">
        <v>4680115884144</v>
      </c>
      <c r="E268" s="787"/>
      <c r="F268" s="778">
        <v>0.4</v>
      </c>
      <c r="G268" s="31">
        <v>10</v>
      </c>
      <c r="H268" s="778">
        <v>4</v>
      </c>
      <c r="I268" s="778">
        <v>4.21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84"/>
      <c r="R268" s="784"/>
      <c r="S268" s="784"/>
      <c r="T268" s="785"/>
      <c r="U268" s="33"/>
      <c r="V268" s="33"/>
      <c r="W268" s="34" t="s">
        <v>69</v>
      </c>
      <c r="X268" s="779">
        <v>48</v>
      </c>
      <c r="Y268" s="780">
        <f t="shared" si="62"/>
        <v>48</v>
      </c>
      <c r="Z268" s="35">
        <f>IFERROR(IF(Y268=0,"",ROUNDUP(Y268/H268,0)*0.00902),"")</f>
        <v>0.10824</v>
      </c>
      <c r="AA268" s="55"/>
      <c r="AB268" s="56"/>
      <c r="AC268" s="349" t="s">
        <v>449</v>
      </c>
      <c r="AG268" s="63"/>
      <c r="AJ268" s="66"/>
      <c r="AK268" s="66">
        <v>0</v>
      </c>
      <c r="BB268" s="350" t="s">
        <v>1</v>
      </c>
      <c r="BM268" s="63">
        <f t="shared" si="63"/>
        <v>50.519999999999996</v>
      </c>
      <c r="BN268" s="63">
        <f t="shared" si="64"/>
        <v>50.519999999999996</v>
      </c>
      <c r="BO268" s="63">
        <f t="shared" si="65"/>
        <v>9.0909090909090912E-2</v>
      </c>
      <c r="BP268" s="63">
        <f t="shared" si="66"/>
        <v>9.0909090909090912E-2</v>
      </c>
    </row>
    <row r="269" spans="1:68" ht="27" customHeight="1" x14ac:dyDescent="0.25">
      <c r="A269" s="53" t="s">
        <v>460</v>
      </c>
      <c r="B269" s="53" t="s">
        <v>461</v>
      </c>
      <c r="C269" s="30">
        <v>4301011963</v>
      </c>
      <c r="D269" s="786">
        <v>4680115885288</v>
      </c>
      <c r="E269" s="787"/>
      <c r="F269" s="778">
        <v>0.37</v>
      </c>
      <c r="G269" s="31">
        <v>10</v>
      </c>
      <c r="H269" s="778">
        <v>3.7</v>
      </c>
      <c r="I269" s="778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1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84"/>
      <c r="R269" s="784"/>
      <c r="S269" s="784"/>
      <c r="T269" s="785"/>
      <c r="U269" s="33"/>
      <c r="V269" s="33"/>
      <c r="W269" s="34" t="s">
        <v>69</v>
      </c>
      <c r="X269" s="779">
        <v>0</v>
      </c>
      <c r="Y269" s="780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462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463</v>
      </c>
      <c r="B270" s="53" t="s">
        <v>464</v>
      </c>
      <c r="C270" s="30">
        <v>4301011726</v>
      </c>
      <c r="D270" s="786">
        <v>4680115884182</v>
      </c>
      <c r="E270" s="787"/>
      <c r="F270" s="778">
        <v>0.37</v>
      </c>
      <c r="G270" s="31">
        <v>10</v>
      </c>
      <c r="H270" s="778">
        <v>3.7</v>
      </c>
      <c r="I270" s="778">
        <v>3.91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84"/>
      <c r="R270" s="784"/>
      <c r="S270" s="784"/>
      <c r="T270" s="785"/>
      <c r="U270" s="33"/>
      <c r="V270" s="33"/>
      <c r="W270" s="34" t="s">
        <v>69</v>
      </c>
      <c r="X270" s="779">
        <v>0</v>
      </c>
      <c r="Y270" s="780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453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t="27" customHeight="1" x14ac:dyDescent="0.25">
      <c r="A271" s="53" t="s">
        <v>465</v>
      </c>
      <c r="B271" s="53" t="s">
        <v>466</v>
      </c>
      <c r="C271" s="30">
        <v>4301011722</v>
      </c>
      <c r="D271" s="786">
        <v>4680115884205</v>
      </c>
      <c r="E271" s="787"/>
      <c r="F271" s="778">
        <v>0.4</v>
      </c>
      <c r="G271" s="31">
        <v>10</v>
      </c>
      <c r="H271" s="778">
        <v>4</v>
      </c>
      <c r="I271" s="778">
        <v>4.21</v>
      </c>
      <c r="J271" s="31">
        <v>132</v>
      </c>
      <c r="K271" s="31" t="s">
        <v>126</v>
      </c>
      <c r="L271" s="31"/>
      <c r="M271" s="32" t="s">
        <v>119</v>
      </c>
      <c r="N271" s="32"/>
      <c r="O271" s="31">
        <v>55</v>
      </c>
      <c r="P271" s="8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84"/>
      <c r="R271" s="784"/>
      <c r="S271" s="784"/>
      <c r="T271" s="785"/>
      <c r="U271" s="33"/>
      <c r="V271" s="33"/>
      <c r="W271" s="34" t="s">
        <v>69</v>
      </c>
      <c r="X271" s="779">
        <v>60</v>
      </c>
      <c r="Y271" s="780">
        <f t="shared" si="62"/>
        <v>60</v>
      </c>
      <c r="Z271" s="35">
        <f>IFERROR(IF(Y271=0,"",ROUNDUP(Y271/H271,0)*0.00902),"")</f>
        <v>0.1353</v>
      </c>
      <c r="AA271" s="55"/>
      <c r="AB271" s="56"/>
      <c r="AC271" s="355" t="s">
        <v>456</v>
      </c>
      <c r="AG271" s="63"/>
      <c r="AJ271" s="66"/>
      <c r="AK271" s="66">
        <v>0</v>
      </c>
      <c r="BB271" s="356" t="s">
        <v>1</v>
      </c>
      <c r="BM271" s="63">
        <f t="shared" si="63"/>
        <v>63.15</v>
      </c>
      <c r="BN271" s="63">
        <f t="shared" si="64"/>
        <v>63.15</v>
      </c>
      <c r="BO271" s="63">
        <f t="shared" si="65"/>
        <v>0.11363636363636365</v>
      </c>
      <c r="BP271" s="63">
        <f t="shared" si="66"/>
        <v>0.11363636363636365</v>
      </c>
    </row>
    <row r="272" spans="1:68" x14ac:dyDescent="0.2">
      <c r="A272" s="80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08"/>
      <c r="P272" s="791" t="s">
        <v>71</v>
      </c>
      <c r="Q272" s="792"/>
      <c r="R272" s="792"/>
      <c r="S272" s="792"/>
      <c r="T272" s="792"/>
      <c r="U272" s="792"/>
      <c r="V272" s="793"/>
      <c r="W272" s="36" t="s">
        <v>72</v>
      </c>
      <c r="X272" s="781">
        <f>IFERROR(X263/H263,"0")+IFERROR(X264/H264,"0")+IFERROR(X265/H265,"0")+IFERROR(X266/H266,"0")+IFERROR(X267/H267,"0")+IFERROR(X268/H268,"0")+IFERROR(X269/H269,"0")+IFERROR(X270/H270,"0")+IFERROR(X271/H271,"0")</f>
        <v>36.482758620689651</v>
      </c>
      <c r="Y272" s="781">
        <f>IFERROR(Y263/H263,"0")+IFERROR(Y264/H264,"0")+IFERROR(Y265/H265,"0")+IFERROR(Y266/H266,"0")+IFERROR(Y267/H267,"0")+IFERROR(Y268/H268,"0")+IFERROR(Y269/H269,"0")+IFERROR(Y270/H270,"0")+IFERROR(Y271/H271,"0")</f>
        <v>38</v>
      </c>
      <c r="Z272" s="78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0.48278999999999994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08"/>
      <c r="P273" s="791" t="s">
        <v>71</v>
      </c>
      <c r="Q273" s="792"/>
      <c r="R273" s="792"/>
      <c r="S273" s="792"/>
      <c r="T273" s="792"/>
      <c r="U273" s="792"/>
      <c r="V273" s="793"/>
      <c r="W273" s="36" t="s">
        <v>69</v>
      </c>
      <c r="X273" s="781">
        <f>IFERROR(SUM(X263:X271),"0")</f>
        <v>218</v>
      </c>
      <c r="Y273" s="781">
        <f>IFERROR(SUM(Y263:Y271),"0")</f>
        <v>235.6</v>
      </c>
      <c r="Z273" s="36"/>
      <c r="AA273" s="782"/>
      <c r="AB273" s="782"/>
      <c r="AC273" s="782"/>
    </row>
    <row r="274" spans="1:68" ht="14.25" customHeight="1" x14ac:dyDescent="0.25">
      <c r="A274" s="796" t="s">
        <v>166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1"/>
      <c r="AB274" s="771"/>
      <c r="AC274" s="771"/>
    </row>
    <row r="275" spans="1:68" ht="27" customHeight="1" x14ac:dyDescent="0.25">
      <c r="A275" s="53" t="s">
        <v>467</v>
      </c>
      <c r="B275" s="53" t="s">
        <v>468</v>
      </c>
      <c r="C275" s="30">
        <v>4301020340</v>
      </c>
      <c r="D275" s="786">
        <v>4680115885721</v>
      </c>
      <c r="E275" s="787"/>
      <c r="F275" s="778">
        <v>0.33</v>
      </c>
      <c r="G275" s="31">
        <v>6</v>
      </c>
      <c r="H275" s="778">
        <v>1.98</v>
      </c>
      <c r="I275" s="778">
        <v>2.08</v>
      </c>
      <c r="J275" s="31">
        <v>234</v>
      </c>
      <c r="K275" s="31" t="s">
        <v>67</v>
      </c>
      <c r="L275" s="31"/>
      <c r="M275" s="32" t="s">
        <v>77</v>
      </c>
      <c r="N275" s="32"/>
      <c r="O275" s="31">
        <v>50</v>
      </c>
      <c r="P275" s="8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84"/>
      <c r="R275" s="784"/>
      <c r="S275" s="784"/>
      <c r="T275" s="785"/>
      <c r="U275" s="33"/>
      <c r="V275" s="33"/>
      <c r="W275" s="34" t="s">
        <v>69</v>
      </c>
      <c r="X275" s="779">
        <v>0</v>
      </c>
      <c r="Y275" s="780">
        <f>IFERROR(IF(X275="",0,CEILING((X275/$H275),1)*$H275),"")</f>
        <v>0</v>
      </c>
      <c r="Z275" s="35" t="str">
        <f>IFERROR(IF(Y275=0,"",ROUNDUP(Y275/H275,0)*0.00502),"")</f>
        <v/>
      </c>
      <c r="AA275" s="55"/>
      <c r="AB275" s="56"/>
      <c r="AC275" s="357" t="s">
        <v>469</v>
      </c>
      <c r="AG275" s="63"/>
      <c r="AJ275" s="66"/>
      <c r="AK275" s="66">
        <v>0</v>
      </c>
      <c r="BB275" s="358" t="s">
        <v>1</v>
      </c>
      <c r="BM275" s="63">
        <f>IFERROR(X275*I275/H275,"0")</f>
        <v>0</v>
      </c>
      <c r="BN275" s="63">
        <f>IFERROR(Y275*I275/H275,"0")</f>
        <v>0</v>
      </c>
      <c r="BO275" s="63">
        <f>IFERROR(1/J275*(X275/H275),"0")</f>
        <v>0</v>
      </c>
      <c r="BP275" s="63">
        <f>IFERROR(1/J275*(Y275/H275),"0")</f>
        <v>0</v>
      </c>
    </row>
    <row r="276" spans="1:68" x14ac:dyDescent="0.2">
      <c r="A276" s="80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08"/>
      <c r="P276" s="791" t="s">
        <v>71</v>
      </c>
      <c r="Q276" s="792"/>
      <c r="R276" s="792"/>
      <c r="S276" s="792"/>
      <c r="T276" s="792"/>
      <c r="U276" s="792"/>
      <c r="V276" s="793"/>
      <c r="W276" s="36" t="s">
        <v>72</v>
      </c>
      <c r="X276" s="781">
        <f>IFERROR(X275/H275,"0")</f>
        <v>0</v>
      </c>
      <c r="Y276" s="781">
        <f>IFERROR(Y275/H275,"0")</f>
        <v>0</v>
      </c>
      <c r="Z276" s="781">
        <f>IFERROR(IF(Z275="",0,Z275),"0")</f>
        <v>0</v>
      </c>
      <c r="AA276" s="782"/>
      <c r="AB276" s="782"/>
      <c r="AC276" s="782"/>
    </row>
    <row r="277" spans="1:68" x14ac:dyDescent="0.2">
      <c r="A277" s="797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808"/>
      <c r="P277" s="791" t="s">
        <v>71</v>
      </c>
      <c r="Q277" s="792"/>
      <c r="R277" s="792"/>
      <c r="S277" s="792"/>
      <c r="T277" s="792"/>
      <c r="U277" s="792"/>
      <c r="V277" s="793"/>
      <c r="W277" s="36" t="s">
        <v>69</v>
      </c>
      <c r="X277" s="781">
        <f>IFERROR(SUM(X275:X275),"0")</f>
        <v>0</v>
      </c>
      <c r="Y277" s="781">
        <f>IFERROR(SUM(Y275:Y275),"0")</f>
        <v>0</v>
      </c>
      <c r="Z277" s="36"/>
      <c r="AA277" s="782"/>
      <c r="AB277" s="782"/>
      <c r="AC277" s="782"/>
    </row>
    <row r="278" spans="1:68" ht="16.5" customHeight="1" x14ac:dyDescent="0.25">
      <c r="A278" s="825" t="s">
        <v>470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72"/>
      <c r="AB278" s="772"/>
      <c r="AC278" s="772"/>
    </row>
    <row r="279" spans="1:68" ht="14.25" customHeight="1" x14ac:dyDescent="0.25">
      <c r="A279" s="796" t="s">
        <v>113</v>
      </c>
      <c r="B279" s="797"/>
      <c r="C279" s="797"/>
      <c r="D279" s="797"/>
      <c r="E279" s="797"/>
      <c r="F279" s="797"/>
      <c r="G279" s="797"/>
      <c r="H279" s="797"/>
      <c r="I279" s="797"/>
      <c r="J279" s="797"/>
      <c r="K279" s="797"/>
      <c r="L279" s="797"/>
      <c r="M279" s="797"/>
      <c r="N279" s="797"/>
      <c r="O279" s="797"/>
      <c r="P279" s="797"/>
      <c r="Q279" s="797"/>
      <c r="R279" s="797"/>
      <c r="S279" s="797"/>
      <c r="T279" s="797"/>
      <c r="U279" s="797"/>
      <c r="V279" s="797"/>
      <c r="W279" s="797"/>
      <c r="X279" s="797"/>
      <c r="Y279" s="797"/>
      <c r="Z279" s="797"/>
      <c r="AA279" s="771"/>
      <c r="AB279" s="771"/>
      <c r="AC279" s="771"/>
    </row>
    <row r="280" spans="1:68" ht="27" customHeight="1" x14ac:dyDescent="0.25">
      <c r="A280" s="53" t="s">
        <v>471</v>
      </c>
      <c r="B280" s="53" t="s">
        <v>472</v>
      </c>
      <c r="C280" s="30">
        <v>4301011855</v>
      </c>
      <c r="D280" s="786">
        <v>4680115885837</v>
      </c>
      <c r="E280" s="787"/>
      <c r="F280" s="778">
        <v>1.35</v>
      </c>
      <c r="G280" s="31">
        <v>8</v>
      </c>
      <c r="H280" s="778">
        <v>10.8</v>
      </c>
      <c r="I280" s="778">
        <v>11.28</v>
      </c>
      <c r="J280" s="31">
        <v>56</v>
      </c>
      <c r="K280" s="31" t="s">
        <v>116</v>
      </c>
      <c r="L280" s="31"/>
      <c r="M280" s="32" t="s">
        <v>119</v>
      </c>
      <c r="N280" s="32"/>
      <c r="O280" s="31">
        <v>55</v>
      </c>
      <c r="P280" s="9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3"/>
      <c r="V280" s="33"/>
      <c r="W280" s="34" t="s">
        <v>69</v>
      </c>
      <c r="X280" s="779">
        <v>0</v>
      </c>
      <c r="Y280" s="780">
        <f t="shared" ref="Y280:Y289" si="67">IFERROR(IF(X280="",0,CEILING((X280/$H280),1)*$H280),"")</f>
        <v>0</v>
      </c>
      <c r="Z280" s="35" t="str">
        <f>IFERROR(IF(Y280=0,"",ROUNDUP(Y280/H280,0)*0.02175),"")</f>
        <v/>
      </c>
      <c r="AA280" s="55"/>
      <c r="AB280" s="56"/>
      <c r="AC280" s="359" t="s">
        <v>473</v>
      </c>
      <c r="AG280" s="63"/>
      <c r="AJ280" s="66"/>
      <c r="AK280" s="66">
        <v>0</v>
      </c>
      <c r="BB280" s="360" t="s">
        <v>1</v>
      </c>
      <c r="BM280" s="63">
        <f t="shared" ref="BM280:BM289" si="68">IFERROR(X280*I280/H280,"0")</f>
        <v>0</v>
      </c>
      <c r="BN280" s="63">
        <f t="shared" ref="BN280:BN289" si="69">IFERROR(Y280*I280/H280,"0")</f>
        <v>0</v>
      </c>
      <c r="BO280" s="63">
        <f t="shared" ref="BO280:BO289" si="70">IFERROR(1/J280*(X280/H280),"0")</f>
        <v>0</v>
      </c>
      <c r="BP280" s="63">
        <f t="shared" ref="BP280:BP289" si="71">IFERROR(1/J280*(Y280/H280),"0")</f>
        <v>0</v>
      </c>
    </row>
    <row r="281" spans="1:68" ht="27" customHeight="1" x14ac:dyDescent="0.25">
      <c r="A281" s="53" t="s">
        <v>474</v>
      </c>
      <c r="B281" s="53" t="s">
        <v>475</v>
      </c>
      <c r="C281" s="30">
        <v>4301011322</v>
      </c>
      <c r="D281" s="786">
        <v>4607091387452</v>
      </c>
      <c r="E281" s="787"/>
      <c r="F281" s="778">
        <v>1.35</v>
      </c>
      <c r="G281" s="31">
        <v>8</v>
      </c>
      <c r="H281" s="778">
        <v>10.8</v>
      </c>
      <c r="I281" s="778">
        <v>11.28</v>
      </c>
      <c r="J281" s="31">
        <v>56</v>
      </c>
      <c r="K281" s="31" t="s">
        <v>116</v>
      </c>
      <c r="L281" s="31"/>
      <c r="M281" s="32" t="s">
        <v>77</v>
      </c>
      <c r="N281" s="32"/>
      <c r="O281" s="31">
        <v>55</v>
      </c>
      <c r="P281" s="91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4"/>
      <c r="R281" s="784"/>
      <c r="S281" s="784"/>
      <c r="T281" s="785"/>
      <c r="U281" s="33"/>
      <c r="V281" s="33"/>
      <c r="W281" s="34" t="s">
        <v>69</v>
      </c>
      <c r="X281" s="779">
        <v>0</v>
      </c>
      <c r="Y281" s="780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476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customHeight="1" x14ac:dyDescent="0.25">
      <c r="A282" s="53" t="s">
        <v>477</v>
      </c>
      <c r="B282" s="53" t="s">
        <v>478</v>
      </c>
      <c r="C282" s="30">
        <v>4301011850</v>
      </c>
      <c r="D282" s="786">
        <v>4680115885806</v>
      </c>
      <c r="E282" s="787"/>
      <c r="F282" s="778">
        <v>1.35</v>
      </c>
      <c r="G282" s="31">
        <v>8</v>
      </c>
      <c r="H282" s="778">
        <v>10.8</v>
      </c>
      <c r="I282" s="778">
        <v>11.28</v>
      </c>
      <c r="J282" s="31">
        <v>56</v>
      </c>
      <c r="K282" s="31" t="s">
        <v>116</v>
      </c>
      <c r="L282" s="31"/>
      <c r="M282" s="32" t="s">
        <v>119</v>
      </c>
      <c r="N282" s="32"/>
      <c r="O282" s="31">
        <v>55</v>
      </c>
      <c r="P282" s="11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3"/>
      <c r="V282" s="33"/>
      <c r="W282" s="34" t="s">
        <v>69</v>
      </c>
      <c r="X282" s="779">
        <v>0</v>
      </c>
      <c r="Y282" s="780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479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27" customHeight="1" x14ac:dyDescent="0.25">
      <c r="A283" s="53" t="s">
        <v>477</v>
      </c>
      <c r="B283" s="53" t="s">
        <v>480</v>
      </c>
      <c r="C283" s="30">
        <v>4301011910</v>
      </c>
      <c r="D283" s="786">
        <v>4680115885806</v>
      </c>
      <c r="E283" s="787"/>
      <c r="F283" s="778">
        <v>1.35</v>
      </c>
      <c r="G283" s="31">
        <v>8</v>
      </c>
      <c r="H283" s="778">
        <v>10.8</v>
      </c>
      <c r="I283" s="778">
        <v>11.28</v>
      </c>
      <c r="J283" s="31">
        <v>48</v>
      </c>
      <c r="K283" s="31" t="s">
        <v>116</v>
      </c>
      <c r="L283" s="31"/>
      <c r="M283" s="32" t="s">
        <v>147</v>
      </c>
      <c r="N283" s="32"/>
      <c r="O283" s="31">
        <v>55</v>
      </c>
      <c r="P283" s="97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4"/>
      <c r="R283" s="784"/>
      <c r="S283" s="784"/>
      <c r="T283" s="785"/>
      <c r="U283" s="33"/>
      <c r="V283" s="33"/>
      <c r="W283" s="34" t="s">
        <v>69</v>
      </c>
      <c r="X283" s="779">
        <v>0</v>
      </c>
      <c r="Y283" s="780">
        <f t="shared" si="67"/>
        <v>0</v>
      </c>
      <c r="Z283" s="35" t="str">
        <f>IFERROR(IF(Y283=0,"",ROUNDUP(Y283/H283,0)*0.02039),"")</f>
        <v/>
      </c>
      <c r="AA283" s="55"/>
      <c r="AB283" s="56"/>
      <c r="AC283" s="365" t="s">
        <v>481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482</v>
      </c>
      <c r="B284" s="53" t="s">
        <v>483</v>
      </c>
      <c r="C284" s="30">
        <v>4301011853</v>
      </c>
      <c r="D284" s="786">
        <v>4680115885851</v>
      </c>
      <c r="E284" s="787"/>
      <c r="F284" s="778">
        <v>1.35</v>
      </c>
      <c r="G284" s="31">
        <v>8</v>
      </c>
      <c r="H284" s="778">
        <v>10.8</v>
      </c>
      <c r="I284" s="778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8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3"/>
      <c r="V284" s="33"/>
      <c r="W284" s="34" t="s">
        <v>69</v>
      </c>
      <c r="X284" s="779">
        <v>0</v>
      </c>
      <c r="Y284" s="780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484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37.5" customHeight="1" x14ac:dyDescent="0.25">
      <c r="A285" s="53" t="s">
        <v>485</v>
      </c>
      <c r="B285" s="53" t="s">
        <v>486</v>
      </c>
      <c r="C285" s="30">
        <v>4301011313</v>
      </c>
      <c r="D285" s="786">
        <v>4607091385984</v>
      </c>
      <c r="E285" s="787"/>
      <c r="F285" s="778">
        <v>1.35</v>
      </c>
      <c r="G285" s="31">
        <v>8</v>
      </c>
      <c r="H285" s="778">
        <v>10.8</v>
      </c>
      <c r="I285" s="778">
        <v>11.28</v>
      </c>
      <c r="J285" s="31">
        <v>56</v>
      </c>
      <c r="K285" s="31" t="s">
        <v>116</v>
      </c>
      <c r="L285" s="31"/>
      <c r="M285" s="32" t="s">
        <v>119</v>
      </c>
      <c r="N285" s="32"/>
      <c r="O285" s="31">
        <v>55</v>
      </c>
      <c r="P285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4"/>
      <c r="R285" s="784"/>
      <c r="S285" s="784"/>
      <c r="T285" s="785"/>
      <c r="U285" s="33"/>
      <c r="V285" s="33"/>
      <c r="W285" s="34" t="s">
        <v>69</v>
      </c>
      <c r="X285" s="779">
        <v>0</v>
      </c>
      <c r="Y285" s="780">
        <f t="shared" si="67"/>
        <v>0</v>
      </c>
      <c r="Z285" s="35" t="str">
        <f>IFERROR(IF(Y285=0,"",ROUNDUP(Y285/H285,0)*0.02175),"")</f>
        <v/>
      </c>
      <c r="AA285" s="55"/>
      <c r="AB285" s="56"/>
      <c r="AC285" s="369" t="s">
        <v>487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488</v>
      </c>
      <c r="B286" s="53" t="s">
        <v>489</v>
      </c>
      <c r="C286" s="30">
        <v>4301011852</v>
      </c>
      <c r="D286" s="786">
        <v>4680115885844</v>
      </c>
      <c r="E286" s="787"/>
      <c r="F286" s="778">
        <v>0.4</v>
      </c>
      <c r="G286" s="31">
        <v>10</v>
      </c>
      <c r="H286" s="778">
        <v>4</v>
      </c>
      <c r="I286" s="778">
        <v>4.21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3"/>
      <c r="V286" s="33"/>
      <c r="W286" s="34" t="s">
        <v>69</v>
      </c>
      <c r="X286" s="779">
        <v>0</v>
      </c>
      <c r="Y286" s="780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490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491</v>
      </c>
      <c r="B287" s="53" t="s">
        <v>492</v>
      </c>
      <c r="C287" s="30">
        <v>4301011319</v>
      </c>
      <c r="D287" s="786">
        <v>4607091387469</v>
      </c>
      <c r="E287" s="787"/>
      <c r="F287" s="778">
        <v>0.5</v>
      </c>
      <c r="G287" s="31">
        <v>10</v>
      </c>
      <c r="H287" s="778">
        <v>5</v>
      </c>
      <c r="I287" s="778">
        <v>5.21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4"/>
      <c r="R287" s="784"/>
      <c r="S287" s="784"/>
      <c r="T287" s="785"/>
      <c r="U287" s="33"/>
      <c r="V287" s="33"/>
      <c r="W287" s="34" t="s">
        <v>69</v>
      </c>
      <c r="X287" s="779">
        <v>0</v>
      </c>
      <c r="Y287" s="780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476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493</v>
      </c>
      <c r="B288" s="53" t="s">
        <v>494</v>
      </c>
      <c r="C288" s="30">
        <v>4301011851</v>
      </c>
      <c r="D288" s="786">
        <v>4680115885820</v>
      </c>
      <c r="E288" s="787"/>
      <c r="F288" s="778">
        <v>0.4</v>
      </c>
      <c r="G288" s="31">
        <v>10</v>
      </c>
      <c r="H288" s="778">
        <v>4</v>
      </c>
      <c r="I288" s="778">
        <v>4.21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11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3"/>
      <c r="V288" s="33"/>
      <c r="W288" s="34" t="s">
        <v>69</v>
      </c>
      <c r="X288" s="779">
        <v>0</v>
      </c>
      <c r="Y288" s="780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495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t="27" customHeight="1" x14ac:dyDescent="0.25">
      <c r="A289" s="53" t="s">
        <v>496</v>
      </c>
      <c r="B289" s="53" t="s">
        <v>497</v>
      </c>
      <c r="C289" s="30">
        <v>4301011316</v>
      </c>
      <c r="D289" s="786">
        <v>4607091387438</v>
      </c>
      <c r="E289" s="787"/>
      <c r="F289" s="778">
        <v>0.5</v>
      </c>
      <c r="G289" s="31">
        <v>10</v>
      </c>
      <c r="H289" s="778">
        <v>5</v>
      </c>
      <c r="I289" s="778">
        <v>5.21</v>
      </c>
      <c r="J289" s="31">
        <v>132</v>
      </c>
      <c r="K289" s="31" t="s">
        <v>126</v>
      </c>
      <c r="L289" s="31"/>
      <c r="M289" s="32" t="s">
        <v>119</v>
      </c>
      <c r="N289" s="32"/>
      <c r="O289" s="31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4"/>
      <c r="R289" s="784"/>
      <c r="S289" s="784"/>
      <c r="T289" s="785"/>
      <c r="U289" s="33"/>
      <c r="V289" s="33"/>
      <c r="W289" s="34" t="s">
        <v>69</v>
      </c>
      <c r="X289" s="779">
        <v>0</v>
      </c>
      <c r="Y289" s="780">
        <f t="shared" si="67"/>
        <v>0</v>
      </c>
      <c r="Z289" s="35" t="str">
        <f>IFERROR(IF(Y289=0,"",ROUNDUP(Y289/H289,0)*0.00902),"")</f>
        <v/>
      </c>
      <c r="AA289" s="55"/>
      <c r="AB289" s="56"/>
      <c r="AC289" s="377" t="s">
        <v>498</v>
      </c>
      <c r="AG289" s="63"/>
      <c r="AJ289" s="66"/>
      <c r="AK289" s="66">
        <v>0</v>
      </c>
      <c r="BB289" s="378" t="s">
        <v>1</v>
      </c>
      <c r="BM289" s="63">
        <f t="shared" si="68"/>
        <v>0</v>
      </c>
      <c r="BN289" s="63">
        <f t="shared" si="69"/>
        <v>0</v>
      </c>
      <c r="BO289" s="63">
        <f t="shared" si="70"/>
        <v>0</v>
      </c>
      <c r="BP289" s="63">
        <f t="shared" si="71"/>
        <v>0</v>
      </c>
    </row>
    <row r="290" spans="1:68" x14ac:dyDescent="0.2">
      <c r="A290" s="80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08"/>
      <c r="P290" s="791" t="s">
        <v>71</v>
      </c>
      <c r="Q290" s="792"/>
      <c r="R290" s="792"/>
      <c r="S290" s="792"/>
      <c r="T290" s="792"/>
      <c r="U290" s="792"/>
      <c r="V290" s="793"/>
      <c r="W290" s="36" t="s">
        <v>72</v>
      </c>
      <c r="X290" s="78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8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8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08"/>
      <c r="P291" s="791" t="s">
        <v>71</v>
      </c>
      <c r="Q291" s="792"/>
      <c r="R291" s="792"/>
      <c r="S291" s="792"/>
      <c r="T291" s="792"/>
      <c r="U291" s="792"/>
      <c r="V291" s="793"/>
      <c r="W291" s="36" t="s">
        <v>69</v>
      </c>
      <c r="X291" s="781">
        <f>IFERROR(SUM(X280:X289),"0")</f>
        <v>0</v>
      </c>
      <c r="Y291" s="781">
        <f>IFERROR(SUM(Y280:Y289),"0")</f>
        <v>0</v>
      </c>
      <c r="Z291" s="36"/>
      <c r="AA291" s="782"/>
      <c r="AB291" s="782"/>
      <c r="AC291" s="782"/>
    </row>
    <row r="292" spans="1:68" ht="16.5" customHeight="1" x14ac:dyDescent="0.25">
      <c r="A292" s="825" t="s">
        <v>499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2"/>
      <c r="AB292" s="772"/>
      <c r="AC292" s="772"/>
    </row>
    <row r="293" spans="1:68" ht="14.25" customHeight="1" x14ac:dyDescent="0.25">
      <c r="A293" s="796" t="s">
        <v>113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1"/>
      <c r="AB293" s="771"/>
      <c r="AC293" s="771"/>
    </row>
    <row r="294" spans="1:68" ht="27" customHeight="1" x14ac:dyDescent="0.25">
      <c r="A294" s="53" t="s">
        <v>500</v>
      </c>
      <c r="B294" s="53" t="s">
        <v>501</v>
      </c>
      <c r="C294" s="30">
        <v>4301011876</v>
      </c>
      <c r="D294" s="786">
        <v>4680115885707</v>
      </c>
      <c r="E294" s="787"/>
      <c r="F294" s="778">
        <v>0.9</v>
      </c>
      <c r="G294" s="31">
        <v>10</v>
      </c>
      <c r="H294" s="778">
        <v>9</v>
      </c>
      <c r="I294" s="778">
        <v>9.48</v>
      </c>
      <c r="J294" s="31">
        <v>56</v>
      </c>
      <c r="K294" s="31" t="s">
        <v>116</v>
      </c>
      <c r="L294" s="31"/>
      <c r="M294" s="32" t="s">
        <v>119</v>
      </c>
      <c r="N294" s="32"/>
      <c r="O294" s="31">
        <v>31</v>
      </c>
      <c r="P294" s="12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84"/>
      <c r="R294" s="784"/>
      <c r="S294" s="784"/>
      <c r="T294" s="785"/>
      <c r="U294" s="33"/>
      <c r="V294" s="33"/>
      <c r="W294" s="34" t="s">
        <v>69</v>
      </c>
      <c r="X294" s="779">
        <v>0</v>
      </c>
      <c r="Y294" s="780">
        <f>IFERROR(IF(X294="",0,CEILING((X294/$H294),1)*$H294),"")</f>
        <v>0</v>
      </c>
      <c r="Z294" s="35" t="str">
        <f>IFERROR(IF(Y294=0,"",ROUNDUP(Y294/H294,0)*0.02175),"")</f>
        <v/>
      </c>
      <c r="AA294" s="55"/>
      <c r="AB294" s="56"/>
      <c r="AC294" s="379" t="s">
        <v>438</v>
      </c>
      <c r="AG294" s="63"/>
      <c r="AJ294" s="66"/>
      <c r="AK294" s="66">
        <v>0</v>
      </c>
      <c r="BB294" s="380" t="s">
        <v>1</v>
      </c>
      <c r="BM294" s="63">
        <f>IFERROR(X294*I294/H294,"0")</f>
        <v>0</v>
      </c>
      <c r="BN294" s="63">
        <f>IFERROR(Y294*I294/H294,"0")</f>
        <v>0</v>
      </c>
      <c r="BO294" s="63">
        <f>IFERROR(1/J294*(X294/H294),"0")</f>
        <v>0</v>
      </c>
      <c r="BP294" s="63">
        <f>IFERROR(1/J294*(Y294/H294),"0")</f>
        <v>0</v>
      </c>
    </row>
    <row r="295" spans="1:68" x14ac:dyDescent="0.2">
      <c r="A295" s="80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08"/>
      <c r="P295" s="791" t="s">
        <v>71</v>
      </c>
      <c r="Q295" s="792"/>
      <c r="R295" s="792"/>
      <c r="S295" s="792"/>
      <c r="T295" s="792"/>
      <c r="U295" s="792"/>
      <c r="V295" s="793"/>
      <c r="W295" s="36" t="s">
        <v>72</v>
      </c>
      <c r="X295" s="781">
        <f>IFERROR(X294/H294,"0")</f>
        <v>0</v>
      </c>
      <c r="Y295" s="781">
        <f>IFERROR(Y294/H294,"0")</f>
        <v>0</v>
      </c>
      <c r="Z295" s="781">
        <f>IFERROR(IF(Z294="",0,Z294),"0")</f>
        <v>0</v>
      </c>
      <c r="AA295" s="782"/>
      <c r="AB295" s="782"/>
      <c r="AC295" s="782"/>
    </row>
    <row r="296" spans="1:68" x14ac:dyDescent="0.2">
      <c r="A296" s="797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808"/>
      <c r="P296" s="791" t="s">
        <v>71</v>
      </c>
      <c r="Q296" s="792"/>
      <c r="R296" s="792"/>
      <c r="S296" s="792"/>
      <c r="T296" s="792"/>
      <c r="U296" s="792"/>
      <c r="V296" s="793"/>
      <c r="W296" s="36" t="s">
        <v>69</v>
      </c>
      <c r="X296" s="781">
        <f>IFERROR(SUM(X294:X294),"0")</f>
        <v>0</v>
      </c>
      <c r="Y296" s="781">
        <f>IFERROR(SUM(Y294:Y294),"0")</f>
        <v>0</v>
      </c>
      <c r="Z296" s="36"/>
      <c r="AA296" s="782"/>
      <c r="AB296" s="782"/>
      <c r="AC296" s="782"/>
    </row>
    <row r="297" spans="1:68" ht="16.5" customHeight="1" x14ac:dyDescent="0.25">
      <c r="A297" s="825" t="s">
        <v>502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72"/>
      <c r="AB297" s="772"/>
      <c r="AC297" s="772"/>
    </row>
    <row r="298" spans="1:68" ht="14.25" customHeight="1" x14ac:dyDescent="0.25">
      <c r="A298" s="796" t="s">
        <v>113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771"/>
      <c r="AB298" s="771"/>
      <c r="AC298" s="771"/>
    </row>
    <row r="299" spans="1:68" ht="27" customHeight="1" x14ac:dyDescent="0.25">
      <c r="A299" s="53" t="s">
        <v>503</v>
      </c>
      <c r="B299" s="53" t="s">
        <v>504</v>
      </c>
      <c r="C299" s="30">
        <v>4301011223</v>
      </c>
      <c r="D299" s="786">
        <v>4607091383423</v>
      </c>
      <c r="E299" s="787"/>
      <c r="F299" s="778">
        <v>1.35</v>
      </c>
      <c r="G299" s="31">
        <v>8</v>
      </c>
      <c r="H299" s="778">
        <v>10.8</v>
      </c>
      <c r="I299" s="778">
        <v>11.375999999999999</v>
      </c>
      <c r="J299" s="31">
        <v>56</v>
      </c>
      <c r="K299" s="31" t="s">
        <v>116</v>
      </c>
      <c r="L299" s="31"/>
      <c r="M299" s="32" t="s">
        <v>77</v>
      </c>
      <c r="N299" s="32"/>
      <c r="O299" s="31">
        <v>35</v>
      </c>
      <c r="P299" s="10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84"/>
      <c r="R299" s="784"/>
      <c r="S299" s="784"/>
      <c r="T299" s="785"/>
      <c r="U299" s="33"/>
      <c r="V299" s="33"/>
      <c r="W299" s="34" t="s">
        <v>69</v>
      </c>
      <c r="X299" s="779">
        <v>0</v>
      </c>
      <c r="Y299" s="780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120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37.5" customHeight="1" x14ac:dyDescent="0.25">
      <c r="A300" s="53" t="s">
        <v>505</v>
      </c>
      <c r="B300" s="53" t="s">
        <v>506</v>
      </c>
      <c r="C300" s="30">
        <v>4301011879</v>
      </c>
      <c r="D300" s="786">
        <v>4680115885691</v>
      </c>
      <c r="E300" s="787"/>
      <c r="F300" s="778">
        <v>1.35</v>
      </c>
      <c r="G300" s="31">
        <v>8</v>
      </c>
      <c r="H300" s="778">
        <v>10.8</v>
      </c>
      <c r="I300" s="778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30</v>
      </c>
      <c r="P300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84"/>
      <c r="R300" s="784"/>
      <c r="S300" s="784"/>
      <c r="T300" s="785"/>
      <c r="U300" s="33"/>
      <c r="V300" s="33"/>
      <c r="W300" s="34" t="s">
        <v>69</v>
      </c>
      <c r="X300" s="779">
        <v>0</v>
      </c>
      <c r="Y300" s="780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507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t="27" customHeight="1" x14ac:dyDescent="0.25">
      <c r="A301" s="53" t="s">
        <v>508</v>
      </c>
      <c r="B301" s="53" t="s">
        <v>509</v>
      </c>
      <c r="C301" s="30">
        <v>4301011878</v>
      </c>
      <c r="D301" s="786">
        <v>4680115885660</v>
      </c>
      <c r="E301" s="787"/>
      <c r="F301" s="778">
        <v>1.35</v>
      </c>
      <c r="G301" s="31">
        <v>8</v>
      </c>
      <c r="H301" s="778">
        <v>10.8</v>
      </c>
      <c r="I301" s="778">
        <v>11.28</v>
      </c>
      <c r="J301" s="31">
        <v>56</v>
      </c>
      <c r="K301" s="31" t="s">
        <v>116</v>
      </c>
      <c r="L301" s="31"/>
      <c r="M301" s="32" t="s">
        <v>68</v>
      </c>
      <c r="N301" s="32"/>
      <c r="O301" s="31">
        <v>35</v>
      </c>
      <c r="P301" s="11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84"/>
      <c r="R301" s="784"/>
      <c r="S301" s="784"/>
      <c r="T301" s="785"/>
      <c r="U301" s="33"/>
      <c r="V301" s="33"/>
      <c r="W301" s="34" t="s">
        <v>69</v>
      </c>
      <c r="X301" s="779">
        <v>0</v>
      </c>
      <c r="Y301" s="780">
        <f>IFERROR(IF(X301="",0,CEILING((X301/$H301),1)*$H301),"")</f>
        <v>0</v>
      </c>
      <c r="Z301" s="35" t="str">
        <f>IFERROR(IF(Y301=0,"",ROUNDUP(Y301/H301,0)*0.02175),"")</f>
        <v/>
      </c>
      <c r="AA301" s="55"/>
      <c r="AB301" s="56"/>
      <c r="AC301" s="385" t="s">
        <v>510</v>
      </c>
      <c r="AG301" s="63"/>
      <c r="AJ301" s="66"/>
      <c r="AK301" s="66">
        <v>0</v>
      </c>
      <c r="BB301" s="386" t="s">
        <v>1</v>
      </c>
      <c r="BM301" s="63">
        <f>IFERROR(X301*I301/H301,"0")</f>
        <v>0</v>
      </c>
      <c r="BN301" s="63">
        <f>IFERROR(Y301*I301/H301,"0")</f>
        <v>0</v>
      </c>
      <c r="BO301" s="63">
        <f>IFERROR(1/J301*(X301/H301),"0")</f>
        <v>0</v>
      </c>
      <c r="BP301" s="63">
        <f>IFERROR(1/J301*(Y301/H301),"0")</f>
        <v>0</v>
      </c>
    </row>
    <row r="302" spans="1:68" x14ac:dyDescent="0.2">
      <c r="A302" s="80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08"/>
      <c r="P302" s="791" t="s">
        <v>71</v>
      </c>
      <c r="Q302" s="792"/>
      <c r="R302" s="792"/>
      <c r="S302" s="792"/>
      <c r="T302" s="792"/>
      <c r="U302" s="792"/>
      <c r="V302" s="793"/>
      <c r="W302" s="36" t="s">
        <v>72</v>
      </c>
      <c r="X302" s="781">
        <f>IFERROR(X299/H299,"0")+IFERROR(X300/H300,"0")+IFERROR(X301/H301,"0")</f>
        <v>0</v>
      </c>
      <c r="Y302" s="781">
        <f>IFERROR(Y299/H299,"0")+IFERROR(Y300/H300,"0")+IFERROR(Y301/H301,"0")</f>
        <v>0</v>
      </c>
      <c r="Z302" s="781">
        <f>IFERROR(IF(Z299="",0,Z299),"0")+IFERROR(IF(Z300="",0,Z300),"0")+IFERROR(IF(Z301="",0,Z301),"0")</f>
        <v>0</v>
      </c>
      <c r="AA302" s="782"/>
      <c r="AB302" s="782"/>
      <c r="AC302" s="782"/>
    </row>
    <row r="303" spans="1:68" x14ac:dyDescent="0.2">
      <c r="A303" s="797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808"/>
      <c r="P303" s="791" t="s">
        <v>71</v>
      </c>
      <c r="Q303" s="792"/>
      <c r="R303" s="792"/>
      <c r="S303" s="792"/>
      <c r="T303" s="792"/>
      <c r="U303" s="792"/>
      <c r="V303" s="793"/>
      <c r="W303" s="36" t="s">
        <v>69</v>
      </c>
      <c r="X303" s="781">
        <f>IFERROR(SUM(X299:X301),"0")</f>
        <v>0</v>
      </c>
      <c r="Y303" s="781">
        <f>IFERROR(SUM(Y299:Y301),"0")</f>
        <v>0</v>
      </c>
      <c r="Z303" s="36"/>
      <c r="AA303" s="782"/>
      <c r="AB303" s="782"/>
      <c r="AC303" s="782"/>
    </row>
    <row r="304" spans="1:68" ht="16.5" customHeight="1" x14ac:dyDescent="0.25">
      <c r="A304" s="825" t="s">
        <v>511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72"/>
      <c r="AB304" s="772"/>
      <c r="AC304" s="772"/>
    </row>
    <row r="305" spans="1:68" ht="14.25" customHeight="1" x14ac:dyDescent="0.25">
      <c r="A305" s="796" t="s">
        <v>73</v>
      </c>
      <c r="B305" s="797"/>
      <c r="C305" s="797"/>
      <c r="D305" s="797"/>
      <c r="E305" s="797"/>
      <c r="F305" s="797"/>
      <c r="G305" s="797"/>
      <c r="H305" s="797"/>
      <c r="I305" s="797"/>
      <c r="J305" s="797"/>
      <c r="K305" s="797"/>
      <c r="L305" s="797"/>
      <c r="M305" s="797"/>
      <c r="N305" s="797"/>
      <c r="O305" s="797"/>
      <c r="P305" s="797"/>
      <c r="Q305" s="797"/>
      <c r="R305" s="797"/>
      <c r="S305" s="797"/>
      <c r="T305" s="797"/>
      <c r="U305" s="797"/>
      <c r="V305" s="797"/>
      <c r="W305" s="797"/>
      <c r="X305" s="797"/>
      <c r="Y305" s="797"/>
      <c r="Z305" s="797"/>
      <c r="AA305" s="771"/>
      <c r="AB305" s="771"/>
      <c r="AC305" s="771"/>
    </row>
    <row r="306" spans="1:68" ht="37.5" customHeight="1" x14ac:dyDescent="0.25">
      <c r="A306" s="53" t="s">
        <v>512</v>
      </c>
      <c r="B306" s="53" t="s">
        <v>513</v>
      </c>
      <c r="C306" s="30">
        <v>4301051409</v>
      </c>
      <c r="D306" s="786">
        <v>4680115881556</v>
      </c>
      <c r="E306" s="787"/>
      <c r="F306" s="778">
        <v>1</v>
      </c>
      <c r="G306" s="31">
        <v>4</v>
      </c>
      <c r="H306" s="778">
        <v>4</v>
      </c>
      <c r="I306" s="778">
        <v>4.4080000000000004</v>
      </c>
      <c r="J306" s="31">
        <v>104</v>
      </c>
      <c r="K306" s="31" t="s">
        <v>116</v>
      </c>
      <c r="L306" s="31"/>
      <c r="M306" s="32" t="s">
        <v>77</v>
      </c>
      <c r="N306" s="32"/>
      <c r="O306" s="31">
        <v>45</v>
      </c>
      <c r="P306" s="104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84"/>
      <c r="R306" s="784"/>
      <c r="S306" s="784"/>
      <c r="T306" s="785"/>
      <c r="U306" s="33"/>
      <c r="V306" s="33"/>
      <c r="W306" s="34" t="s">
        <v>69</v>
      </c>
      <c r="X306" s="779">
        <v>0</v>
      </c>
      <c r="Y306" s="780">
        <f t="shared" ref="Y306:Y311" si="72">IFERROR(IF(X306="",0,CEILING((X306/$H306),1)*$H306),"")</f>
        <v>0</v>
      </c>
      <c r="Z306" s="35" t="str">
        <f>IFERROR(IF(Y306=0,"",ROUNDUP(Y306/H306,0)*0.01196),"")</f>
        <v/>
      </c>
      <c r="AA306" s="55"/>
      <c r="AB306" s="56"/>
      <c r="AC306" s="387" t="s">
        <v>514</v>
      </c>
      <c r="AG306" s="63"/>
      <c r="AJ306" s="66"/>
      <c r="AK306" s="66">
        <v>0</v>
      </c>
      <c r="BB306" s="388" t="s">
        <v>1</v>
      </c>
      <c r="BM306" s="63">
        <f t="shared" ref="BM306:BM311" si="73">IFERROR(X306*I306/H306,"0")</f>
        <v>0</v>
      </c>
      <c r="BN306" s="63">
        <f t="shared" ref="BN306:BN311" si="74">IFERROR(Y306*I306/H306,"0")</f>
        <v>0</v>
      </c>
      <c r="BO306" s="63">
        <f t="shared" ref="BO306:BO311" si="75">IFERROR(1/J306*(X306/H306),"0")</f>
        <v>0</v>
      </c>
      <c r="BP306" s="63">
        <f t="shared" ref="BP306:BP311" si="76">IFERROR(1/J306*(Y306/H306),"0")</f>
        <v>0</v>
      </c>
    </row>
    <row r="307" spans="1:68" ht="37.5" customHeight="1" x14ac:dyDescent="0.25">
      <c r="A307" s="53" t="s">
        <v>515</v>
      </c>
      <c r="B307" s="53" t="s">
        <v>516</v>
      </c>
      <c r="C307" s="30">
        <v>4301051506</v>
      </c>
      <c r="D307" s="786">
        <v>4680115881037</v>
      </c>
      <c r="E307" s="787"/>
      <c r="F307" s="778">
        <v>0.84</v>
      </c>
      <c r="G307" s="31">
        <v>4</v>
      </c>
      <c r="H307" s="778">
        <v>3.36</v>
      </c>
      <c r="I307" s="778">
        <v>3.6179999999999999</v>
      </c>
      <c r="J307" s="31">
        <v>132</v>
      </c>
      <c r="K307" s="31" t="s">
        <v>126</v>
      </c>
      <c r="L307" s="31"/>
      <c r="M307" s="32" t="s">
        <v>68</v>
      </c>
      <c r="N307" s="32"/>
      <c r="O307" s="31">
        <v>40</v>
      </c>
      <c r="P307" s="12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84"/>
      <c r="R307" s="784"/>
      <c r="S307" s="784"/>
      <c r="T307" s="785"/>
      <c r="U307" s="33"/>
      <c r="V307" s="33"/>
      <c r="W307" s="34" t="s">
        <v>69</v>
      </c>
      <c r="X307" s="779">
        <v>0</v>
      </c>
      <c r="Y307" s="780">
        <f t="shared" si="72"/>
        <v>0</v>
      </c>
      <c r="Z307" s="35" t="str">
        <f>IFERROR(IF(Y307=0,"",ROUNDUP(Y307/H307,0)*0.00902),"")</f>
        <v/>
      </c>
      <c r="AA307" s="55"/>
      <c r="AB307" s="56"/>
      <c r="AC307" s="389" t="s">
        <v>517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37.5" customHeight="1" x14ac:dyDescent="0.25">
      <c r="A308" s="53" t="s">
        <v>518</v>
      </c>
      <c r="B308" s="53" t="s">
        <v>519</v>
      </c>
      <c r="C308" s="30">
        <v>4301051893</v>
      </c>
      <c r="D308" s="786">
        <v>4680115886186</v>
      </c>
      <c r="E308" s="787"/>
      <c r="F308" s="778">
        <v>0.3</v>
      </c>
      <c r="G308" s="31">
        <v>6</v>
      </c>
      <c r="H308" s="778">
        <v>1.8</v>
      </c>
      <c r="I308" s="778">
        <v>1.98</v>
      </c>
      <c r="J308" s="31">
        <v>182</v>
      </c>
      <c r="K308" s="31" t="s">
        <v>76</v>
      </c>
      <c r="L308" s="31"/>
      <c r="M308" s="32" t="s">
        <v>77</v>
      </c>
      <c r="N308" s="32"/>
      <c r="O308" s="31">
        <v>45</v>
      </c>
      <c r="P308" s="9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84"/>
      <c r="R308" s="784"/>
      <c r="S308" s="784"/>
      <c r="T308" s="785"/>
      <c r="U308" s="33"/>
      <c r="V308" s="33"/>
      <c r="W308" s="34" t="s">
        <v>69</v>
      </c>
      <c r="X308" s="779">
        <v>0</v>
      </c>
      <c r="Y308" s="780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514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27" customHeight="1" x14ac:dyDescent="0.25">
      <c r="A309" s="53" t="s">
        <v>520</v>
      </c>
      <c r="B309" s="53" t="s">
        <v>521</v>
      </c>
      <c r="C309" s="30">
        <v>4301051487</v>
      </c>
      <c r="D309" s="786">
        <v>4680115881228</v>
      </c>
      <c r="E309" s="787"/>
      <c r="F309" s="778">
        <v>0.4</v>
      </c>
      <c r="G309" s="31">
        <v>6</v>
      </c>
      <c r="H309" s="778">
        <v>2.4</v>
      </c>
      <c r="I309" s="778">
        <v>2.6520000000000001</v>
      </c>
      <c r="J309" s="31">
        <v>182</v>
      </c>
      <c r="K309" s="31" t="s">
        <v>76</v>
      </c>
      <c r="L309" s="31"/>
      <c r="M309" s="32" t="s">
        <v>68</v>
      </c>
      <c r="N309" s="32"/>
      <c r="O309" s="31">
        <v>40</v>
      </c>
      <c r="P309" s="10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84"/>
      <c r="R309" s="784"/>
      <c r="S309" s="784"/>
      <c r="T309" s="785"/>
      <c r="U309" s="33"/>
      <c r="V309" s="33"/>
      <c r="W309" s="34" t="s">
        <v>69</v>
      </c>
      <c r="X309" s="779">
        <v>120</v>
      </c>
      <c r="Y309" s="780">
        <f t="shared" si="72"/>
        <v>120</v>
      </c>
      <c r="Z309" s="35">
        <f>IFERROR(IF(Y309=0,"",ROUNDUP(Y309/H309,0)*0.00651),"")</f>
        <v>0.32550000000000001</v>
      </c>
      <c r="AA309" s="55"/>
      <c r="AB309" s="56"/>
      <c r="AC309" s="393" t="s">
        <v>517</v>
      </c>
      <c r="AG309" s="63"/>
      <c r="AJ309" s="66"/>
      <c r="AK309" s="66">
        <v>0</v>
      </c>
      <c r="BB309" s="394" t="s">
        <v>1</v>
      </c>
      <c r="BM309" s="63">
        <f t="shared" si="73"/>
        <v>132.60000000000002</v>
      </c>
      <c r="BN309" s="63">
        <f t="shared" si="74"/>
        <v>132.60000000000002</v>
      </c>
      <c r="BO309" s="63">
        <f t="shared" si="75"/>
        <v>0.27472527472527475</v>
      </c>
      <c r="BP309" s="63">
        <f t="shared" si="76"/>
        <v>0.27472527472527475</v>
      </c>
    </row>
    <row r="310" spans="1:68" ht="37.5" customHeight="1" x14ac:dyDescent="0.25">
      <c r="A310" s="53" t="s">
        <v>522</v>
      </c>
      <c r="B310" s="53" t="s">
        <v>523</v>
      </c>
      <c r="C310" s="30">
        <v>4301051384</v>
      </c>
      <c r="D310" s="786">
        <v>4680115881211</v>
      </c>
      <c r="E310" s="787"/>
      <c r="F310" s="778">
        <v>0.4</v>
      </c>
      <c r="G310" s="31">
        <v>6</v>
      </c>
      <c r="H310" s="778">
        <v>2.4</v>
      </c>
      <c r="I310" s="778">
        <v>2.58</v>
      </c>
      <c r="J310" s="31">
        <v>182</v>
      </c>
      <c r="K310" s="31" t="s">
        <v>76</v>
      </c>
      <c r="L310" s="31" t="s">
        <v>129</v>
      </c>
      <c r="M310" s="32" t="s">
        <v>68</v>
      </c>
      <c r="N310" s="32"/>
      <c r="O310" s="31">
        <v>45</v>
      </c>
      <c r="P310" s="97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84"/>
      <c r="R310" s="784"/>
      <c r="S310" s="784"/>
      <c r="T310" s="785"/>
      <c r="U310" s="33"/>
      <c r="V310" s="33"/>
      <c r="W310" s="34" t="s">
        <v>69</v>
      </c>
      <c r="X310" s="779">
        <v>160</v>
      </c>
      <c r="Y310" s="780">
        <f t="shared" si="72"/>
        <v>160.79999999999998</v>
      </c>
      <c r="Z310" s="35">
        <f>IFERROR(IF(Y310=0,"",ROUNDUP(Y310/H310,0)*0.00651),"")</f>
        <v>0.43617</v>
      </c>
      <c r="AA310" s="55"/>
      <c r="AB310" s="56"/>
      <c r="AC310" s="395" t="s">
        <v>514</v>
      </c>
      <c r="AG310" s="63"/>
      <c r="AJ310" s="66" t="s">
        <v>130</v>
      </c>
      <c r="AK310" s="66">
        <v>436.8</v>
      </c>
      <c r="BB310" s="396" t="s">
        <v>1</v>
      </c>
      <c r="BM310" s="63">
        <f t="shared" si="73"/>
        <v>172</v>
      </c>
      <c r="BN310" s="63">
        <f t="shared" si="74"/>
        <v>172.85999999999999</v>
      </c>
      <c r="BO310" s="63">
        <f t="shared" si="75"/>
        <v>0.36630036630036633</v>
      </c>
      <c r="BP310" s="63">
        <f t="shared" si="76"/>
        <v>0.36813186813186816</v>
      </c>
    </row>
    <row r="311" spans="1:68" ht="37.5" customHeight="1" x14ac:dyDescent="0.25">
      <c r="A311" s="53" t="s">
        <v>524</v>
      </c>
      <c r="B311" s="53" t="s">
        <v>525</v>
      </c>
      <c r="C311" s="30">
        <v>4301051378</v>
      </c>
      <c r="D311" s="786">
        <v>4680115881020</v>
      </c>
      <c r="E311" s="787"/>
      <c r="F311" s="778">
        <v>0.84</v>
      </c>
      <c r="G311" s="31">
        <v>4</v>
      </c>
      <c r="H311" s="778">
        <v>3.36</v>
      </c>
      <c r="I311" s="778">
        <v>3.57</v>
      </c>
      <c r="J311" s="31">
        <v>120</v>
      </c>
      <c r="K311" s="31" t="s">
        <v>126</v>
      </c>
      <c r="L311" s="31"/>
      <c r="M311" s="32" t="s">
        <v>68</v>
      </c>
      <c r="N311" s="32"/>
      <c r="O311" s="31">
        <v>45</v>
      </c>
      <c r="P311" s="99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84"/>
      <c r="R311" s="784"/>
      <c r="S311" s="784"/>
      <c r="T311" s="785"/>
      <c r="U311" s="33"/>
      <c r="V311" s="33"/>
      <c r="W311" s="34" t="s">
        <v>69</v>
      </c>
      <c r="X311" s="779">
        <v>0</v>
      </c>
      <c r="Y311" s="780">
        <f t="shared" si="72"/>
        <v>0</v>
      </c>
      <c r="Z311" s="35" t="str">
        <f>IFERROR(IF(Y311=0,"",ROUNDUP(Y311/H311,0)*0.00937),"")</f>
        <v/>
      </c>
      <c r="AA311" s="55"/>
      <c r="AB311" s="56"/>
      <c r="AC311" s="397" t="s">
        <v>526</v>
      </c>
      <c r="AG311" s="63"/>
      <c r="AJ311" s="66"/>
      <c r="AK311" s="66">
        <v>0</v>
      </c>
      <c r="BB311" s="398" t="s">
        <v>1</v>
      </c>
      <c r="BM311" s="63">
        <f t="shared" si="73"/>
        <v>0</v>
      </c>
      <c r="BN311" s="63">
        <f t="shared" si="74"/>
        <v>0</v>
      </c>
      <c r="BO311" s="63">
        <f t="shared" si="75"/>
        <v>0</v>
      </c>
      <c r="BP311" s="63">
        <f t="shared" si="76"/>
        <v>0</v>
      </c>
    </row>
    <row r="312" spans="1:68" x14ac:dyDescent="0.2">
      <c r="A312" s="80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08"/>
      <c r="P312" s="791" t="s">
        <v>71</v>
      </c>
      <c r="Q312" s="792"/>
      <c r="R312" s="792"/>
      <c r="S312" s="792"/>
      <c r="T312" s="792"/>
      <c r="U312" s="792"/>
      <c r="V312" s="793"/>
      <c r="W312" s="36" t="s">
        <v>72</v>
      </c>
      <c r="X312" s="781">
        <f>IFERROR(X306/H306,"0")+IFERROR(X307/H307,"0")+IFERROR(X308/H308,"0")+IFERROR(X309/H309,"0")+IFERROR(X310/H310,"0")+IFERROR(X311/H311,"0")</f>
        <v>116.66666666666667</v>
      </c>
      <c r="Y312" s="781">
        <f>IFERROR(Y306/H306,"0")+IFERROR(Y307/H307,"0")+IFERROR(Y308/H308,"0")+IFERROR(Y309/H309,"0")+IFERROR(Y310/H310,"0")+IFERROR(Y311/H311,"0")</f>
        <v>117</v>
      </c>
      <c r="Z312" s="781">
        <f>IFERROR(IF(Z306="",0,Z306),"0")+IFERROR(IF(Z307="",0,Z307),"0")+IFERROR(IF(Z308="",0,Z308),"0")+IFERROR(IF(Z309="",0,Z309),"0")+IFERROR(IF(Z310="",0,Z310),"0")+IFERROR(IF(Z311="",0,Z311),"0")</f>
        <v>0.76167000000000007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08"/>
      <c r="P313" s="791" t="s">
        <v>71</v>
      </c>
      <c r="Q313" s="792"/>
      <c r="R313" s="792"/>
      <c r="S313" s="792"/>
      <c r="T313" s="792"/>
      <c r="U313" s="792"/>
      <c r="V313" s="793"/>
      <c r="W313" s="36" t="s">
        <v>69</v>
      </c>
      <c r="X313" s="781">
        <f>IFERROR(SUM(X306:X311),"0")</f>
        <v>280</v>
      </c>
      <c r="Y313" s="781">
        <f>IFERROR(SUM(Y306:Y311),"0")</f>
        <v>280.79999999999995</v>
      </c>
      <c r="Z313" s="36"/>
      <c r="AA313" s="782"/>
      <c r="AB313" s="782"/>
      <c r="AC313" s="782"/>
    </row>
    <row r="314" spans="1:68" ht="16.5" customHeight="1" x14ac:dyDescent="0.25">
      <c r="A314" s="825" t="s">
        <v>527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2"/>
      <c r="AB314" s="772"/>
      <c r="AC314" s="772"/>
    </row>
    <row r="315" spans="1:68" ht="14.25" customHeight="1" x14ac:dyDescent="0.25">
      <c r="A315" s="796" t="s">
        <v>113</v>
      </c>
      <c r="B315" s="797"/>
      <c r="C315" s="797"/>
      <c r="D315" s="797"/>
      <c r="E315" s="797"/>
      <c r="F315" s="797"/>
      <c r="G315" s="797"/>
      <c r="H315" s="797"/>
      <c r="I315" s="797"/>
      <c r="J315" s="797"/>
      <c r="K315" s="797"/>
      <c r="L315" s="797"/>
      <c r="M315" s="797"/>
      <c r="N315" s="797"/>
      <c r="O315" s="797"/>
      <c r="P315" s="797"/>
      <c r="Q315" s="797"/>
      <c r="R315" s="797"/>
      <c r="S315" s="797"/>
      <c r="T315" s="797"/>
      <c r="U315" s="797"/>
      <c r="V315" s="797"/>
      <c r="W315" s="797"/>
      <c r="X315" s="797"/>
      <c r="Y315" s="797"/>
      <c r="Z315" s="797"/>
      <c r="AA315" s="771"/>
      <c r="AB315" s="771"/>
      <c r="AC315" s="771"/>
    </row>
    <row r="316" spans="1:68" ht="27" customHeight="1" x14ac:dyDescent="0.25">
      <c r="A316" s="53" t="s">
        <v>528</v>
      </c>
      <c r="B316" s="53" t="s">
        <v>529</v>
      </c>
      <c r="C316" s="30">
        <v>4301011306</v>
      </c>
      <c r="D316" s="786">
        <v>4607091389296</v>
      </c>
      <c r="E316" s="787"/>
      <c r="F316" s="778">
        <v>0.4</v>
      </c>
      <c r="G316" s="31">
        <v>10</v>
      </c>
      <c r="H316" s="778">
        <v>4</v>
      </c>
      <c r="I316" s="778">
        <v>4.21</v>
      </c>
      <c r="J316" s="31">
        <v>132</v>
      </c>
      <c r="K316" s="31" t="s">
        <v>126</v>
      </c>
      <c r="L316" s="31"/>
      <c r="M316" s="32" t="s">
        <v>77</v>
      </c>
      <c r="N316" s="32"/>
      <c r="O316" s="31">
        <v>45</v>
      </c>
      <c r="P316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84"/>
      <c r="R316" s="784"/>
      <c r="S316" s="784"/>
      <c r="T316" s="785"/>
      <c r="U316" s="33"/>
      <c r="V316" s="33"/>
      <c r="W316" s="34" t="s">
        <v>69</v>
      </c>
      <c r="X316" s="779">
        <v>0</v>
      </c>
      <c r="Y316" s="780">
        <f>IFERROR(IF(X316="",0,CEILING((X316/$H316),1)*$H316),"")</f>
        <v>0</v>
      </c>
      <c r="Z316" s="35" t="str">
        <f>IFERROR(IF(Y316=0,"",ROUNDUP(Y316/H316,0)*0.00902),"")</f>
        <v/>
      </c>
      <c r="AA316" s="55"/>
      <c r="AB316" s="56"/>
      <c r="AC316" s="399" t="s">
        <v>530</v>
      </c>
      <c r="AG316" s="63"/>
      <c r="AJ316" s="66"/>
      <c r="AK316" s="66">
        <v>0</v>
      </c>
      <c r="BB316" s="400" t="s">
        <v>1</v>
      </c>
      <c r="BM316" s="63">
        <f>IFERROR(X316*I316/H316,"0")</f>
        <v>0</v>
      </c>
      <c r="BN316" s="63">
        <f>IFERROR(Y316*I316/H316,"0")</f>
        <v>0</v>
      </c>
      <c r="BO316" s="63">
        <f>IFERROR(1/J316*(X316/H316),"0")</f>
        <v>0</v>
      </c>
      <c r="BP316" s="63">
        <f>IFERROR(1/J316*(Y316/H316),"0")</f>
        <v>0</v>
      </c>
    </row>
    <row r="317" spans="1:68" x14ac:dyDescent="0.2">
      <c r="A317" s="80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08"/>
      <c r="P317" s="791" t="s">
        <v>71</v>
      </c>
      <c r="Q317" s="792"/>
      <c r="R317" s="792"/>
      <c r="S317" s="792"/>
      <c r="T317" s="792"/>
      <c r="U317" s="792"/>
      <c r="V317" s="793"/>
      <c r="W317" s="36" t="s">
        <v>72</v>
      </c>
      <c r="X317" s="781">
        <f>IFERROR(X316/H316,"0")</f>
        <v>0</v>
      </c>
      <c r="Y317" s="781">
        <f>IFERROR(Y316/H316,"0")</f>
        <v>0</v>
      </c>
      <c r="Z317" s="781">
        <f>IFERROR(IF(Z316="",0,Z316),"0")</f>
        <v>0</v>
      </c>
      <c r="AA317" s="782"/>
      <c r="AB317" s="782"/>
      <c r="AC317" s="782"/>
    </row>
    <row r="318" spans="1:68" x14ac:dyDescent="0.2">
      <c r="A318" s="797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808"/>
      <c r="P318" s="791" t="s">
        <v>71</v>
      </c>
      <c r="Q318" s="792"/>
      <c r="R318" s="792"/>
      <c r="S318" s="792"/>
      <c r="T318" s="792"/>
      <c r="U318" s="792"/>
      <c r="V318" s="793"/>
      <c r="W318" s="36" t="s">
        <v>69</v>
      </c>
      <c r="X318" s="781">
        <f>IFERROR(SUM(X316:X316),"0")</f>
        <v>0</v>
      </c>
      <c r="Y318" s="781">
        <f>IFERROR(SUM(Y316:Y316),"0")</f>
        <v>0</v>
      </c>
      <c r="Z318" s="36"/>
      <c r="AA318" s="782"/>
      <c r="AB318" s="782"/>
      <c r="AC318" s="782"/>
    </row>
    <row r="319" spans="1:68" ht="14.25" customHeight="1" x14ac:dyDescent="0.25">
      <c r="A319" s="796" t="s">
        <v>64</v>
      </c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797"/>
      <c r="P319" s="797"/>
      <c r="Q319" s="797"/>
      <c r="R319" s="797"/>
      <c r="S319" s="797"/>
      <c r="T319" s="797"/>
      <c r="U319" s="797"/>
      <c r="V319" s="797"/>
      <c r="W319" s="797"/>
      <c r="X319" s="797"/>
      <c r="Y319" s="797"/>
      <c r="Z319" s="797"/>
      <c r="AA319" s="771"/>
      <c r="AB319" s="771"/>
      <c r="AC319" s="771"/>
    </row>
    <row r="320" spans="1:68" ht="27" customHeight="1" x14ac:dyDescent="0.25">
      <c r="A320" s="53" t="s">
        <v>531</v>
      </c>
      <c r="B320" s="53" t="s">
        <v>532</v>
      </c>
      <c r="C320" s="30">
        <v>4301031163</v>
      </c>
      <c r="D320" s="786">
        <v>4680115880344</v>
      </c>
      <c r="E320" s="787"/>
      <c r="F320" s="778">
        <v>0.28000000000000003</v>
      </c>
      <c r="G320" s="31">
        <v>6</v>
      </c>
      <c r="H320" s="778">
        <v>1.68</v>
      </c>
      <c r="I320" s="778">
        <v>1.78</v>
      </c>
      <c r="J320" s="31">
        <v>234</v>
      </c>
      <c r="K320" s="31" t="s">
        <v>67</v>
      </c>
      <c r="L320" s="31"/>
      <c r="M320" s="32" t="s">
        <v>68</v>
      </c>
      <c r="N320" s="32"/>
      <c r="O320" s="31">
        <v>40</v>
      </c>
      <c r="P320" s="108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84"/>
      <c r="R320" s="784"/>
      <c r="S320" s="784"/>
      <c r="T320" s="785"/>
      <c r="U320" s="33"/>
      <c r="V320" s="33"/>
      <c r="W320" s="34" t="s">
        <v>69</v>
      </c>
      <c r="X320" s="779">
        <v>0</v>
      </c>
      <c r="Y320" s="780">
        <f>IFERROR(IF(X320="",0,CEILING((X320/$H320),1)*$H320),"")</f>
        <v>0</v>
      </c>
      <c r="Z320" s="35" t="str">
        <f>IFERROR(IF(Y320=0,"",ROUNDUP(Y320/H320,0)*0.00502),"")</f>
        <v/>
      </c>
      <c r="AA320" s="55"/>
      <c r="AB320" s="56"/>
      <c r="AC320" s="401" t="s">
        <v>533</v>
      </c>
      <c r="AG320" s="63"/>
      <c r="AJ320" s="66"/>
      <c r="AK320" s="66">
        <v>0</v>
      </c>
      <c r="BB320" s="402" t="s">
        <v>1</v>
      </c>
      <c r="BM320" s="63">
        <f>IFERROR(X320*I320/H320,"0")</f>
        <v>0</v>
      </c>
      <c r="BN320" s="63">
        <f>IFERROR(Y320*I320/H320,"0")</f>
        <v>0</v>
      </c>
      <c r="BO320" s="63">
        <f>IFERROR(1/J320*(X320/H320),"0")</f>
        <v>0</v>
      </c>
      <c r="BP320" s="63">
        <f>IFERROR(1/J320*(Y320/H320),"0")</f>
        <v>0</v>
      </c>
    </row>
    <row r="321" spans="1:68" x14ac:dyDescent="0.2">
      <c r="A321" s="80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08"/>
      <c r="P321" s="791" t="s">
        <v>71</v>
      </c>
      <c r="Q321" s="792"/>
      <c r="R321" s="792"/>
      <c r="S321" s="792"/>
      <c r="T321" s="792"/>
      <c r="U321" s="792"/>
      <c r="V321" s="793"/>
      <c r="W321" s="36" t="s">
        <v>72</v>
      </c>
      <c r="X321" s="781">
        <f>IFERROR(X320/H320,"0")</f>
        <v>0</v>
      </c>
      <c r="Y321" s="781">
        <f>IFERROR(Y320/H320,"0")</f>
        <v>0</v>
      </c>
      <c r="Z321" s="781">
        <f>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08"/>
      <c r="P322" s="791" t="s">
        <v>71</v>
      </c>
      <c r="Q322" s="792"/>
      <c r="R322" s="792"/>
      <c r="S322" s="792"/>
      <c r="T322" s="792"/>
      <c r="U322" s="792"/>
      <c r="V322" s="793"/>
      <c r="W322" s="36" t="s">
        <v>69</v>
      </c>
      <c r="X322" s="781">
        <f>IFERROR(SUM(X320:X320),"0")</f>
        <v>0</v>
      </c>
      <c r="Y322" s="781">
        <f>IFERROR(SUM(Y320:Y320),"0")</f>
        <v>0</v>
      </c>
      <c r="Z322" s="36"/>
      <c r="AA322" s="782"/>
      <c r="AB322" s="782"/>
      <c r="AC322" s="782"/>
    </row>
    <row r="323" spans="1:68" ht="14.25" customHeight="1" x14ac:dyDescent="0.25">
      <c r="A323" s="796" t="s">
        <v>73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1"/>
      <c r="AB323" s="771"/>
      <c r="AC323" s="771"/>
    </row>
    <row r="324" spans="1:68" ht="37.5" customHeight="1" x14ac:dyDescent="0.25">
      <c r="A324" s="53" t="s">
        <v>534</v>
      </c>
      <c r="B324" s="53" t="s">
        <v>535</v>
      </c>
      <c r="C324" s="30">
        <v>4301051731</v>
      </c>
      <c r="D324" s="786">
        <v>4680115884618</v>
      </c>
      <c r="E324" s="787"/>
      <c r="F324" s="778">
        <v>0.6</v>
      </c>
      <c r="G324" s="31">
        <v>6</v>
      </c>
      <c r="H324" s="778">
        <v>3.6</v>
      </c>
      <c r="I324" s="778">
        <v>3.81</v>
      </c>
      <c r="J324" s="31">
        <v>132</v>
      </c>
      <c r="K324" s="31" t="s">
        <v>126</v>
      </c>
      <c r="L324" s="31"/>
      <c r="M324" s="32" t="s">
        <v>68</v>
      </c>
      <c r="N324" s="32"/>
      <c r="O324" s="31">
        <v>45</v>
      </c>
      <c r="P324" s="10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84"/>
      <c r="R324" s="784"/>
      <c r="S324" s="784"/>
      <c r="T324" s="785"/>
      <c r="U324" s="33"/>
      <c r="V324" s="33"/>
      <c r="W324" s="34" t="s">
        <v>69</v>
      </c>
      <c r="X324" s="779">
        <v>0</v>
      </c>
      <c r="Y324" s="780">
        <f>IFERROR(IF(X324="",0,CEILING((X324/$H324),1)*$H324),"")</f>
        <v>0</v>
      </c>
      <c r="Z324" s="35" t="str">
        <f>IFERROR(IF(Y324=0,"",ROUNDUP(Y324/H324,0)*0.00902),"")</f>
        <v/>
      </c>
      <c r="AA324" s="55"/>
      <c r="AB324" s="56"/>
      <c r="AC324" s="403" t="s">
        <v>536</v>
      </c>
      <c r="AG324" s="63"/>
      <c r="AJ324" s="66"/>
      <c r="AK324" s="66">
        <v>0</v>
      </c>
      <c r="BB324" s="404" t="s">
        <v>1</v>
      </c>
      <c r="BM324" s="63">
        <f>IFERROR(X324*I324/H324,"0")</f>
        <v>0</v>
      </c>
      <c r="BN324" s="63">
        <f>IFERROR(Y324*I324/H324,"0")</f>
        <v>0</v>
      </c>
      <c r="BO324" s="63">
        <f>IFERROR(1/J324*(X324/H324),"0")</f>
        <v>0</v>
      </c>
      <c r="BP324" s="63">
        <f>IFERROR(1/J324*(Y324/H324),"0")</f>
        <v>0</v>
      </c>
    </row>
    <row r="325" spans="1:68" x14ac:dyDescent="0.2">
      <c r="A325" s="80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08"/>
      <c r="P325" s="791" t="s">
        <v>71</v>
      </c>
      <c r="Q325" s="792"/>
      <c r="R325" s="792"/>
      <c r="S325" s="792"/>
      <c r="T325" s="792"/>
      <c r="U325" s="792"/>
      <c r="V325" s="793"/>
      <c r="W325" s="36" t="s">
        <v>72</v>
      </c>
      <c r="X325" s="781">
        <f>IFERROR(X324/H324,"0")</f>
        <v>0</v>
      </c>
      <c r="Y325" s="781">
        <f>IFERROR(Y324/H324,"0")</f>
        <v>0</v>
      </c>
      <c r="Z325" s="781">
        <f>IFERROR(IF(Z324="",0,Z324),"0")</f>
        <v>0</v>
      </c>
      <c r="AA325" s="782"/>
      <c r="AB325" s="782"/>
      <c r="AC325" s="782"/>
    </row>
    <row r="326" spans="1:68" x14ac:dyDescent="0.2">
      <c r="A326" s="797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08"/>
      <c r="P326" s="791" t="s">
        <v>71</v>
      </c>
      <c r="Q326" s="792"/>
      <c r="R326" s="792"/>
      <c r="S326" s="792"/>
      <c r="T326" s="792"/>
      <c r="U326" s="792"/>
      <c r="V326" s="793"/>
      <c r="W326" s="36" t="s">
        <v>69</v>
      </c>
      <c r="X326" s="781">
        <f>IFERROR(SUM(X324:X324),"0")</f>
        <v>0</v>
      </c>
      <c r="Y326" s="781">
        <f>IFERROR(SUM(Y324:Y324),"0")</f>
        <v>0</v>
      </c>
      <c r="Z326" s="36"/>
      <c r="AA326" s="782"/>
      <c r="AB326" s="782"/>
      <c r="AC326" s="782"/>
    </row>
    <row r="327" spans="1:68" ht="16.5" customHeight="1" x14ac:dyDescent="0.25">
      <c r="A327" s="825" t="s">
        <v>537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72"/>
      <c r="AB327" s="772"/>
      <c r="AC327" s="772"/>
    </row>
    <row r="328" spans="1:68" ht="14.25" customHeight="1" x14ac:dyDescent="0.25">
      <c r="A328" s="796" t="s">
        <v>113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1"/>
      <c r="AB328" s="771"/>
      <c r="AC328" s="771"/>
    </row>
    <row r="329" spans="1:68" ht="27" customHeight="1" x14ac:dyDescent="0.25">
      <c r="A329" s="53" t="s">
        <v>538</v>
      </c>
      <c r="B329" s="53" t="s">
        <v>539</v>
      </c>
      <c r="C329" s="30">
        <v>4301011353</v>
      </c>
      <c r="D329" s="786">
        <v>4607091389807</v>
      </c>
      <c r="E329" s="787"/>
      <c r="F329" s="778">
        <v>0.4</v>
      </c>
      <c r="G329" s="31">
        <v>10</v>
      </c>
      <c r="H329" s="778">
        <v>4</v>
      </c>
      <c r="I329" s="778">
        <v>4.21</v>
      </c>
      <c r="J329" s="31">
        <v>132</v>
      </c>
      <c r="K329" s="31" t="s">
        <v>126</v>
      </c>
      <c r="L329" s="31"/>
      <c r="M329" s="32" t="s">
        <v>119</v>
      </c>
      <c r="N329" s="32"/>
      <c r="O329" s="31">
        <v>55</v>
      </c>
      <c r="P329" s="8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84"/>
      <c r="R329" s="784"/>
      <c r="S329" s="784"/>
      <c r="T329" s="785"/>
      <c r="U329" s="33"/>
      <c r="V329" s="33"/>
      <c r="W329" s="34" t="s">
        <v>69</v>
      </c>
      <c r="X329" s="779">
        <v>0</v>
      </c>
      <c r="Y329" s="780">
        <f>IFERROR(IF(X329="",0,CEILING((X329/$H329),1)*$H329),"")</f>
        <v>0</v>
      </c>
      <c r="Z329" s="35" t="str">
        <f>IFERROR(IF(Y329=0,"",ROUNDUP(Y329/H329,0)*0.00902),"")</f>
        <v/>
      </c>
      <c r="AA329" s="55"/>
      <c r="AB329" s="56"/>
      <c r="AC329" s="405" t="s">
        <v>540</v>
      </c>
      <c r="AG329" s="63"/>
      <c r="AJ329" s="66"/>
      <c r="AK329" s="66">
        <v>0</v>
      </c>
      <c r="BB329" s="406" t="s">
        <v>1</v>
      </c>
      <c r="BM329" s="63">
        <f>IFERROR(X329*I329/H329,"0")</f>
        <v>0</v>
      </c>
      <c r="BN329" s="63">
        <f>IFERROR(Y329*I329/H329,"0")</f>
        <v>0</v>
      </c>
      <c r="BO329" s="63">
        <f>IFERROR(1/J329*(X329/H329),"0")</f>
        <v>0</v>
      </c>
      <c r="BP329" s="63">
        <f>IFERROR(1/J329*(Y329/H329),"0")</f>
        <v>0</v>
      </c>
    </row>
    <row r="330" spans="1:68" x14ac:dyDescent="0.2">
      <c r="A330" s="80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08"/>
      <c r="P330" s="791" t="s">
        <v>71</v>
      </c>
      <c r="Q330" s="792"/>
      <c r="R330" s="792"/>
      <c r="S330" s="792"/>
      <c r="T330" s="792"/>
      <c r="U330" s="792"/>
      <c r="V330" s="793"/>
      <c r="W330" s="36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08"/>
      <c r="P331" s="791" t="s">
        <v>71</v>
      </c>
      <c r="Q331" s="792"/>
      <c r="R331" s="792"/>
      <c r="S331" s="792"/>
      <c r="T331" s="792"/>
      <c r="U331" s="792"/>
      <c r="V331" s="793"/>
      <c r="W331" s="36" t="s">
        <v>69</v>
      </c>
      <c r="X331" s="781">
        <f>IFERROR(SUM(X329:X329),"0")</f>
        <v>0</v>
      </c>
      <c r="Y331" s="781">
        <f>IFERROR(SUM(Y329:Y329),"0")</f>
        <v>0</v>
      </c>
      <c r="Z331" s="36"/>
      <c r="AA331" s="782"/>
      <c r="AB331" s="782"/>
      <c r="AC331" s="782"/>
    </row>
    <row r="332" spans="1:68" ht="14.25" customHeight="1" x14ac:dyDescent="0.25">
      <c r="A332" s="796" t="s">
        <v>64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1"/>
      <c r="AB332" s="771"/>
      <c r="AC332" s="771"/>
    </row>
    <row r="333" spans="1:68" ht="27" customHeight="1" x14ac:dyDescent="0.25">
      <c r="A333" s="53" t="s">
        <v>541</v>
      </c>
      <c r="B333" s="53" t="s">
        <v>542</v>
      </c>
      <c r="C333" s="30">
        <v>4301031164</v>
      </c>
      <c r="D333" s="786">
        <v>4680115880481</v>
      </c>
      <c r="E333" s="787"/>
      <c r="F333" s="778">
        <v>0.28000000000000003</v>
      </c>
      <c r="G333" s="31">
        <v>6</v>
      </c>
      <c r="H333" s="778">
        <v>1.68</v>
      </c>
      <c r="I333" s="778">
        <v>1.78</v>
      </c>
      <c r="J333" s="31">
        <v>234</v>
      </c>
      <c r="K333" s="31" t="s">
        <v>67</v>
      </c>
      <c r="L333" s="31"/>
      <c r="M333" s="32" t="s">
        <v>68</v>
      </c>
      <c r="N333" s="32"/>
      <c r="O333" s="31">
        <v>40</v>
      </c>
      <c r="P333" s="110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84"/>
      <c r="R333" s="784"/>
      <c r="S333" s="784"/>
      <c r="T333" s="785"/>
      <c r="U333" s="33"/>
      <c r="V333" s="33"/>
      <c r="W333" s="34" t="s">
        <v>69</v>
      </c>
      <c r="X333" s="779">
        <v>0</v>
      </c>
      <c r="Y333" s="780">
        <f>IFERROR(IF(X333="",0,CEILING((X333/$H333),1)*$H333),"")</f>
        <v>0</v>
      </c>
      <c r="Z333" s="35" t="str">
        <f>IFERROR(IF(Y333=0,"",ROUNDUP(Y333/H333,0)*0.00502),"")</f>
        <v/>
      </c>
      <c r="AA333" s="55"/>
      <c r="AB333" s="56"/>
      <c r="AC333" s="407" t="s">
        <v>543</v>
      </c>
      <c r="AG333" s="63"/>
      <c r="AJ333" s="66"/>
      <c r="AK333" s="66">
        <v>0</v>
      </c>
      <c r="BB333" s="408" t="s">
        <v>1</v>
      </c>
      <c r="BM333" s="63">
        <f>IFERROR(X333*I333/H333,"0")</f>
        <v>0</v>
      </c>
      <c r="BN333" s="63">
        <f>IFERROR(Y333*I333/H333,"0")</f>
        <v>0</v>
      </c>
      <c r="BO333" s="63">
        <f>IFERROR(1/J333*(X333/H333),"0")</f>
        <v>0</v>
      </c>
      <c r="BP333" s="63">
        <f>IFERROR(1/J333*(Y333/H333),"0")</f>
        <v>0</v>
      </c>
    </row>
    <row r="334" spans="1:68" x14ac:dyDescent="0.2">
      <c r="A334" s="80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08"/>
      <c r="P334" s="791" t="s">
        <v>71</v>
      </c>
      <c r="Q334" s="792"/>
      <c r="R334" s="792"/>
      <c r="S334" s="792"/>
      <c r="T334" s="792"/>
      <c r="U334" s="792"/>
      <c r="V334" s="793"/>
      <c r="W334" s="36" t="s">
        <v>72</v>
      </c>
      <c r="X334" s="781">
        <f>IFERROR(X333/H333,"0")</f>
        <v>0</v>
      </c>
      <c r="Y334" s="781">
        <f>IFERROR(Y333/H333,"0")</f>
        <v>0</v>
      </c>
      <c r="Z334" s="781">
        <f>IFERROR(IF(Z333="",0,Z333),"0")</f>
        <v>0</v>
      </c>
      <c r="AA334" s="782"/>
      <c r="AB334" s="782"/>
      <c r="AC334" s="782"/>
    </row>
    <row r="335" spans="1:68" x14ac:dyDescent="0.2">
      <c r="A335" s="797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08"/>
      <c r="P335" s="791" t="s">
        <v>71</v>
      </c>
      <c r="Q335" s="792"/>
      <c r="R335" s="792"/>
      <c r="S335" s="792"/>
      <c r="T335" s="792"/>
      <c r="U335" s="792"/>
      <c r="V335" s="793"/>
      <c r="W335" s="36" t="s">
        <v>69</v>
      </c>
      <c r="X335" s="781">
        <f>IFERROR(SUM(X333:X333),"0")</f>
        <v>0</v>
      </c>
      <c r="Y335" s="781">
        <f>IFERROR(SUM(Y333:Y333),"0")</f>
        <v>0</v>
      </c>
      <c r="Z335" s="36"/>
      <c r="AA335" s="782"/>
      <c r="AB335" s="782"/>
      <c r="AC335" s="782"/>
    </row>
    <row r="336" spans="1:68" ht="14.25" customHeight="1" x14ac:dyDescent="0.25">
      <c r="A336" s="796" t="s">
        <v>73</v>
      </c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797"/>
      <c r="P336" s="797"/>
      <c r="Q336" s="797"/>
      <c r="R336" s="797"/>
      <c r="S336" s="797"/>
      <c r="T336" s="797"/>
      <c r="U336" s="797"/>
      <c r="V336" s="797"/>
      <c r="W336" s="797"/>
      <c r="X336" s="797"/>
      <c r="Y336" s="797"/>
      <c r="Z336" s="797"/>
      <c r="AA336" s="771"/>
      <c r="AB336" s="771"/>
      <c r="AC336" s="771"/>
    </row>
    <row r="337" spans="1:68" ht="27" customHeight="1" x14ac:dyDescent="0.25">
      <c r="A337" s="53" t="s">
        <v>544</v>
      </c>
      <c r="B337" s="53" t="s">
        <v>545</v>
      </c>
      <c r="C337" s="30">
        <v>4301051344</v>
      </c>
      <c r="D337" s="786">
        <v>4680115880412</v>
      </c>
      <c r="E337" s="787"/>
      <c r="F337" s="778">
        <v>0.33</v>
      </c>
      <c r="G337" s="31">
        <v>6</v>
      </c>
      <c r="H337" s="778">
        <v>1.98</v>
      </c>
      <c r="I337" s="778">
        <v>2.226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45</v>
      </c>
      <c r="P337" s="87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84"/>
      <c r="R337" s="784"/>
      <c r="S337" s="784"/>
      <c r="T337" s="785"/>
      <c r="U337" s="33"/>
      <c r="V337" s="33"/>
      <c r="W337" s="34" t="s">
        <v>69</v>
      </c>
      <c r="X337" s="779">
        <v>0</v>
      </c>
      <c r="Y337" s="780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546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t="27" customHeight="1" x14ac:dyDescent="0.25">
      <c r="A338" s="53" t="s">
        <v>547</v>
      </c>
      <c r="B338" s="53" t="s">
        <v>548</v>
      </c>
      <c r="C338" s="30">
        <v>4301051277</v>
      </c>
      <c r="D338" s="786">
        <v>4680115880511</v>
      </c>
      <c r="E338" s="787"/>
      <c r="F338" s="778">
        <v>0.33</v>
      </c>
      <c r="G338" s="31">
        <v>6</v>
      </c>
      <c r="H338" s="778">
        <v>1.98</v>
      </c>
      <c r="I338" s="778">
        <v>2.16</v>
      </c>
      <c r="J338" s="31">
        <v>182</v>
      </c>
      <c r="K338" s="31" t="s">
        <v>76</v>
      </c>
      <c r="L338" s="31"/>
      <c r="M338" s="32" t="s">
        <v>77</v>
      </c>
      <c r="N338" s="32"/>
      <c r="O338" s="31">
        <v>40</v>
      </c>
      <c r="P338" s="122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84"/>
      <c r="R338" s="784"/>
      <c r="S338" s="784"/>
      <c r="T338" s="785"/>
      <c r="U338" s="33"/>
      <c r="V338" s="33"/>
      <c r="W338" s="34" t="s">
        <v>69</v>
      </c>
      <c r="X338" s="779">
        <v>0</v>
      </c>
      <c r="Y338" s="780">
        <f>IFERROR(IF(X338="",0,CEILING((X338/$H338),1)*$H338),"")</f>
        <v>0</v>
      </c>
      <c r="Z338" s="35" t="str">
        <f>IFERROR(IF(Y338=0,"",ROUNDUP(Y338/H338,0)*0.00651),"")</f>
        <v/>
      </c>
      <c r="AA338" s="55"/>
      <c r="AB338" s="56"/>
      <c r="AC338" s="411" t="s">
        <v>549</v>
      </c>
      <c r="AG338" s="63"/>
      <c r="AJ338" s="66"/>
      <c r="AK338" s="66">
        <v>0</v>
      </c>
      <c r="BB338" s="412" t="s">
        <v>1</v>
      </c>
      <c r="BM338" s="63">
        <f>IFERROR(X338*I338/H338,"0")</f>
        <v>0</v>
      </c>
      <c r="BN338" s="63">
        <f>IFERROR(Y338*I338/H338,"0")</f>
        <v>0</v>
      </c>
      <c r="BO338" s="63">
        <f>IFERROR(1/J338*(X338/H338),"0")</f>
        <v>0</v>
      </c>
      <c r="BP338" s="63">
        <f>IFERROR(1/J338*(Y338/H338),"0")</f>
        <v>0</v>
      </c>
    </row>
    <row r="339" spans="1:68" x14ac:dyDescent="0.2">
      <c r="A339" s="80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08"/>
      <c r="P339" s="791" t="s">
        <v>71</v>
      </c>
      <c r="Q339" s="792"/>
      <c r="R339" s="792"/>
      <c r="S339" s="792"/>
      <c r="T339" s="792"/>
      <c r="U339" s="792"/>
      <c r="V339" s="793"/>
      <c r="W339" s="36" t="s">
        <v>72</v>
      </c>
      <c r="X339" s="781">
        <f>IFERROR(X337/H337,"0")+IFERROR(X338/H338,"0")</f>
        <v>0</v>
      </c>
      <c r="Y339" s="781">
        <f>IFERROR(Y337/H337,"0")+IFERROR(Y338/H338,"0")</f>
        <v>0</v>
      </c>
      <c r="Z339" s="781">
        <f>IFERROR(IF(Z337="",0,Z337),"0")+IFERROR(IF(Z338="",0,Z338),"0")</f>
        <v>0</v>
      </c>
      <c r="AA339" s="782"/>
      <c r="AB339" s="782"/>
      <c r="AC339" s="782"/>
    </row>
    <row r="340" spans="1:68" x14ac:dyDescent="0.2">
      <c r="A340" s="797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808"/>
      <c r="P340" s="791" t="s">
        <v>71</v>
      </c>
      <c r="Q340" s="792"/>
      <c r="R340" s="792"/>
      <c r="S340" s="792"/>
      <c r="T340" s="792"/>
      <c r="U340" s="792"/>
      <c r="V340" s="793"/>
      <c r="W340" s="36" t="s">
        <v>69</v>
      </c>
      <c r="X340" s="781">
        <f>IFERROR(SUM(X337:X338),"0")</f>
        <v>0</v>
      </c>
      <c r="Y340" s="781">
        <f>IFERROR(SUM(Y337:Y338),"0")</f>
        <v>0</v>
      </c>
      <c r="Z340" s="36"/>
      <c r="AA340" s="782"/>
      <c r="AB340" s="782"/>
      <c r="AC340" s="782"/>
    </row>
    <row r="341" spans="1:68" ht="16.5" customHeight="1" x14ac:dyDescent="0.25">
      <c r="A341" s="825" t="s">
        <v>550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72"/>
      <c r="AB341" s="772"/>
      <c r="AC341" s="772"/>
    </row>
    <row r="342" spans="1:68" ht="14.25" customHeight="1" x14ac:dyDescent="0.25">
      <c r="A342" s="796" t="s">
        <v>113</v>
      </c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797"/>
      <c r="P342" s="797"/>
      <c r="Q342" s="797"/>
      <c r="R342" s="797"/>
      <c r="S342" s="797"/>
      <c r="T342" s="797"/>
      <c r="U342" s="797"/>
      <c r="V342" s="797"/>
      <c r="W342" s="797"/>
      <c r="X342" s="797"/>
      <c r="Y342" s="797"/>
      <c r="Z342" s="797"/>
      <c r="AA342" s="771"/>
      <c r="AB342" s="771"/>
      <c r="AC342" s="771"/>
    </row>
    <row r="343" spans="1:68" ht="27" customHeight="1" x14ac:dyDescent="0.25">
      <c r="A343" s="53" t="s">
        <v>551</v>
      </c>
      <c r="B343" s="53" t="s">
        <v>552</v>
      </c>
      <c r="C343" s="30">
        <v>4301011593</v>
      </c>
      <c r="D343" s="786">
        <v>4680115882973</v>
      </c>
      <c r="E343" s="787"/>
      <c r="F343" s="778">
        <v>0.7</v>
      </c>
      <c r="G343" s="31">
        <v>6</v>
      </c>
      <c r="H343" s="778">
        <v>4.2</v>
      </c>
      <c r="I343" s="778">
        <v>4.5599999999999996</v>
      </c>
      <c r="J343" s="31">
        <v>104</v>
      </c>
      <c r="K343" s="31" t="s">
        <v>116</v>
      </c>
      <c r="L343" s="31"/>
      <c r="M343" s="32" t="s">
        <v>119</v>
      </c>
      <c r="N343" s="32"/>
      <c r="O343" s="31">
        <v>55</v>
      </c>
      <c r="P343" s="10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84"/>
      <c r="R343" s="784"/>
      <c r="S343" s="784"/>
      <c r="T343" s="785"/>
      <c r="U343" s="33"/>
      <c r="V343" s="33"/>
      <c r="W343" s="34" t="s">
        <v>69</v>
      </c>
      <c r="X343" s="779">
        <v>0</v>
      </c>
      <c r="Y343" s="780">
        <f>IFERROR(IF(X343="",0,CEILING((X343/$H343),1)*$H343),"")</f>
        <v>0</v>
      </c>
      <c r="Z343" s="35" t="str">
        <f>IFERROR(IF(Y343=0,"",ROUNDUP(Y343/H343,0)*0.01196),"")</f>
        <v/>
      </c>
      <c r="AA343" s="55"/>
      <c r="AB343" s="56"/>
      <c r="AC343" s="413" t="s">
        <v>438</v>
      </c>
      <c r="AG343" s="63"/>
      <c r="AJ343" s="66"/>
      <c r="AK343" s="66">
        <v>0</v>
      </c>
      <c r="BB343" s="414" t="s">
        <v>1</v>
      </c>
      <c r="BM343" s="63">
        <f>IFERROR(X343*I343/H343,"0")</f>
        <v>0</v>
      </c>
      <c r="BN343" s="63">
        <f>IFERROR(Y343*I343/H343,"0")</f>
        <v>0</v>
      </c>
      <c r="BO343" s="63">
        <f>IFERROR(1/J343*(X343/H343),"0")</f>
        <v>0</v>
      </c>
      <c r="BP343" s="63">
        <f>IFERROR(1/J343*(Y343/H343),"0")</f>
        <v>0</v>
      </c>
    </row>
    <row r="344" spans="1:68" x14ac:dyDescent="0.2">
      <c r="A344" s="80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08"/>
      <c r="P344" s="791" t="s">
        <v>71</v>
      </c>
      <c r="Q344" s="792"/>
      <c r="R344" s="792"/>
      <c r="S344" s="792"/>
      <c r="T344" s="792"/>
      <c r="U344" s="792"/>
      <c r="V344" s="793"/>
      <c r="W344" s="36" t="s">
        <v>72</v>
      </c>
      <c r="X344" s="781">
        <f>IFERROR(X343/H343,"0")</f>
        <v>0</v>
      </c>
      <c r="Y344" s="781">
        <f>IFERROR(Y343/H343,"0")</f>
        <v>0</v>
      </c>
      <c r="Z344" s="781">
        <f>IFERROR(IF(Z343="",0,Z343),"0")</f>
        <v>0</v>
      </c>
      <c r="AA344" s="782"/>
      <c r="AB344" s="782"/>
      <c r="AC344" s="782"/>
    </row>
    <row r="345" spans="1:68" x14ac:dyDescent="0.2">
      <c r="A345" s="797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808"/>
      <c r="P345" s="791" t="s">
        <v>71</v>
      </c>
      <c r="Q345" s="792"/>
      <c r="R345" s="792"/>
      <c r="S345" s="792"/>
      <c r="T345" s="792"/>
      <c r="U345" s="792"/>
      <c r="V345" s="793"/>
      <c r="W345" s="36" t="s">
        <v>69</v>
      </c>
      <c r="X345" s="781">
        <f>IFERROR(SUM(X343:X343),"0")</f>
        <v>0</v>
      </c>
      <c r="Y345" s="781">
        <f>IFERROR(SUM(Y343:Y343),"0")</f>
        <v>0</v>
      </c>
      <c r="Z345" s="36"/>
      <c r="AA345" s="782"/>
      <c r="AB345" s="782"/>
      <c r="AC345" s="782"/>
    </row>
    <row r="346" spans="1:68" ht="14.25" customHeight="1" x14ac:dyDescent="0.25">
      <c r="A346" s="796" t="s">
        <v>64</v>
      </c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797"/>
      <c r="P346" s="797"/>
      <c r="Q346" s="797"/>
      <c r="R346" s="797"/>
      <c r="S346" s="797"/>
      <c r="T346" s="797"/>
      <c r="U346" s="797"/>
      <c r="V346" s="797"/>
      <c r="W346" s="797"/>
      <c r="X346" s="797"/>
      <c r="Y346" s="797"/>
      <c r="Z346" s="797"/>
      <c r="AA346" s="771"/>
      <c r="AB346" s="771"/>
      <c r="AC346" s="771"/>
    </row>
    <row r="347" spans="1:68" ht="27" customHeight="1" x14ac:dyDescent="0.25">
      <c r="A347" s="53" t="s">
        <v>553</v>
      </c>
      <c r="B347" s="53" t="s">
        <v>554</v>
      </c>
      <c r="C347" s="30">
        <v>4301031305</v>
      </c>
      <c r="D347" s="786">
        <v>4607091389845</v>
      </c>
      <c r="E347" s="787"/>
      <c r="F347" s="778">
        <v>0.35</v>
      </c>
      <c r="G347" s="31">
        <v>6</v>
      </c>
      <c r="H347" s="778">
        <v>2.1</v>
      </c>
      <c r="I347" s="778">
        <v>2.2000000000000002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84"/>
      <c r="R347" s="784"/>
      <c r="S347" s="784"/>
      <c r="T347" s="785"/>
      <c r="U347" s="33"/>
      <c r="V347" s="33"/>
      <c r="W347" s="34" t="s">
        <v>69</v>
      </c>
      <c r="X347" s="779">
        <v>245</v>
      </c>
      <c r="Y347" s="780">
        <f>IFERROR(IF(X347="",0,CEILING((X347/$H347),1)*$H347),"")</f>
        <v>245.70000000000002</v>
      </c>
      <c r="Z347" s="35">
        <f>IFERROR(IF(Y347=0,"",ROUNDUP(Y347/H347,0)*0.00502),"")</f>
        <v>0.58733999999999997</v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256.66666666666663</v>
      </c>
      <c r="BN347" s="63">
        <f>IFERROR(Y347*I347/H347,"0")</f>
        <v>257.40000000000003</v>
      </c>
      <c r="BO347" s="63">
        <f>IFERROR(1/J347*(X347/H347),"0")</f>
        <v>0.4985754985754986</v>
      </c>
      <c r="BP347" s="63">
        <f>IFERROR(1/J347*(Y347/H347),"0")</f>
        <v>0.5</v>
      </c>
    </row>
    <row r="348" spans="1:68" ht="27" customHeight="1" x14ac:dyDescent="0.25">
      <c r="A348" s="53" t="s">
        <v>556</v>
      </c>
      <c r="B348" s="53" t="s">
        <v>557</v>
      </c>
      <c r="C348" s="30">
        <v>4301031306</v>
      </c>
      <c r="D348" s="786">
        <v>4680115882881</v>
      </c>
      <c r="E348" s="787"/>
      <c r="F348" s="778">
        <v>0.28000000000000003</v>
      </c>
      <c r="G348" s="31">
        <v>6</v>
      </c>
      <c r="H348" s="778">
        <v>1.68</v>
      </c>
      <c r="I348" s="778">
        <v>1.81</v>
      </c>
      <c r="J348" s="31">
        <v>234</v>
      </c>
      <c r="K348" s="31" t="s">
        <v>67</v>
      </c>
      <c r="L348" s="31"/>
      <c r="M348" s="32" t="s">
        <v>68</v>
      </c>
      <c r="N348" s="32"/>
      <c r="O348" s="31">
        <v>40</v>
      </c>
      <c r="P348" s="1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84"/>
      <c r="R348" s="784"/>
      <c r="S348" s="784"/>
      <c r="T348" s="785"/>
      <c r="U348" s="33"/>
      <c r="V348" s="33"/>
      <c r="W348" s="34" t="s">
        <v>69</v>
      </c>
      <c r="X348" s="779">
        <v>0</v>
      </c>
      <c r="Y348" s="780">
        <f>IFERROR(IF(X348="",0,CEILING((X348/$H348),1)*$H348),"")</f>
        <v>0</v>
      </c>
      <c r="Z348" s="35" t="str">
        <f>IFERROR(IF(Y348=0,"",ROUNDUP(Y348/H348,0)*0.00502),"")</f>
        <v/>
      </c>
      <c r="AA348" s="55"/>
      <c r="AB348" s="56"/>
      <c r="AC348" s="417" t="s">
        <v>555</v>
      </c>
      <c r="AG348" s="63"/>
      <c r="AJ348" s="66"/>
      <c r="AK348" s="66">
        <v>0</v>
      </c>
      <c r="BB348" s="418" t="s">
        <v>1</v>
      </c>
      <c r="BM348" s="63">
        <f>IFERROR(X348*I348/H348,"0")</f>
        <v>0</v>
      </c>
      <c r="BN348" s="63">
        <f>IFERROR(Y348*I348/H348,"0")</f>
        <v>0</v>
      </c>
      <c r="BO348" s="63">
        <f>IFERROR(1/J348*(X348/H348),"0")</f>
        <v>0</v>
      </c>
      <c r="BP348" s="63">
        <f>IFERROR(1/J348*(Y348/H348),"0")</f>
        <v>0</v>
      </c>
    </row>
    <row r="349" spans="1:68" x14ac:dyDescent="0.2">
      <c r="A349" s="80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08"/>
      <c r="P349" s="791" t="s">
        <v>71</v>
      </c>
      <c r="Q349" s="792"/>
      <c r="R349" s="792"/>
      <c r="S349" s="792"/>
      <c r="T349" s="792"/>
      <c r="U349" s="792"/>
      <c r="V349" s="793"/>
      <c r="W349" s="36" t="s">
        <v>72</v>
      </c>
      <c r="X349" s="781">
        <f>IFERROR(X347/H347,"0")+IFERROR(X348/H348,"0")</f>
        <v>116.66666666666666</v>
      </c>
      <c r="Y349" s="781">
        <f>IFERROR(Y347/H347,"0")+IFERROR(Y348/H348,"0")</f>
        <v>117</v>
      </c>
      <c r="Z349" s="781">
        <f>IFERROR(IF(Z347="",0,Z347),"0")+IFERROR(IF(Z348="",0,Z348),"0")</f>
        <v>0.58733999999999997</v>
      </c>
      <c r="AA349" s="782"/>
      <c r="AB349" s="782"/>
      <c r="AC349" s="782"/>
    </row>
    <row r="350" spans="1:68" x14ac:dyDescent="0.2">
      <c r="A350" s="797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08"/>
      <c r="P350" s="791" t="s">
        <v>71</v>
      </c>
      <c r="Q350" s="792"/>
      <c r="R350" s="792"/>
      <c r="S350" s="792"/>
      <c r="T350" s="792"/>
      <c r="U350" s="792"/>
      <c r="V350" s="793"/>
      <c r="W350" s="36" t="s">
        <v>69</v>
      </c>
      <c r="X350" s="781">
        <f>IFERROR(SUM(X347:X348),"0")</f>
        <v>245</v>
      </c>
      <c r="Y350" s="781">
        <f>IFERROR(SUM(Y347:Y348),"0")</f>
        <v>245.70000000000002</v>
      </c>
      <c r="Z350" s="36"/>
      <c r="AA350" s="782"/>
      <c r="AB350" s="782"/>
      <c r="AC350" s="782"/>
    </row>
    <row r="351" spans="1:68" ht="14.25" customHeight="1" x14ac:dyDescent="0.25">
      <c r="A351" s="796" t="s">
        <v>73</v>
      </c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797"/>
      <c r="P351" s="797"/>
      <c r="Q351" s="797"/>
      <c r="R351" s="797"/>
      <c r="S351" s="797"/>
      <c r="T351" s="797"/>
      <c r="U351" s="797"/>
      <c r="V351" s="797"/>
      <c r="W351" s="797"/>
      <c r="X351" s="797"/>
      <c r="Y351" s="797"/>
      <c r="Z351" s="797"/>
      <c r="AA351" s="771"/>
      <c r="AB351" s="771"/>
      <c r="AC351" s="771"/>
    </row>
    <row r="352" spans="1:68" ht="37.5" customHeight="1" x14ac:dyDescent="0.25">
      <c r="A352" s="53" t="s">
        <v>558</v>
      </c>
      <c r="B352" s="53" t="s">
        <v>559</v>
      </c>
      <c r="C352" s="30">
        <v>4301051517</v>
      </c>
      <c r="D352" s="786">
        <v>4680115883390</v>
      </c>
      <c r="E352" s="787"/>
      <c r="F352" s="778">
        <v>0.3</v>
      </c>
      <c r="G352" s="31">
        <v>6</v>
      </c>
      <c r="H352" s="778">
        <v>1.8</v>
      </c>
      <c r="I352" s="778">
        <v>1.98</v>
      </c>
      <c r="J352" s="31">
        <v>182</v>
      </c>
      <c r="K352" s="31" t="s">
        <v>76</v>
      </c>
      <c r="L352" s="31"/>
      <c r="M352" s="32" t="s">
        <v>68</v>
      </c>
      <c r="N352" s="32"/>
      <c r="O352" s="31">
        <v>40</v>
      </c>
      <c r="P352" s="91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84"/>
      <c r="R352" s="784"/>
      <c r="S352" s="784"/>
      <c r="T352" s="785"/>
      <c r="U352" s="33"/>
      <c r="V352" s="33"/>
      <c r="W352" s="34" t="s">
        <v>69</v>
      </c>
      <c r="X352" s="779">
        <v>0</v>
      </c>
      <c r="Y352" s="780">
        <f>IFERROR(IF(X352="",0,CEILING((X352/$H352),1)*$H352),"")</f>
        <v>0</v>
      </c>
      <c r="Z352" s="35" t="str">
        <f>IFERROR(IF(Y352=0,"",ROUNDUP(Y352/H352,0)*0.00651),"")</f>
        <v/>
      </c>
      <c r="AA352" s="55"/>
      <c r="AB352" s="56"/>
      <c r="AC352" s="419" t="s">
        <v>560</v>
      </c>
      <c r="AG352" s="63"/>
      <c r="AJ352" s="66"/>
      <c r="AK352" s="66">
        <v>0</v>
      </c>
      <c r="BB352" s="420" t="s">
        <v>1</v>
      </c>
      <c r="BM352" s="63">
        <f>IFERROR(X352*I352/H352,"0")</f>
        <v>0</v>
      </c>
      <c r="BN352" s="63">
        <f>IFERROR(Y352*I352/H352,"0")</f>
        <v>0</v>
      </c>
      <c r="BO352" s="63">
        <f>IFERROR(1/J352*(X352/H352),"0")</f>
        <v>0</v>
      </c>
      <c r="BP352" s="63">
        <f>IFERROR(1/J352*(Y352/H352),"0")</f>
        <v>0</v>
      </c>
    </row>
    <row r="353" spans="1:68" x14ac:dyDescent="0.2">
      <c r="A353" s="80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08"/>
      <c r="P353" s="791" t="s">
        <v>71</v>
      </c>
      <c r="Q353" s="792"/>
      <c r="R353" s="792"/>
      <c r="S353" s="792"/>
      <c r="T353" s="792"/>
      <c r="U353" s="792"/>
      <c r="V353" s="793"/>
      <c r="W353" s="36" t="s">
        <v>72</v>
      </c>
      <c r="X353" s="781">
        <f>IFERROR(X352/H352,"0")</f>
        <v>0</v>
      </c>
      <c r="Y353" s="781">
        <f>IFERROR(Y352/H352,"0")</f>
        <v>0</v>
      </c>
      <c r="Z353" s="781">
        <f>IFERROR(IF(Z352="",0,Z352),"0")</f>
        <v>0</v>
      </c>
      <c r="AA353" s="782"/>
      <c r="AB353" s="782"/>
      <c r="AC353" s="782"/>
    </row>
    <row r="354" spans="1:68" x14ac:dyDescent="0.2">
      <c r="A354" s="797"/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808"/>
      <c r="P354" s="791" t="s">
        <v>71</v>
      </c>
      <c r="Q354" s="792"/>
      <c r="R354" s="792"/>
      <c r="S354" s="792"/>
      <c r="T354" s="792"/>
      <c r="U354" s="792"/>
      <c r="V354" s="793"/>
      <c r="W354" s="36" t="s">
        <v>69</v>
      </c>
      <c r="X354" s="781">
        <f>IFERROR(SUM(X352:X352),"0")</f>
        <v>0</v>
      </c>
      <c r="Y354" s="781">
        <f>IFERROR(SUM(Y352:Y352),"0")</f>
        <v>0</v>
      </c>
      <c r="Z354" s="36"/>
      <c r="AA354" s="782"/>
      <c r="AB354" s="782"/>
      <c r="AC354" s="782"/>
    </row>
    <row r="355" spans="1:68" ht="16.5" customHeight="1" x14ac:dyDescent="0.25">
      <c r="A355" s="825" t="s">
        <v>561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72"/>
      <c r="AB355" s="772"/>
      <c r="AC355" s="772"/>
    </row>
    <row r="356" spans="1:68" ht="14.25" customHeight="1" x14ac:dyDescent="0.25">
      <c r="A356" s="796" t="s">
        <v>113</v>
      </c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797"/>
      <c r="P356" s="797"/>
      <c r="Q356" s="797"/>
      <c r="R356" s="797"/>
      <c r="S356" s="797"/>
      <c r="T356" s="797"/>
      <c r="U356" s="797"/>
      <c r="V356" s="797"/>
      <c r="W356" s="797"/>
      <c r="X356" s="797"/>
      <c r="Y356" s="797"/>
      <c r="Z356" s="797"/>
      <c r="AA356" s="771"/>
      <c r="AB356" s="771"/>
      <c r="AC356" s="771"/>
    </row>
    <row r="357" spans="1:68" ht="27" customHeight="1" x14ac:dyDescent="0.25">
      <c r="A357" s="53" t="s">
        <v>562</v>
      </c>
      <c r="B357" s="53" t="s">
        <v>563</v>
      </c>
      <c r="C357" s="30">
        <v>4301012024</v>
      </c>
      <c r="D357" s="786">
        <v>4680115885615</v>
      </c>
      <c r="E357" s="787"/>
      <c r="F357" s="778">
        <v>1.35</v>
      </c>
      <c r="G357" s="31">
        <v>8</v>
      </c>
      <c r="H357" s="778">
        <v>10.8</v>
      </c>
      <c r="I357" s="778">
        <v>11.28</v>
      </c>
      <c r="J357" s="31">
        <v>56</v>
      </c>
      <c r="K357" s="31" t="s">
        <v>116</v>
      </c>
      <c r="L357" s="31"/>
      <c r="M357" s="32" t="s">
        <v>77</v>
      </c>
      <c r="N357" s="32"/>
      <c r="O357" s="31">
        <v>55</v>
      </c>
      <c r="P357" s="11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84"/>
      <c r="R357" s="784"/>
      <c r="S357" s="784"/>
      <c r="T357" s="785"/>
      <c r="U357" s="33"/>
      <c r="V357" s="33"/>
      <c r="W357" s="34" t="s">
        <v>69</v>
      </c>
      <c r="X357" s="779">
        <v>0</v>
      </c>
      <c r="Y357" s="780">
        <f t="shared" ref="Y357:Y364" si="77">IFERROR(IF(X357="",0,CEILING((X357/$H357),1)*$H357),"")</f>
        <v>0</v>
      </c>
      <c r="Z357" s="35" t="str">
        <f>IFERROR(IF(Y357=0,"",ROUNDUP(Y357/H357,0)*0.02175),"")</f>
        <v/>
      </c>
      <c r="AA357" s="55"/>
      <c r="AB357" s="56"/>
      <c r="AC357" s="421" t="s">
        <v>564</v>
      </c>
      <c r="AG357" s="63"/>
      <c r="AJ357" s="66"/>
      <c r="AK357" s="66">
        <v>0</v>
      </c>
      <c r="BB357" s="422" t="s">
        <v>1</v>
      </c>
      <c r="BM357" s="63">
        <f t="shared" ref="BM357:BM364" si="78">IFERROR(X357*I357/H357,"0")</f>
        <v>0</v>
      </c>
      <c r="BN357" s="63">
        <f t="shared" ref="BN357:BN364" si="79">IFERROR(Y357*I357/H357,"0")</f>
        <v>0</v>
      </c>
      <c r="BO357" s="63">
        <f t="shared" ref="BO357:BO364" si="80">IFERROR(1/J357*(X357/H357),"0")</f>
        <v>0</v>
      </c>
      <c r="BP357" s="63">
        <f t="shared" ref="BP357:BP364" si="81">IFERROR(1/J357*(Y357/H357),"0")</f>
        <v>0</v>
      </c>
    </row>
    <row r="358" spans="1:68" ht="27" customHeight="1" x14ac:dyDescent="0.25">
      <c r="A358" s="53" t="s">
        <v>565</v>
      </c>
      <c r="B358" s="53" t="s">
        <v>566</v>
      </c>
      <c r="C358" s="30">
        <v>4301012016</v>
      </c>
      <c r="D358" s="786">
        <v>4680115885554</v>
      </c>
      <c r="E358" s="787"/>
      <c r="F358" s="778">
        <v>1.35</v>
      </c>
      <c r="G358" s="31">
        <v>8</v>
      </c>
      <c r="H358" s="778">
        <v>10.8</v>
      </c>
      <c r="I358" s="778">
        <v>11.28</v>
      </c>
      <c r="J358" s="31">
        <v>56</v>
      </c>
      <c r="K358" s="31" t="s">
        <v>116</v>
      </c>
      <c r="L358" s="31" t="s">
        <v>567</v>
      </c>
      <c r="M358" s="32" t="s">
        <v>77</v>
      </c>
      <c r="N358" s="32"/>
      <c r="O358" s="31">
        <v>55</v>
      </c>
      <c r="P358" s="94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3"/>
      <c r="V358" s="33"/>
      <c r="W358" s="34" t="s">
        <v>69</v>
      </c>
      <c r="X358" s="779">
        <v>10</v>
      </c>
      <c r="Y358" s="780">
        <f t="shared" si="77"/>
        <v>10.8</v>
      </c>
      <c r="Z358" s="35">
        <f>IFERROR(IF(Y358=0,"",ROUNDUP(Y358/H358,0)*0.02175),"")</f>
        <v>2.1749999999999999E-2</v>
      </c>
      <c r="AA358" s="55"/>
      <c r="AB358" s="56"/>
      <c r="AC358" s="423" t="s">
        <v>568</v>
      </c>
      <c r="AG358" s="63"/>
      <c r="AJ358" s="66" t="s">
        <v>569</v>
      </c>
      <c r="AK358" s="66">
        <v>86.4</v>
      </c>
      <c r="BB358" s="424" t="s">
        <v>1</v>
      </c>
      <c r="BM358" s="63">
        <f t="shared" si="78"/>
        <v>10.444444444444443</v>
      </c>
      <c r="BN358" s="63">
        <f t="shared" si="79"/>
        <v>11.28</v>
      </c>
      <c r="BO358" s="63">
        <f t="shared" si="80"/>
        <v>1.653439153439153E-2</v>
      </c>
      <c r="BP358" s="63">
        <f t="shared" si="81"/>
        <v>1.7857142857142856E-2</v>
      </c>
    </row>
    <row r="359" spans="1:68" ht="27" customHeight="1" x14ac:dyDescent="0.25">
      <c r="A359" s="53" t="s">
        <v>565</v>
      </c>
      <c r="B359" s="53" t="s">
        <v>570</v>
      </c>
      <c r="C359" s="30">
        <v>4301011911</v>
      </c>
      <c r="D359" s="786">
        <v>4680115885554</v>
      </c>
      <c r="E359" s="787"/>
      <c r="F359" s="778">
        <v>1.35</v>
      </c>
      <c r="G359" s="31">
        <v>8</v>
      </c>
      <c r="H359" s="778">
        <v>10.8</v>
      </c>
      <c r="I359" s="778">
        <v>11.28</v>
      </c>
      <c r="J359" s="31">
        <v>48</v>
      </c>
      <c r="K359" s="31" t="s">
        <v>116</v>
      </c>
      <c r="L359" s="31"/>
      <c r="M359" s="32" t="s">
        <v>147</v>
      </c>
      <c r="N359" s="32"/>
      <c r="O359" s="31">
        <v>55</v>
      </c>
      <c r="P359" s="11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4"/>
      <c r="R359" s="784"/>
      <c r="S359" s="784"/>
      <c r="T359" s="785"/>
      <c r="U359" s="33"/>
      <c r="V359" s="33"/>
      <c r="W359" s="34" t="s">
        <v>69</v>
      </c>
      <c r="X359" s="779">
        <v>0</v>
      </c>
      <c r="Y359" s="780">
        <f t="shared" si="77"/>
        <v>0</v>
      </c>
      <c r="Z359" s="35" t="str">
        <f>IFERROR(IF(Y359=0,"",ROUNDUP(Y359/H359,0)*0.02039),"")</f>
        <v/>
      </c>
      <c r="AA359" s="55"/>
      <c r="AB359" s="56"/>
      <c r="AC359" s="425" t="s">
        <v>571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37.5" customHeight="1" x14ac:dyDescent="0.25">
      <c r="A360" s="53" t="s">
        <v>572</v>
      </c>
      <c r="B360" s="53" t="s">
        <v>573</v>
      </c>
      <c r="C360" s="30">
        <v>4301011858</v>
      </c>
      <c r="D360" s="786">
        <v>4680115885646</v>
      </c>
      <c r="E360" s="787"/>
      <c r="F360" s="778">
        <v>1.35</v>
      </c>
      <c r="G360" s="31">
        <v>8</v>
      </c>
      <c r="H360" s="778">
        <v>10.8</v>
      </c>
      <c r="I360" s="778">
        <v>11.28</v>
      </c>
      <c r="J360" s="31">
        <v>56</v>
      </c>
      <c r="K360" s="31" t="s">
        <v>116</v>
      </c>
      <c r="L360" s="31"/>
      <c r="M360" s="32" t="s">
        <v>119</v>
      </c>
      <c r="N360" s="32"/>
      <c r="O360" s="31">
        <v>55</v>
      </c>
      <c r="P360" s="12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84"/>
      <c r="R360" s="784"/>
      <c r="S360" s="784"/>
      <c r="T360" s="785"/>
      <c r="U360" s="33"/>
      <c r="V360" s="33"/>
      <c r="W360" s="34" t="s">
        <v>69</v>
      </c>
      <c r="X360" s="779">
        <v>0</v>
      </c>
      <c r="Y360" s="780">
        <f t="shared" si="77"/>
        <v>0</v>
      </c>
      <c r="Z360" s="35" t="str">
        <f>IFERROR(IF(Y360=0,"",ROUNDUP(Y360/H360,0)*0.02175),"")</f>
        <v/>
      </c>
      <c r="AA360" s="55"/>
      <c r="AB360" s="56"/>
      <c r="AC360" s="427" t="s">
        <v>574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575</v>
      </c>
      <c r="B361" s="53" t="s">
        <v>576</v>
      </c>
      <c r="C361" s="30">
        <v>4301011857</v>
      </c>
      <c r="D361" s="786">
        <v>4680115885622</v>
      </c>
      <c r="E361" s="787"/>
      <c r="F361" s="778">
        <v>0.4</v>
      </c>
      <c r="G361" s="31">
        <v>10</v>
      </c>
      <c r="H361" s="778">
        <v>4</v>
      </c>
      <c r="I361" s="778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55</v>
      </c>
      <c r="P361" s="9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84"/>
      <c r="R361" s="784"/>
      <c r="S361" s="784"/>
      <c r="T361" s="785"/>
      <c r="U361" s="33"/>
      <c r="V361" s="33"/>
      <c r="W361" s="34" t="s">
        <v>69</v>
      </c>
      <c r="X361" s="779">
        <v>0</v>
      </c>
      <c r="Y361" s="780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577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578</v>
      </c>
      <c r="B362" s="53" t="s">
        <v>579</v>
      </c>
      <c r="C362" s="30">
        <v>4301011573</v>
      </c>
      <c r="D362" s="786">
        <v>4680115881938</v>
      </c>
      <c r="E362" s="787"/>
      <c r="F362" s="778">
        <v>0.4</v>
      </c>
      <c r="G362" s="31">
        <v>10</v>
      </c>
      <c r="H362" s="778">
        <v>4</v>
      </c>
      <c r="I362" s="778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90</v>
      </c>
      <c r="P362" s="11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84"/>
      <c r="R362" s="784"/>
      <c r="S362" s="784"/>
      <c r="T362" s="785"/>
      <c r="U362" s="33"/>
      <c r="V362" s="33"/>
      <c r="W362" s="34" t="s">
        <v>69</v>
      </c>
      <c r="X362" s="779">
        <v>0</v>
      </c>
      <c r="Y362" s="780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580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581</v>
      </c>
      <c r="B363" s="53" t="s">
        <v>582</v>
      </c>
      <c r="C363" s="30">
        <v>4301011859</v>
      </c>
      <c r="D363" s="786">
        <v>4680115885608</v>
      </c>
      <c r="E363" s="787"/>
      <c r="F363" s="778">
        <v>0.4</v>
      </c>
      <c r="G363" s="31">
        <v>10</v>
      </c>
      <c r="H363" s="778">
        <v>4</v>
      </c>
      <c r="I363" s="778">
        <v>4.21</v>
      </c>
      <c r="J363" s="31">
        <v>132</v>
      </c>
      <c r="K363" s="31" t="s">
        <v>126</v>
      </c>
      <c r="L363" s="31"/>
      <c r="M363" s="32" t="s">
        <v>119</v>
      </c>
      <c r="N363" s="32"/>
      <c r="O363" s="31">
        <v>55</v>
      </c>
      <c r="P363" s="12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3"/>
      <c r="V363" s="33"/>
      <c r="W363" s="34" t="s">
        <v>69</v>
      </c>
      <c r="X363" s="779">
        <v>0</v>
      </c>
      <c r="Y363" s="780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customHeight="1" x14ac:dyDescent="0.25">
      <c r="A364" s="53" t="s">
        <v>583</v>
      </c>
      <c r="B364" s="53" t="s">
        <v>584</v>
      </c>
      <c r="C364" s="30">
        <v>4301011323</v>
      </c>
      <c r="D364" s="786">
        <v>4607091386011</v>
      </c>
      <c r="E364" s="787"/>
      <c r="F364" s="778">
        <v>0.5</v>
      </c>
      <c r="G364" s="31">
        <v>10</v>
      </c>
      <c r="H364" s="778">
        <v>5</v>
      </c>
      <c r="I364" s="778">
        <v>5.21</v>
      </c>
      <c r="J364" s="31">
        <v>132</v>
      </c>
      <c r="K364" s="31" t="s">
        <v>126</v>
      </c>
      <c r="L364" s="31"/>
      <c r="M364" s="32" t="s">
        <v>77</v>
      </c>
      <c r="N364" s="32"/>
      <c r="O364" s="31">
        <v>55</v>
      </c>
      <c r="P364" s="11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4"/>
      <c r="R364" s="784"/>
      <c r="S364" s="784"/>
      <c r="T364" s="785"/>
      <c r="U364" s="33"/>
      <c r="V364" s="33"/>
      <c r="W364" s="34" t="s">
        <v>69</v>
      </c>
      <c r="X364" s="779">
        <v>0</v>
      </c>
      <c r="Y364" s="780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585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80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08"/>
      <c r="P365" s="791" t="s">
        <v>71</v>
      </c>
      <c r="Q365" s="792"/>
      <c r="R365" s="792"/>
      <c r="S365" s="792"/>
      <c r="T365" s="792"/>
      <c r="U365" s="792"/>
      <c r="V365" s="793"/>
      <c r="W365" s="36" t="s">
        <v>72</v>
      </c>
      <c r="X365" s="781">
        <f>IFERROR(X357/H357,"0")+IFERROR(X358/H358,"0")+IFERROR(X359/H359,"0")+IFERROR(X360/H360,"0")+IFERROR(X361/H361,"0")+IFERROR(X362/H362,"0")+IFERROR(X363/H363,"0")+IFERROR(X364/H364,"0")</f>
        <v>0.92592592592592582</v>
      </c>
      <c r="Y365" s="781">
        <f>IFERROR(Y357/H357,"0")+IFERROR(Y358/H358,"0")+IFERROR(Y359/H359,"0")+IFERROR(Y360/H360,"0")+IFERROR(Y361/H361,"0")+IFERROR(Y362/H362,"0")+IFERROR(Y363/H363,"0")+IFERROR(Y364/H364,"0")</f>
        <v>1</v>
      </c>
      <c r="Z365" s="78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2.1749999999999999E-2</v>
      </c>
      <c r="AA365" s="782"/>
      <c r="AB365" s="782"/>
      <c r="AC365" s="782"/>
    </row>
    <row r="366" spans="1:68" x14ac:dyDescent="0.2">
      <c r="A366" s="797"/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808"/>
      <c r="P366" s="791" t="s">
        <v>71</v>
      </c>
      <c r="Q366" s="792"/>
      <c r="R366" s="792"/>
      <c r="S366" s="792"/>
      <c r="T366" s="792"/>
      <c r="U366" s="792"/>
      <c r="V366" s="793"/>
      <c r="W366" s="36" t="s">
        <v>69</v>
      </c>
      <c r="X366" s="781">
        <f>IFERROR(SUM(X357:X364),"0")</f>
        <v>10</v>
      </c>
      <c r="Y366" s="781">
        <f>IFERROR(SUM(Y357:Y364),"0")</f>
        <v>10.8</v>
      </c>
      <c r="Z366" s="36"/>
      <c r="AA366" s="782"/>
      <c r="AB366" s="782"/>
      <c r="AC366" s="782"/>
    </row>
    <row r="367" spans="1:68" ht="14.25" customHeight="1" x14ac:dyDescent="0.25">
      <c r="A367" s="796" t="s">
        <v>64</v>
      </c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797"/>
      <c r="P367" s="797"/>
      <c r="Q367" s="797"/>
      <c r="R367" s="797"/>
      <c r="S367" s="797"/>
      <c r="T367" s="797"/>
      <c r="U367" s="797"/>
      <c r="V367" s="797"/>
      <c r="W367" s="797"/>
      <c r="X367" s="797"/>
      <c r="Y367" s="797"/>
      <c r="Z367" s="797"/>
      <c r="AA367" s="771"/>
      <c r="AB367" s="771"/>
      <c r="AC367" s="771"/>
    </row>
    <row r="368" spans="1:68" ht="27" customHeight="1" x14ac:dyDescent="0.25">
      <c r="A368" s="53" t="s">
        <v>586</v>
      </c>
      <c r="B368" s="53" t="s">
        <v>587</v>
      </c>
      <c r="C368" s="30">
        <v>4301030878</v>
      </c>
      <c r="D368" s="786">
        <v>4607091387193</v>
      </c>
      <c r="E368" s="787"/>
      <c r="F368" s="778">
        <v>0.7</v>
      </c>
      <c r="G368" s="31">
        <v>6</v>
      </c>
      <c r="H368" s="778">
        <v>4.2</v>
      </c>
      <c r="I368" s="778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35</v>
      </c>
      <c r="P368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4"/>
      <c r="R368" s="784"/>
      <c r="S368" s="784"/>
      <c r="T368" s="785"/>
      <c r="U368" s="33"/>
      <c r="V368" s="33"/>
      <c r="W368" s="34" t="s">
        <v>69</v>
      </c>
      <c r="X368" s="779">
        <v>0</v>
      </c>
      <c r="Y368" s="780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588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customHeight="1" x14ac:dyDescent="0.25">
      <c r="A369" s="53" t="s">
        <v>589</v>
      </c>
      <c r="B369" s="53" t="s">
        <v>590</v>
      </c>
      <c r="C369" s="30">
        <v>4301031153</v>
      </c>
      <c r="D369" s="786">
        <v>4607091387230</v>
      </c>
      <c r="E369" s="787"/>
      <c r="F369" s="778">
        <v>0.7</v>
      </c>
      <c r="G369" s="31">
        <v>6</v>
      </c>
      <c r="H369" s="778">
        <v>4.2</v>
      </c>
      <c r="I369" s="778">
        <v>4.47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40</v>
      </c>
      <c r="P369" s="11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4"/>
      <c r="R369" s="784"/>
      <c r="S369" s="784"/>
      <c r="T369" s="785"/>
      <c r="U369" s="33"/>
      <c r="V369" s="33"/>
      <c r="W369" s="34" t="s">
        <v>69</v>
      </c>
      <c r="X369" s="779">
        <v>0</v>
      </c>
      <c r="Y369" s="780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591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customHeight="1" x14ac:dyDescent="0.25">
      <c r="A370" s="53" t="s">
        <v>592</v>
      </c>
      <c r="B370" s="53" t="s">
        <v>593</v>
      </c>
      <c r="C370" s="30">
        <v>4301031154</v>
      </c>
      <c r="D370" s="786">
        <v>4607091387292</v>
      </c>
      <c r="E370" s="787"/>
      <c r="F370" s="778">
        <v>0.73</v>
      </c>
      <c r="G370" s="31">
        <v>6</v>
      </c>
      <c r="H370" s="778">
        <v>4.38</v>
      </c>
      <c r="I370" s="778">
        <v>4.6500000000000004</v>
      </c>
      <c r="J370" s="31">
        <v>132</v>
      </c>
      <c r="K370" s="31" t="s">
        <v>126</v>
      </c>
      <c r="L370" s="31"/>
      <c r="M370" s="32" t="s">
        <v>68</v>
      </c>
      <c r="N370" s="32"/>
      <c r="O370" s="31">
        <v>45</v>
      </c>
      <c r="P370" s="11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4"/>
      <c r="R370" s="784"/>
      <c r="S370" s="784"/>
      <c r="T370" s="785"/>
      <c r="U370" s="33"/>
      <c r="V370" s="33"/>
      <c r="W370" s="34" t="s">
        <v>69</v>
      </c>
      <c r="X370" s="779">
        <v>0</v>
      </c>
      <c r="Y370" s="780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41" t="s">
        <v>594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595</v>
      </c>
      <c r="B371" s="53" t="s">
        <v>596</v>
      </c>
      <c r="C371" s="30">
        <v>4301031152</v>
      </c>
      <c r="D371" s="786">
        <v>4607091387285</v>
      </c>
      <c r="E371" s="787"/>
      <c r="F371" s="778">
        <v>0.35</v>
      </c>
      <c r="G371" s="31">
        <v>6</v>
      </c>
      <c r="H371" s="778">
        <v>2.1</v>
      </c>
      <c r="I371" s="778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4"/>
      <c r="R371" s="784"/>
      <c r="S371" s="784"/>
      <c r="T371" s="785"/>
      <c r="U371" s="33"/>
      <c r="V371" s="33"/>
      <c r="W371" s="34" t="s">
        <v>69</v>
      </c>
      <c r="X371" s="779">
        <v>0</v>
      </c>
      <c r="Y371" s="780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591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80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08"/>
      <c r="P372" s="791" t="s">
        <v>71</v>
      </c>
      <c r="Q372" s="792"/>
      <c r="R372" s="792"/>
      <c r="S372" s="792"/>
      <c r="T372" s="792"/>
      <c r="U372" s="792"/>
      <c r="V372" s="793"/>
      <c r="W372" s="36" t="s">
        <v>72</v>
      </c>
      <c r="X372" s="781">
        <f>IFERROR(X368/H368,"0")+IFERROR(X369/H369,"0")+IFERROR(X370/H370,"0")+IFERROR(X371/H371,"0")</f>
        <v>0</v>
      </c>
      <c r="Y372" s="781">
        <f>IFERROR(Y368/H368,"0")+IFERROR(Y369/H369,"0")+IFERROR(Y370/H370,"0")+IFERROR(Y371/H371,"0")</f>
        <v>0</v>
      </c>
      <c r="Z372" s="781">
        <f>IFERROR(IF(Z368="",0,Z368),"0")+IFERROR(IF(Z369="",0,Z369),"0")+IFERROR(IF(Z370="",0,Z370),"0")+IFERROR(IF(Z371="",0,Z371),"0")</f>
        <v>0</v>
      </c>
      <c r="AA372" s="782"/>
      <c r="AB372" s="782"/>
      <c r="AC372" s="782"/>
    </row>
    <row r="373" spans="1:68" x14ac:dyDescent="0.2">
      <c r="A373" s="797"/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808"/>
      <c r="P373" s="791" t="s">
        <v>71</v>
      </c>
      <c r="Q373" s="792"/>
      <c r="R373" s="792"/>
      <c r="S373" s="792"/>
      <c r="T373" s="792"/>
      <c r="U373" s="792"/>
      <c r="V373" s="793"/>
      <c r="W373" s="36" t="s">
        <v>69</v>
      </c>
      <c r="X373" s="781">
        <f>IFERROR(SUM(X368:X371),"0")</f>
        <v>0</v>
      </c>
      <c r="Y373" s="781">
        <f>IFERROR(SUM(Y368:Y371),"0")</f>
        <v>0</v>
      </c>
      <c r="Z373" s="36"/>
      <c r="AA373" s="782"/>
      <c r="AB373" s="782"/>
      <c r="AC373" s="782"/>
    </row>
    <row r="374" spans="1:68" ht="14.25" customHeight="1" x14ac:dyDescent="0.25">
      <c r="A374" s="796" t="s">
        <v>73</v>
      </c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797"/>
      <c r="P374" s="797"/>
      <c r="Q374" s="797"/>
      <c r="R374" s="797"/>
      <c r="S374" s="797"/>
      <c r="T374" s="797"/>
      <c r="U374" s="797"/>
      <c r="V374" s="797"/>
      <c r="W374" s="797"/>
      <c r="X374" s="797"/>
      <c r="Y374" s="797"/>
      <c r="Z374" s="797"/>
      <c r="AA374" s="771"/>
      <c r="AB374" s="771"/>
      <c r="AC374" s="771"/>
    </row>
    <row r="375" spans="1:68" ht="48" customHeight="1" x14ac:dyDescent="0.25">
      <c r="A375" s="53" t="s">
        <v>597</v>
      </c>
      <c r="B375" s="53" t="s">
        <v>598</v>
      </c>
      <c r="C375" s="30">
        <v>4301051100</v>
      </c>
      <c r="D375" s="786">
        <v>4607091387766</v>
      </c>
      <c r="E375" s="787"/>
      <c r="F375" s="778">
        <v>1.3</v>
      </c>
      <c r="G375" s="31">
        <v>6</v>
      </c>
      <c r="H375" s="778">
        <v>7.8</v>
      </c>
      <c r="I375" s="778">
        <v>8.3580000000000005</v>
      </c>
      <c r="J375" s="31">
        <v>56</v>
      </c>
      <c r="K375" s="31" t="s">
        <v>116</v>
      </c>
      <c r="L375" s="31"/>
      <c r="M375" s="32" t="s">
        <v>77</v>
      </c>
      <c r="N375" s="32"/>
      <c r="O375" s="31">
        <v>40</v>
      </c>
      <c r="P375" s="10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4"/>
      <c r="R375" s="784"/>
      <c r="S375" s="784"/>
      <c r="T375" s="785"/>
      <c r="U375" s="33"/>
      <c r="V375" s="33"/>
      <c r="W375" s="34" t="s">
        <v>69</v>
      </c>
      <c r="X375" s="779">
        <v>0</v>
      </c>
      <c r="Y375" s="780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599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customHeight="1" x14ac:dyDescent="0.25">
      <c r="A376" s="53" t="s">
        <v>600</v>
      </c>
      <c r="B376" s="53" t="s">
        <v>601</v>
      </c>
      <c r="C376" s="30">
        <v>4301051116</v>
      </c>
      <c r="D376" s="786">
        <v>4607091387957</v>
      </c>
      <c r="E376" s="787"/>
      <c r="F376" s="778">
        <v>1.3</v>
      </c>
      <c r="G376" s="31">
        <v>6</v>
      </c>
      <c r="H376" s="778">
        <v>7.8</v>
      </c>
      <c r="I376" s="778">
        <v>8.3640000000000008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9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4"/>
      <c r="R376" s="784"/>
      <c r="S376" s="784"/>
      <c r="T376" s="785"/>
      <c r="U376" s="33"/>
      <c r="V376" s="33"/>
      <c r="W376" s="34" t="s">
        <v>69</v>
      </c>
      <c r="X376" s="779">
        <v>0</v>
      </c>
      <c r="Y376" s="780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602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603</v>
      </c>
      <c r="B377" s="53" t="s">
        <v>604</v>
      </c>
      <c r="C377" s="30">
        <v>4301051115</v>
      </c>
      <c r="D377" s="786">
        <v>4607091387964</v>
      </c>
      <c r="E377" s="787"/>
      <c r="F377" s="778">
        <v>1.35</v>
      </c>
      <c r="G377" s="31">
        <v>6</v>
      </c>
      <c r="H377" s="778">
        <v>8.1</v>
      </c>
      <c r="I377" s="778">
        <v>8.6460000000000008</v>
      </c>
      <c r="J377" s="31">
        <v>56</v>
      </c>
      <c r="K377" s="31" t="s">
        <v>116</v>
      </c>
      <c r="L377" s="31"/>
      <c r="M377" s="32" t="s">
        <v>68</v>
      </c>
      <c r="N377" s="32"/>
      <c r="O377" s="31">
        <v>40</v>
      </c>
      <c r="P377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4"/>
      <c r="R377" s="784"/>
      <c r="S377" s="784"/>
      <c r="T377" s="785"/>
      <c r="U377" s="33"/>
      <c r="V377" s="33"/>
      <c r="W377" s="34" t="s">
        <v>69</v>
      </c>
      <c r="X377" s="779">
        <v>0</v>
      </c>
      <c r="Y377" s="780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605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606</v>
      </c>
      <c r="B378" s="53" t="s">
        <v>607</v>
      </c>
      <c r="C378" s="30">
        <v>4301051705</v>
      </c>
      <c r="D378" s="786">
        <v>4680115884588</v>
      </c>
      <c r="E378" s="787"/>
      <c r="F378" s="778">
        <v>0.5</v>
      </c>
      <c r="G378" s="31">
        <v>6</v>
      </c>
      <c r="H378" s="778">
        <v>3</v>
      </c>
      <c r="I378" s="778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4"/>
      <c r="R378" s="784"/>
      <c r="S378" s="784"/>
      <c r="T378" s="785"/>
      <c r="U378" s="33"/>
      <c r="V378" s="33"/>
      <c r="W378" s="34" t="s">
        <v>69</v>
      </c>
      <c r="X378" s="779">
        <v>0</v>
      </c>
      <c r="Y378" s="780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608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customHeight="1" x14ac:dyDescent="0.25">
      <c r="A379" s="53" t="s">
        <v>609</v>
      </c>
      <c r="B379" s="53" t="s">
        <v>610</v>
      </c>
      <c r="C379" s="30">
        <v>4301051130</v>
      </c>
      <c r="D379" s="786">
        <v>4607091387537</v>
      </c>
      <c r="E379" s="787"/>
      <c r="F379" s="778">
        <v>0.45</v>
      </c>
      <c r="G379" s="31">
        <v>6</v>
      </c>
      <c r="H379" s="778">
        <v>2.7</v>
      </c>
      <c r="I379" s="778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4"/>
      <c r="R379" s="784"/>
      <c r="S379" s="784"/>
      <c r="T379" s="785"/>
      <c r="U379" s="33"/>
      <c r="V379" s="33"/>
      <c r="W379" s="34" t="s">
        <v>69</v>
      </c>
      <c r="X379" s="779">
        <v>0</v>
      </c>
      <c r="Y379" s="780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611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customHeight="1" x14ac:dyDescent="0.25">
      <c r="A380" s="53" t="s">
        <v>612</v>
      </c>
      <c r="B380" s="53" t="s">
        <v>613</v>
      </c>
      <c r="C380" s="30">
        <v>4301051132</v>
      </c>
      <c r="D380" s="786">
        <v>4607091387513</v>
      </c>
      <c r="E380" s="787"/>
      <c r="F380" s="778">
        <v>0.45</v>
      </c>
      <c r="G380" s="31">
        <v>6</v>
      </c>
      <c r="H380" s="778">
        <v>2.7</v>
      </c>
      <c r="I380" s="778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4"/>
      <c r="R380" s="784"/>
      <c r="S380" s="784"/>
      <c r="T380" s="785"/>
      <c r="U380" s="33"/>
      <c r="V380" s="33"/>
      <c r="W380" s="34" t="s">
        <v>69</v>
      </c>
      <c r="X380" s="779">
        <v>0</v>
      </c>
      <c r="Y380" s="780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614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80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08"/>
      <c r="P381" s="791" t="s">
        <v>71</v>
      </c>
      <c r="Q381" s="792"/>
      <c r="R381" s="792"/>
      <c r="S381" s="792"/>
      <c r="T381" s="792"/>
      <c r="U381" s="792"/>
      <c r="V381" s="793"/>
      <c r="W381" s="36" t="s">
        <v>72</v>
      </c>
      <c r="X381" s="781">
        <f>IFERROR(X375/H375,"0")+IFERROR(X376/H376,"0")+IFERROR(X377/H377,"0")+IFERROR(X378/H378,"0")+IFERROR(X379/H379,"0")+IFERROR(X380/H380,"0")</f>
        <v>0</v>
      </c>
      <c r="Y381" s="781">
        <f>IFERROR(Y375/H375,"0")+IFERROR(Y376/H376,"0")+IFERROR(Y377/H377,"0")+IFERROR(Y378/H378,"0")+IFERROR(Y379/H379,"0")+IFERROR(Y380/H380,"0")</f>
        <v>0</v>
      </c>
      <c r="Z381" s="781">
        <f>IFERROR(IF(Z375="",0,Z375),"0")+IFERROR(IF(Z376="",0,Z376),"0")+IFERROR(IF(Z377="",0,Z377),"0")+IFERROR(IF(Z378="",0,Z378),"0")+IFERROR(IF(Z379="",0,Z379),"0")+IFERROR(IF(Z380="",0,Z380),"0")</f>
        <v>0</v>
      </c>
      <c r="AA381" s="782"/>
      <c r="AB381" s="782"/>
      <c r="AC381" s="782"/>
    </row>
    <row r="382" spans="1:68" x14ac:dyDescent="0.2">
      <c r="A382" s="797"/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808"/>
      <c r="P382" s="791" t="s">
        <v>71</v>
      </c>
      <c r="Q382" s="792"/>
      <c r="R382" s="792"/>
      <c r="S382" s="792"/>
      <c r="T382" s="792"/>
      <c r="U382" s="792"/>
      <c r="V382" s="793"/>
      <c r="W382" s="36" t="s">
        <v>69</v>
      </c>
      <c r="X382" s="781">
        <f>IFERROR(SUM(X375:X380),"0")</f>
        <v>0</v>
      </c>
      <c r="Y382" s="781">
        <f>IFERROR(SUM(Y375:Y380),"0")</f>
        <v>0</v>
      </c>
      <c r="Z382" s="36"/>
      <c r="AA382" s="782"/>
      <c r="AB382" s="782"/>
      <c r="AC382" s="782"/>
    </row>
    <row r="383" spans="1:68" ht="14.25" customHeight="1" x14ac:dyDescent="0.25">
      <c r="A383" s="796" t="s">
        <v>208</v>
      </c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797"/>
      <c r="P383" s="797"/>
      <c r="Q383" s="797"/>
      <c r="R383" s="797"/>
      <c r="S383" s="797"/>
      <c r="T383" s="797"/>
      <c r="U383" s="797"/>
      <c r="V383" s="797"/>
      <c r="W383" s="797"/>
      <c r="X383" s="797"/>
      <c r="Y383" s="797"/>
      <c r="Z383" s="797"/>
      <c r="AA383" s="771"/>
      <c r="AB383" s="771"/>
      <c r="AC383" s="771"/>
    </row>
    <row r="384" spans="1:68" ht="37.5" customHeight="1" x14ac:dyDescent="0.25">
      <c r="A384" s="53" t="s">
        <v>615</v>
      </c>
      <c r="B384" s="53" t="s">
        <v>616</v>
      </c>
      <c r="C384" s="30">
        <v>4301060379</v>
      </c>
      <c r="D384" s="786">
        <v>4607091380880</v>
      </c>
      <c r="E384" s="787"/>
      <c r="F384" s="778">
        <v>1.4</v>
      </c>
      <c r="G384" s="31">
        <v>6</v>
      </c>
      <c r="H384" s="778">
        <v>8.4</v>
      </c>
      <c r="I384" s="778">
        <v>8.9640000000000004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4"/>
      <c r="R384" s="784"/>
      <c r="S384" s="784"/>
      <c r="T384" s="785"/>
      <c r="U384" s="33"/>
      <c r="V384" s="33"/>
      <c r="W384" s="34" t="s">
        <v>69</v>
      </c>
      <c r="X384" s="779">
        <v>20</v>
      </c>
      <c r="Y384" s="780">
        <f>IFERROR(IF(X384="",0,CEILING((X384/$H384),1)*$H384),"")</f>
        <v>25.200000000000003</v>
      </c>
      <c r="Z384" s="35">
        <f>IFERROR(IF(Y384=0,"",ROUNDUP(Y384/H384,0)*0.02175),"")</f>
        <v>6.5250000000000002E-2</v>
      </c>
      <c r="AA384" s="55"/>
      <c r="AB384" s="56"/>
      <c r="AC384" s="457" t="s">
        <v>617</v>
      </c>
      <c r="AG384" s="63"/>
      <c r="AJ384" s="66"/>
      <c r="AK384" s="66">
        <v>0</v>
      </c>
      <c r="BB384" s="458" t="s">
        <v>1</v>
      </c>
      <c r="BM384" s="63">
        <f>IFERROR(X384*I384/H384,"0")</f>
        <v>21.342857142857142</v>
      </c>
      <c r="BN384" s="63">
        <f>IFERROR(Y384*I384/H384,"0")</f>
        <v>26.892000000000003</v>
      </c>
      <c r="BO384" s="63">
        <f>IFERROR(1/J384*(X384/H384),"0")</f>
        <v>4.2517006802721087E-2</v>
      </c>
      <c r="BP384" s="63">
        <f>IFERROR(1/J384*(Y384/H384),"0")</f>
        <v>5.3571428571428568E-2</v>
      </c>
    </row>
    <row r="385" spans="1:68" ht="37.5" customHeight="1" x14ac:dyDescent="0.25">
      <c r="A385" s="53" t="s">
        <v>618</v>
      </c>
      <c r="B385" s="53" t="s">
        <v>619</v>
      </c>
      <c r="C385" s="30">
        <v>4301060308</v>
      </c>
      <c r="D385" s="786">
        <v>4607091384482</v>
      </c>
      <c r="E385" s="787"/>
      <c r="F385" s="778">
        <v>1.3</v>
      </c>
      <c r="G385" s="31">
        <v>6</v>
      </c>
      <c r="H385" s="778">
        <v>7.8</v>
      </c>
      <c r="I385" s="778">
        <v>8.3640000000000008</v>
      </c>
      <c r="J385" s="31">
        <v>56</v>
      </c>
      <c r="K385" s="31" t="s">
        <v>116</v>
      </c>
      <c r="L385" s="31"/>
      <c r="M385" s="32" t="s">
        <v>68</v>
      </c>
      <c r="N385" s="32"/>
      <c r="O385" s="31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4"/>
      <c r="R385" s="784"/>
      <c r="S385" s="784"/>
      <c r="T385" s="785"/>
      <c r="U385" s="33"/>
      <c r="V385" s="33"/>
      <c r="W385" s="34" t="s">
        <v>69</v>
      </c>
      <c r="X385" s="779">
        <v>150</v>
      </c>
      <c r="Y385" s="780">
        <f>IFERROR(IF(X385="",0,CEILING((X385/$H385),1)*$H385),"")</f>
        <v>156</v>
      </c>
      <c r="Z385" s="35">
        <f>IFERROR(IF(Y385=0,"",ROUNDUP(Y385/H385,0)*0.02175),"")</f>
        <v>0.43499999999999994</v>
      </c>
      <c r="AA385" s="55"/>
      <c r="AB385" s="56"/>
      <c r="AC385" s="459" t="s">
        <v>620</v>
      </c>
      <c r="AG385" s="63"/>
      <c r="AJ385" s="66"/>
      <c r="AK385" s="66">
        <v>0</v>
      </c>
      <c r="BB385" s="460" t="s">
        <v>1</v>
      </c>
      <c r="BM385" s="63">
        <f>IFERROR(X385*I385/H385,"0")</f>
        <v>160.84615384615387</v>
      </c>
      <c r="BN385" s="63">
        <f>IFERROR(Y385*I385/H385,"0")</f>
        <v>167.28000000000003</v>
      </c>
      <c r="BO385" s="63">
        <f>IFERROR(1/J385*(X385/H385),"0")</f>
        <v>0.34340659340659335</v>
      </c>
      <c r="BP385" s="63">
        <f>IFERROR(1/J385*(Y385/H385),"0")</f>
        <v>0.3571428571428571</v>
      </c>
    </row>
    <row r="386" spans="1:68" ht="16.5" customHeight="1" x14ac:dyDescent="0.25">
      <c r="A386" s="53" t="s">
        <v>621</v>
      </c>
      <c r="B386" s="53" t="s">
        <v>622</v>
      </c>
      <c r="C386" s="30">
        <v>4301060484</v>
      </c>
      <c r="D386" s="786">
        <v>4607091380897</v>
      </c>
      <c r="E386" s="787"/>
      <c r="F386" s="778">
        <v>1.4</v>
      </c>
      <c r="G386" s="31">
        <v>6</v>
      </c>
      <c r="H386" s="778">
        <v>8.4</v>
      </c>
      <c r="I386" s="778">
        <v>8.9640000000000004</v>
      </c>
      <c r="J386" s="31">
        <v>56</v>
      </c>
      <c r="K386" s="31" t="s">
        <v>116</v>
      </c>
      <c r="L386" s="31"/>
      <c r="M386" s="32" t="s">
        <v>159</v>
      </c>
      <c r="N386" s="32"/>
      <c r="O386" s="31">
        <v>30</v>
      </c>
      <c r="P386" s="815" t="s">
        <v>623</v>
      </c>
      <c r="Q386" s="784"/>
      <c r="R386" s="784"/>
      <c r="S386" s="784"/>
      <c r="T386" s="785"/>
      <c r="U386" s="33"/>
      <c r="V386" s="33"/>
      <c r="W386" s="34" t="s">
        <v>69</v>
      </c>
      <c r="X386" s="779">
        <v>0</v>
      </c>
      <c r="Y386" s="780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customHeight="1" x14ac:dyDescent="0.25">
      <c r="A387" s="53" t="s">
        <v>621</v>
      </c>
      <c r="B387" s="53" t="s">
        <v>625</v>
      </c>
      <c r="C387" s="30">
        <v>4301060325</v>
      </c>
      <c r="D387" s="786">
        <v>4607091380897</v>
      </c>
      <c r="E387" s="787"/>
      <c r="F387" s="778">
        <v>1.4</v>
      </c>
      <c r="G387" s="31">
        <v>6</v>
      </c>
      <c r="H387" s="778">
        <v>8.4</v>
      </c>
      <c r="I387" s="778">
        <v>8.9640000000000004</v>
      </c>
      <c r="J387" s="31">
        <v>56</v>
      </c>
      <c r="K387" s="31" t="s">
        <v>116</v>
      </c>
      <c r="L387" s="31"/>
      <c r="M387" s="32" t="s">
        <v>68</v>
      </c>
      <c r="N387" s="32"/>
      <c r="O387" s="31">
        <v>30</v>
      </c>
      <c r="P387" s="10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4"/>
      <c r="R387" s="784"/>
      <c r="S387" s="784"/>
      <c r="T387" s="785"/>
      <c r="U387" s="33"/>
      <c r="V387" s="33"/>
      <c r="W387" s="34" t="s">
        <v>69</v>
      </c>
      <c r="X387" s="779">
        <v>0</v>
      </c>
      <c r="Y387" s="780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626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80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08"/>
      <c r="P388" s="791" t="s">
        <v>71</v>
      </c>
      <c r="Q388" s="792"/>
      <c r="R388" s="792"/>
      <c r="S388" s="792"/>
      <c r="T388" s="792"/>
      <c r="U388" s="792"/>
      <c r="V388" s="793"/>
      <c r="W388" s="36" t="s">
        <v>72</v>
      </c>
      <c r="X388" s="781">
        <f>IFERROR(X384/H384,"0")+IFERROR(X385/H385,"0")+IFERROR(X386/H386,"0")+IFERROR(X387/H387,"0")</f>
        <v>21.61172161172161</v>
      </c>
      <c r="Y388" s="781">
        <f>IFERROR(Y384/H384,"0")+IFERROR(Y385/H385,"0")+IFERROR(Y386/H386,"0")+IFERROR(Y387/H387,"0")</f>
        <v>23</v>
      </c>
      <c r="Z388" s="781">
        <f>IFERROR(IF(Z384="",0,Z384),"0")+IFERROR(IF(Z385="",0,Z385),"0")+IFERROR(IF(Z386="",0,Z386),"0")+IFERROR(IF(Z387="",0,Z387),"0")</f>
        <v>0.50024999999999997</v>
      </c>
      <c r="AA388" s="782"/>
      <c r="AB388" s="782"/>
      <c r="AC388" s="782"/>
    </row>
    <row r="389" spans="1:68" x14ac:dyDescent="0.2">
      <c r="A389" s="797"/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808"/>
      <c r="P389" s="791" t="s">
        <v>71</v>
      </c>
      <c r="Q389" s="792"/>
      <c r="R389" s="792"/>
      <c r="S389" s="792"/>
      <c r="T389" s="792"/>
      <c r="U389" s="792"/>
      <c r="V389" s="793"/>
      <c r="W389" s="36" t="s">
        <v>69</v>
      </c>
      <c r="X389" s="781">
        <f>IFERROR(SUM(X384:X387),"0")</f>
        <v>170</v>
      </c>
      <c r="Y389" s="781">
        <f>IFERROR(SUM(Y384:Y387),"0")</f>
        <v>181.2</v>
      </c>
      <c r="Z389" s="36"/>
      <c r="AA389" s="782"/>
      <c r="AB389" s="782"/>
      <c r="AC389" s="782"/>
    </row>
    <row r="390" spans="1:68" ht="14.25" customHeight="1" x14ac:dyDescent="0.25">
      <c r="A390" s="796" t="s">
        <v>102</v>
      </c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797"/>
      <c r="P390" s="797"/>
      <c r="Q390" s="797"/>
      <c r="R390" s="797"/>
      <c r="S390" s="797"/>
      <c r="T390" s="797"/>
      <c r="U390" s="797"/>
      <c r="V390" s="797"/>
      <c r="W390" s="797"/>
      <c r="X390" s="797"/>
      <c r="Y390" s="797"/>
      <c r="Z390" s="797"/>
      <c r="AA390" s="771"/>
      <c r="AB390" s="771"/>
      <c r="AC390" s="771"/>
    </row>
    <row r="391" spans="1:68" ht="16.5" customHeight="1" x14ac:dyDescent="0.25">
      <c r="A391" s="53" t="s">
        <v>627</v>
      </c>
      <c r="B391" s="53" t="s">
        <v>628</v>
      </c>
      <c r="C391" s="30">
        <v>4301030232</v>
      </c>
      <c r="D391" s="786">
        <v>4607091388374</v>
      </c>
      <c r="E391" s="787"/>
      <c r="F391" s="778">
        <v>0.38</v>
      </c>
      <c r="G391" s="31">
        <v>8</v>
      </c>
      <c r="H391" s="778">
        <v>3.04</v>
      </c>
      <c r="I391" s="778">
        <v>3.29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802" t="s">
        <v>629</v>
      </c>
      <c r="Q391" s="784"/>
      <c r="R391" s="784"/>
      <c r="S391" s="784"/>
      <c r="T391" s="785"/>
      <c r="U391" s="33"/>
      <c r="V391" s="33"/>
      <c r="W391" s="34" t="s">
        <v>69</v>
      </c>
      <c r="X391" s="779">
        <v>0</v>
      </c>
      <c r="Y391" s="780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630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631</v>
      </c>
      <c r="B392" s="53" t="s">
        <v>632</v>
      </c>
      <c r="C392" s="30">
        <v>4301030235</v>
      </c>
      <c r="D392" s="786">
        <v>4607091388381</v>
      </c>
      <c r="E392" s="787"/>
      <c r="F392" s="778">
        <v>0.38</v>
      </c>
      <c r="G392" s="31">
        <v>8</v>
      </c>
      <c r="H392" s="778">
        <v>3.04</v>
      </c>
      <c r="I392" s="778">
        <v>3.33</v>
      </c>
      <c r="J392" s="31">
        <v>132</v>
      </c>
      <c r="K392" s="31" t="s">
        <v>126</v>
      </c>
      <c r="L392" s="31"/>
      <c r="M392" s="32" t="s">
        <v>105</v>
      </c>
      <c r="N392" s="32"/>
      <c r="O392" s="31">
        <v>180</v>
      </c>
      <c r="P392" s="813" t="s">
        <v>633</v>
      </c>
      <c r="Q392" s="784"/>
      <c r="R392" s="784"/>
      <c r="S392" s="784"/>
      <c r="T392" s="785"/>
      <c r="U392" s="33"/>
      <c r="V392" s="33"/>
      <c r="W392" s="34" t="s">
        <v>69</v>
      </c>
      <c r="X392" s="779">
        <v>0</v>
      </c>
      <c r="Y392" s="780">
        <f>IFERROR(IF(X392="",0,CEILING((X392/$H392),1)*$H392),"")</f>
        <v>0</v>
      </c>
      <c r="Z392" s="35" t="str">
        <f>IFERROR(IF(Y392=0,"",ROUNDUP(Y392/H392,0)*0.00902),"")</f>
        <v/>
      </c>
      <c r="AA392" s="55"/>
      <c r="AB392" s="56"/>
      <c r="AC392" s="467" t="s">
        <v>630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634</v>
      </c>
      <c r="B393" s="53" t="s">
        <v>635</v>
      </c>
      <c r="C393" s="30">
        <v>4301032015</v>
      </c>
      <c r="D393" s="786">
        <v>4607091383102</v>
      </c>
      <c r="E393" s="787"/>
      <c r="F393" s="778">
        <v>0.17</v>
      </c>
      <c r="G393" s="31">
        <v>15</v>
      </c>
      <c r="H393" s="778">
        <v>2.5499999999999998</v>
      </c>
      <c r="I393" s="778">
        <v>2.9550000000000001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4"/>
      <c r="R393" s="784"/>
      <c r="S393" s="784"/>
      <c r="T393" s="785"/>
      <c r="U393" s="33"/>
      <c r="V393" s="33"/>
      <c r="W393" s="34" t="s">
        <v>69</v>
      </c>
      <c r="X393" s="779">
        <v>25.5</v>
      </c>
      <c r="Y393" s="780">
        <f>IFERROR(IF(X393="",0,CEILING((X393/$H393),1)*$H393),"")</f>
        <v>25.5</v>
      </c>
      <c r="Z393" s="35">
        <f>IFERROR(IF(Y393=0,"",ROUNDUP(Y393/H393,0)*0.00651),"")</f>
        <v>6.5100000000000005E-2</v>
      </c>
      <c r="AA393" s="55"/>
      <c r="AB393" s="56"/>
      <c r="AC393" s="469" t="s">
        <v>636</v>
      </c>
      <c r="AG393" s="63"/>
      <c r="AJ393" s="66"/>
      <c r="AK393" s="66">
        <v>0</v>
      </c>
      <c r="BB393" s="470" t="s">
        <v>1</v>
      </c>
      <c r="BM393" s="63">
        <f>IFERROR(X393*I393/H393,"0")</f>
        <v>29.550000000000004</v>
      </c>
      <c r="BN393" s="63">
        <f>IFERROR(Y393*I393/H393,"0")</f>
        <v>29.550000000000004</v>
      </c>
      <c r="BO393" s="63">
        <f>IFERROR(1/J393*(X393/H393),"0")</f>
        <v>5.4945054945054951E-2</v>
      </c>
      <c r="BP393" s="63">
        <f>IFERROR(1/J393*(Y393/H393),"0")</f>
        <v>5.4945054945054951E-2</v>
      </c>
    </row>
    <row r="394" spans="1:68" ht="27" customHeight="1" x14ac:dyDescent="0.25">
      <c r="A394" s="53" t="s">
        <v>637</v>
      </c>
      <c r="B394" s="53" t="s">
        <v>638</v>
      </c>
      <c r="C394" s="30">
        <v>4301030233</v>
      </c>
      <c r="D394" s="786">
        <v>4607091388404</v>
      </c>
      <c r="E394" s="787"/>
      <c r="F394" s="778">
        <v>0.17</v>
      </c>
      <c r="G394" s="31">
        <v>15</v>
      </c>
      <c r="H394" s="778">
        <v>2.5499999999999998</v>
      </c>
      <c r="I394" s="778">
        <v>2.88</v>
      </c>
      <c r="J394" s="31">
        <v>182</v>
      </c>
      <c r="K394" s="31" t="s">
        <v>76</v>
      </c>
      <c r="L394" s="31"/>
      <c r="M394" s="32" t="s">
        <v>105</v>
      </c>
      <c r="N394" s="32"/>
      <c r="O394" s="31">
        <v>180</v>
      </c>
      <c r="P394" s="8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4"/>
      <c r="R394" s="784"/>
      <c r="S394" s="784"/>
      <c r="T394" s="785"/>
      <c r="U394" s="33"/>
      <c r="V394" s="33"/>
      <c r="W394" s="34" t="s">
        <v>69</v>
      </c>
      <c r="X394" s="779">
        <v>0</v>
      </c>
      <c r="Y394" s="780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630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80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08"/>
      <c r="P395" s="791" t="s">
        <v>71</v>
      </c>
      <c r="Q395" s="792"/>
      <c r="R395" s="792"/>
      <c r="S395" s="792"/>
      <c r="T395" s="792"/>
      <c r="U395" s="792"/>
      <c r="V395" s="793"/>
      <c r="W395" s="36" t="s">
        <v>72</v>
      </c>
      <c r="X395" s="781">
        <f>IFERROR(X391/H391,"0")+IFERROR(X392/H392,"0")+IFERROR(X393/H393,"0")+IFERROR(X394/H394,"0")</f>
        <v>10</v>
      </c>
      <c r="Y395" s="781">
        <f>IFERROR(Y391/H391,"0")+IFERROR(Y392/H392,"0")+IFERROR(Y393/H393,"0")+IFERROR(Y394/H394,"0")</f>
        <v>10</v>
      </c>
      <c r="Z395" s="781">
        <f>IFERROR(IF(Z391="",0,Z391),"0")+IFERROR(IF(Z392="",0,Z392),"0")+IFERROR(IF(Z393="",0,Z393),"0")+IFERROR(IF(Z394="",0,Z394),"0")</f>
        <v>6.5100000000000005E-2</v>
      </c>
      <c r="AA395" s="782"/>
      <c r="AB395" s="782"/>
      <c r="AC395" s="782"/>
    </row>
    <row r="396" spans="1:68" x14ac:dyDescent="0.2">
      <c r="A396" s="797"/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808"/>
      <c r="P396" s="791" t="s">
        <v>71</v>
      </c>
      <c r="Q396" s="792"/>
      <c r="R396" s="792"/>
      <c r="S396" s="792"/>
      <c r="T396" s="792"/>
      <c r="U396" s="792"/>
      <c r="V396" s="793"/>
      <c r="W396" s="36" t="s">
        <v>69</v>
      </c>
      <c r="X396" s="781">
        <f>IFERROR(SUM(X391:X394),"0")</f>
        <v>25.5</v>
      </c>
      <c r="Y396" s="781">
        <f>IFERROR(SUM(Y391:Y394),"0")</f>
        <v>25.5</v>
      </c>
      <c r="Z396" s="36"/>
      <c r="AA396" s="782"/>
      <c r="AB396" s="782"/>
      <c r="AC396" s="782"/>
    </row>
    <row r="397" spans="1:68" ht="14.25" customHeight="1" x14ac:dyDescent="0.25">
      <c r="A397" s="796" t="s">
        <v>639</v>
      </c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797"/>
      <c r="P397" s="797"/>
      <c r="Q397" s="797"/>
      <c r="R397" s="797"/>
      <c r="S397" s="797"/>
      <c r="T397" s="797"/>
      <c r="U397" s="797"/>
      <c r="V397" s="797"/>
      <c r="W397" s="797"/>
      <c r="X397" s="797"/>
      <c r="Y397" s="797"/>
      <c r="Z397" s="797"/>
      <c r="AA397" s="771"/>
      <c r="AB397" s="771"/>
      <c r="AC397" s="771"/>
    </row>
    <row r="398" spans="1:68" ht="16.5" customHeight="1" x14ac:dyDescent="0.25">
      <c r="A398" s="53" t="s">
        <v>640</v>
      </c>
      <c r="B398" s="53" t="s">
        <v>641</v>
      </c>
      <c r="C398" s="30">
        <v>4301180007</v>
      </c>
      <c r="D398" s="786">
        <v>4680115881808</v>
      </c>
      <c r="E398" s="787"/>
      <c r="F398" s="778">
        <v>0.1</v>
      </c>
      <c r="G398" s="31">
        <v>20</v>
      </c>
      <c r="H398" s="778">
        <v>2</v>
      </c>
      <c r="I398" s="778">
        <v>2.2400000000000002</v>
      </c>
      <c r="J398" s="31">
        <v>238</v>
      </c>
      <c r="K398" s="31" t="s">
        <v>76</v>
      </c>
      <c r="L398" s="31"/>
      <c r="M398" s="32" t="s">
        <v>642</v>
      </c>
      <c r="N398" s="32"/>
      <c r="O398" s="31">
        <v>730</v>
      </c>
      <c r="P398" s="10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4"/>
      <c r="R398" s="784"/>
      <c r="S398" s="784"/>
      <c r="T398" s="785"/>
      <c r="U398" s="33"/>
      <c r="V398" s="33"/>
      <c r="W398" s="34" t="s">
        <v>69</v>
      </c>
      <c r="X398" s="779">
        <v>0</v>
      </c>
      <c r="Y398" s="780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643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644</v>
      </c>
      <c r="B399" s="53" t="s">
        <v>645</v>
      </c>
      <c r="C399" s="30">
        <v>4301180006</v>
      </c>
      <c r="D399" s="786">
        <v>4680115881822</v>
      </c>
      <c r="E399" s="787"/>
      <c r="F399" s="778">
        <v>0.1</v>
      </c>
      <c r="G399" s="31">
        <v>20</v>
      </c>
      <c r="H399" s="778">
        <v>2</v>
      </c>
      <c r="I399" s="778">
        <v>2.2400000000000002</v>
      </c>
      <c r="J399" s="31">
        <v>238</v>
      </c>
      <c r="K399" s="31" t="s">
        <v>76</v>
      </c>
      <c r="L399" s="31"/>
      <c r="M399" s="32" t="s">
        <v>642</v>
      </c>
      <c r="N399" s="32"/>
      <c r="O399" s="31">
        <v>730</v>
      </c>
      <c r="P399" s="11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4"/>
      <c r="R399" s="784"/>
      <c r="S399" s="784"/>
      <c r="T399" s="785"/>
      <c r="U399" s="33"/>
      <c r="V399" s="33"/>
      <c r="W399" s="34" t="s">
        <v>69</v>
      </c>
      <c r="X399" s="779">
        <v>0</v>
      </c>
      <c r="Y399" s="780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643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customHeight="1" x14ac:dyDescent="0.25">
      <c r="A400" s="53" t="s">
        <v>646</v>
      </c>
      <c r="B400" s="53" t="s">
        <v>647</v>
      </c>
      <c r="C400" s="30">
        <v>4301180001</v>
      </c>
      <c r="D400" s="786">
        <v>4680115880016</v>
      </c>
      <c r="E400" s="787"/>
      <c r="F400" s="778">
        <v>0.1</v>
      </c>
      <c r="G400" s="31">
        <v>20</v>
      </c>
      <c r="H400" s="778">
        <v>2</v>
      </c>
      <c r="I400" s="778">
        <v>2.2400000000000002</v>
      </c>
      <c r="J400" s="31">
        <v>238</v>
      </c>
      <c r="K400" s="31" t="s">
        <v>76</v>
      </c>
      <c r="L400" s="31"/>
      <c r="M400" s="32" t="s">
        <v>642</v>
      </c>
      <c r="N400" s="32"/>
      <c r="O400" s="31">
        <v>730</v>
      </c>
      <c r="P400" s="8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4"/>
      <c r="R400" s="784"/>
      <c r="S400" s="784"/>
      <c r="T400" s="785"/>
      <c r="U400" s="33"/>
      <c r="V400" s="33"/>
      <c r="W400" s="34" t="s">
        <v>69</v>
      </c>
      <c r="X400" s="779">
        <v>0</v>
      </c>
      <c r="Y400" s="780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643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x14ac:dyDescent="0.2">
      <c r="A401" s="80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08"/>
      <c r="P401" s="791" t="s">
        <v>71</v>
      </c>
      <c r="Q401" s="792"/>
      <c r="R401" s="792"/>
      <c r="S401" s="792"/>
      <c r="T401" s="792"/>
      <c r="U401" s="792"/>
      <c r="V401" s="793"/>
      <c r="W401" s="36" t="s">
        <v>72</v>
      </c>
      <c r="X401" s="781">
        <f>IFERROR(X398/H398,"0")+IFERROR(X399/H399,"0")+IFERROR(X400/H400,"0")</f>
        <v>0</v>
      </c>
      <c r="Y401" s="781">
        <f>IFERROR(Y398/H398,"0")+IFERROR(Y399/H399,"0")+IFERROR(Y400/H400,"0")</f>
        <v>0</v>
      </c>
      <c r="Z401" s="781">
        <f>IFERROR(IF(Z398="",0,Z398),"0")+IFERROR(IF(Z399="",0,Z399),"0")+IFERROR(IF(Z400="",0,Z400),"0")</f>
        <v>0</v>
      </c>
      <c r="AA401" s="782"/>
      <c r="AB401" s="782"/>
      <c r="AC401" s="782"/>
    </row>
    <row r="402" spans="1:68" x14ac:dyDescent="0.2">
      <c r="A402" s="797"/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808"/>
      <c r="P402" s="791" t="s">
        <v>71</v>
      </c>
      <c r="Q402" s="792"/>
      <c r="R402" s="792"/>
      <c r="S402" s="792"/>
      <c r="T402" s="792"/>
      <c r="U402" s="792"/>
      <c r="V402" s="793"/>
      <c r="W402" s="36" t="s">
        <v>69</v>
      </c>
      <c r="X402" s="781">
        <f>IFERROR(SUM(X398:X400),"0")</f>
        <v>0</v>
      </c>
      <c r="Y402" s="781">
        <f>IFERROR(SUM(Y398:Y400),"0")</f>
        <v>0</v>
      </c>
      <c r="Z402" s="36"/>
      <c r="AA402" s="782"/>
      <c r="AB402" s="782"/>
      <c r="AC402" s="782"/>
    </row>
    <row r="403" spans="1:68" ht="16.5" customHeight="1" x14ac:dyDescent="0.25">
      <c r="A403" s="825" t="s">
        <v>648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72"/>
      <c r="AB403" s="772"/>
      <c r="AC403" s="772"/>
    </row>
    <row r="404" spans="1:68" ht="14.25" customHeight="1" x14ac:dyDescent="0.25">
      <c r="A404" s="796" t="s">
        <v>64</v>
      </c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7"/>
      <c r="P404" s="797"/>
      <c r="Q404" s="797"/>
      <c r="R404" s="797"/>
      <c r="S404" s="797"/>
      <c r="T404" s="797"/>
      <c r="U404" s="797"/>
      <c r="V404" s="797"/>
      <c r="W404" s="797"/>
      <c r="X404" s="797"/>
      <c r="Y404" s="797"/>
      <c r="Z404" s="797"/>
      <c r="AA404" s="771"/>
      <c r="AB404" s="771"/>
      <c r="AC404" s="771"/>
    </row>
    <row r="405" spans="1:68" ht="27" customHeight="1" x14ac:dyDescent="0.25">
      <c r="A405" s="53" t="s">
        <v>649</v>
      </c>
      <c r="B405" s="53" t="s">
        <v>650</v>
      </c>
      <c r="C405" s="30">
        <v>4301031066</v>
      </c>
      <c r="D405" s="786">
        <v>4607091383836</v>
      </c>
      <c r="E405" s="787"/>
      <c r="F405" s="778">
        <v>0.3</v>
      </c>
      <c r="G405" s="31">
        <v>6</v>
      </c>
      <c r="H405" s="778">
        <v>1.8</v>
      </c>
      <c r="I405" s="778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4"/>
      <c r="R405" s="784"/>
      <c r="S405" s="784"/>
      <c r="T405" s="785"/>
      <c r="U405" s="33"/>
      <c r="V405" s="33"/>
      <c r="W405" s="34" t="s">
        <v>69</v>
      </c>
      <c r="X405" s="779">
        <v>0</v>
      </c>
      <c r="Y405" s="780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651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x14ac:dyDescent="0.2">
      <c r="A406" s="80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08"/>
      <c r="P406" s="791" t="s">
        <v>71</v>
      </c>
      <c r="Q406" s="792"/>
      <c r="R406" s="792"/>
      <c r="S406" s="792"/>
      <c r="T406" s="792"/>
      <c r="U406" s="792"/>
      <c r="V406" s="793"/>
      <c r="W406" s="36" t="s">
        <v>72</v>
      </c>
      <c r="X406" s="781">
        <f>IFERROR(X405/H405,"0")</f>
        <v>0</v>
      </c>
      <c r="Y406" s="781">
        <f>IFERROR(Y405/H405,"0")</f>
        <v>0</v>
      </c>
      <c r="Z406" s="781">
        <f>IFERROR(IF(Z405="",0,Z405),"0")</f>
        <v>0</v>
      </c>
      <c r="AA406" s="782"/>
      <c r="AB406" s="782"/>
      <c r="AC406" s="782"/>
    </row>
    <row r="407" spans="1:68" x14ac:dyDescent="0.2">
      <c r="A407" s="797"/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808"/>
      <c r="P407" s="791" t="s">
        <v>71</v>
      </c>
      <c r="Q407" s="792"/>
      <c r="R407" s="792"/>
      <c r="S407" s="792"/>
      <c r="T407" s="792"/>
      <c r="U407" s="792"/>
      <c r="V407" s="793"/>
      <c r="W407" s="36" t="s">
        <v>69</v>
      </c>
      <c r="X407" s="781">
        <f>IFERROR(SUM(X405:X405),"0")</f>
        <v>0</v>
      </c>
      <c r="Y407" s="781">
        <f>IFERROR(SUM(Y405:Y405),"0")</f>
        <v>0</v>
      </c>
      <c r="Z407" s="36"/>
      <c r="AA407" s="782"/>
      <c r="AB407" s="782"/>
      <c r="AC407" s="782"/>
    </row>
    <row r="408" spans="1:68" ht="14.25" customHeight="1" x14ac:dyDescent="0.25">
      <c r="A408" s="796" t="s">
        <v>73</v>
      </c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797"/>
      <c r="P408" s="797"/>
      <c r="Q408" s="797"/>
      <c r="R408" s="797"/>
      <c r="S408" s="797"/>
      <c r="T408" s="797"/>
      <c r="U408" s="797"/>
      <c r="V408" s="797"/>
      <c r="W408" s="797"/>
      <c r="X408" s="797"/>
      <c r="Y408" s="797"/>
      <c r="Z408" s="797"/>
      <c r="AA408" s="771"/>
      <c r="AB408" s="771"/>
      <c r="AC408" s="771"/>
    </row>
    <row r="409" spans="1:68" ht="37.5" customHeight="1" x14ac:dyDescent="0.25">
      <c r="A409" s="53" t="s">
        <v>652</v>
      </c>
      <c r="B409" s="53" t="s">
        <v>653</v>
      </c>
      <c r="C409" s="30">
        <v>4301051142</v>
      </c>
      <c r="D409" s="786">
        <v>4607091387919</v>
      </c>
      <c r="E409" s="787"/>
      <c r="F409" s="778">
        <v>1.35</v>
      </c>
      <c r="G409" s="31">
        <v>6</v>
      </c>
      <c r="H409" s="778">
        <v>8.1</v>
      </c>
      <c r="I409" s="778">
        <v>8.6639999999999997</v>
      </c>
      <c r="J409" s="31">
        <v>56</v>
      </c>
      <c r="K409" s="31" t="s">
        <v>116</v>
      </c>
      <c r="L409" s="31"/>
      <c r="M409" s="32" t="s">
        <v>68</v>
      </c>
      <c r="N409" s="32"/>
      <c r="O409" s="31">
        <v>45</v>
      </c>
      <c r="P409" s="11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4"/>
      <c r="R409" s="784"/>
      <c r="S409" s="784"/>
      <c r="T409" s="785"/>
      <c r="U409" s="33"/>
      <c r="V409" s="33"/>
      <c r="W409" s="34" t="s">
        <v>69</v>
      </c>
      <c r="X409" s="779">
        <v>0</v>
      </c>
      <c r="Y409" s="780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654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655</v>
      </c>
      <c r="B410" s="53" t="s">
        <v>656</v>
      </c>
      <c r="C410" s="30">
        <v>4301051461</v>
      </c>
      <c r="D410" s="786">
        <v>4680115883604</v>
      </c>
      <c r="E410" s="787"/>
      <c r="F410" s="778">
        <v>0.35</v>
      </c>
      <c r="G410" s="31">
        <v>6</v>
      </c>
      <c r="H410" s="778">
        <v>2.1</v>
      </c>
      <c r="I410" s="778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4"/>
      <c r="R410" s="784"/>
      <c r="S410" s="784"/>
      <c r="T410" s="785"/>
      <c r="U410" s="33"/>
      <c r="V410" s="33"/>
      <c r="W410" s="34" t="s">
        <v>69</v>
      </c>
      <c r="X410" s="779">
        <v>630</v>
      </c>
      <c r="Y410" s="780">
        <f>IFERROR(IF(X410="",0,CEILING((X410/$H410),1)*$H410),"")</f>
        <v>630</v>
      </c>
      <c r="Z410" s="35">
        <f>IFERROR(IF(Y410=0,"",ROUNDUP(Y410/H410,0)*0.00651),"")</f>
        <v>1.9530000000000001</v>
      </c>
      <c r="AA410" s="55"/>
      <c r="AB410" s="56"/>
      <c r="AC410" s="483" t="s">
        <v>657</v>
      </c>
      <c r="AG410" s="63"/>
      <c r="AJ410" s="66"/>
      <c r="AK410" s="66">
        <v>0</v>
      </c>
      <c r="BB410" s="484" t="s">
        <v>1</v>
      </c>
      <c r="BM410" s="63">
        <f>IFERROR(X410*I410/H410,"0")</f>
        <v>705.59999999999991</v>
      </c>
      <c r="BN410" s="63">
        <f>IFERROR(Y410*I410/H410,"0")</f>
        <v>705.59999999999991</v>
      </c>
      <c r="BO410" s="63">
        <f>IFERROR(1/J410*(X410/H410),"0")</f>
        <v>1.6483516483516485</v>
      </c>
      <c r="BP410" s="63">
        <f>IFERROR(1/J410*(Y410/H410),"0")</f>
        <v>1.6483516483516485</v>
      </c>
    </row>
    <row r="411" spans="1:68" ht="27" customHeight="1" x14ac:dyDescent="0.25">
      <c r="A411" s="53" t="s">
        <v>658</v>
      </c>
      <c r="B411" s="53" t="s">
        <v>659</v>
      </c>
      <c r="C411" s="30">
        <v>4301051485</v>
      </c>
      <c r="D411" s="786">
        <v>4680115883567</v>
      </c>
      <c r="E411" s="787"/>
      <c r="F411" s="778">
        <v>0.35</v>
      </c>
      <c r="G411" s="31">
        <v>6</v>
      </c>
      <c r="H411" s="778">
        <v>2.1</v>
      </c>
      <c r="I411" s="778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4"/>
      <c r="R411" s="784"/>
      <c r="S411" s="784"/>
      <c r="T411" s="785"/>
      <c r="U411" s="33"/>
      <c r="V411" s="33"/>
      <c r="W411" s="34" t="s">
        <v>69</v>
      </c>
      <c r="X411" s="779">
        <v>175</v>
      </c>
      <c r="Y411" s="780">
        <f>IFERROR(IF(X411="",0,CEILING((X411/$H411),1)*$H411),"")</f>
        <v>176.4</v>
      </c>
      <c r="Z411" s="35">
        <f>IFERROR(IF(Y411=0,"",ROUNDUP(Y411/H411,0)*0.00651),"")</f>
        <v>0.54683999999999999</v>
      </c>
      <c r="AA411" s="55"/>
      <c r="AB411" s="56"/>
      <c r="AC411" s="485" t="s">
        <v>660</v>
      </c>
      <c r="AG411" s="63"/>
      <c r="AJ411" s="66"/>
      <c r="AK411" s="66">
        <v>0</v>
      </c>
      <c r="BB411" s="486" t="s">
        <v>1</v>
      </c>
      <c r="BM411" s="63">
        <f>IFERROR(X411*I411/H411,"0")</f>
        <v>195</v>
      </c>
      <c r="BN411" s="63">
        <f>IFERROR(Y411*I411/H411,"0")</f>
        <v>196.56</v>
      </c>
      <c r="BO411" s="63">
        <f>IFERROR(1/J411*(X411/H411),"0")</f>
        <v>0.45787545787545786</v>
      </c>
      <c r="BP411" s="63">
        <f>IFERROR(1/J411*(Y411/H411),"0")</f>
        <v>0.46153846153846156</v>
      </c>
    </row>
    <row r="412" spans="1:68" x14ac:dyDescent="0.2">
      <c r="A412" s="80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08"/>
      <c r="P412" s="791" t="s">
        <v>71</v>
      </c>
      <c r="Q412" s="792"/>
      <c r="R412" s="792"/>
      <c r="S412" s="792"/>
      <c r="T412" s="792"/>
      <c r="U412" s="792"/>
      <c r="V412" s="793"/>
      <c r="W412" s="36" t="s">
        <v>72</v>
      </c>
      <c r="X412" s="781">
        <f>IFERROR(X409/H409,"0")+IFERROR(X410/H410,"0")+IFERROR(X411/H411,"0")</f>
        <v>383.33333333333331</v>
      </c>
      <c r="Y412" s="781">
        <f>IFERROR(Y409/H409,"0")+IFERROR(Y410/H410,"0")+IFERROR(Y411/H411,"0")</f>
        <v>384</v>
      </c>
      <c r="Z412" s="781">
        <f>IFERROR(IF(Z409="",0,Z409),"0")+IFERROR(IF(Z410="",0,Z410),"0")+IFERROR(IF(Z411="",0,Z411),"0")</f>
        <v>2.4998399999999998</v>
      </c>
      <c r="AA412" s="782"/>
      <c r="AB412" s="782"/>
      <c r="AC412" s="782"/>
    </row>
    <row r="413" spans="1:68" x14ac:dyDescent="0.2">
      <c r="A413" s="797"/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808"/>
      <c r="P413" s="791" t="s">
        <v>71</v>
      </c>
      <c r="Q413" s="792"/>
      <c r="R413" s="792"/>
      <c r="S413" s="792"/>
      <c r="T413" s="792"/>
      <c r="U413" s="792"/>
      <c r="V413" s="793"/>
      <c r="W413" s="36" t="s">
        <v>69</v>
      </c>
      <c r="X413" s="781">
        <f>IFERROR(SUM(X409:X411),"0")</f>
        <v>805</v>
      </c>
      <c r="Y413" s="781">
        <f>IFERROR(SUM(Y409:Y411),"0")</f>
        <v>806.4</v>
      </c>
      <c r="Z413" s="36"/>
      <c r="AA413" s="782"/>
      <c r="AB413" s="782"/>
      <c r="AC413" s="782"/>
    </row>
    <row r="414" spans="1:68" ht="27.75" customHeight="1" x14ac:dyDescent="0.2">
      <c r="A414" s="920" t="s">
        <v>661</v>
      </c>
      <c r="B414" s="921"/>
      <c r="C414" s="921"/>
      <c r="D414" s="921"/>
      <c r="E414" s="921"/>
      <c r="F414" s="921"/>
      <c r="G414" s="921"/>
      <c r="H414" s="921"/>
      <c r="I414" s="921"/>
      <c r="J414" s="921"/>
      <c r="K414" s="921"/>
      <c r="L414" s="921"/>
      <c r="M414" s="921"/>
      <c r="N414" s="921"/>
      <c r="O414" s="921"/>
      <c r="P414" s="921"/>
      <c r="Q414" s="921"/>
      <c r="R414" s="921"/>
      <c r="S414" s="921"/>
      <c r="T414" s="921"/>
      <c r="U414" s="921"/>
      <c r="V414" s="921"/>
      <c r="W414" s="921"/>
      <c r="X414" s="921"/>
      <c r="Y414" s="921"/>
      <c r="Z414" s="921"/>
      <c r="AA414" s="47"/>
      <c r="AB414" s="47"/>
      <c r="AC414" s="47"/>
    </row>
    <row r="415" spans="1:68" ht="16.5" customHeight="1" x14ac:dyDescent="0.25">
      <c r="A415" s="825" t="s">
        <v>662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72"/>
      <c r="AB415" s="772"/>
      <c r="AC415" s="772"/>
    </row>
    <row r="416" spans="1:68" ht="14.25" customHeight="1" x14ac:dyDescent="0.25">
      <c r="A416" s="796" t="s">
        <v>113</v>
      </c>
      <c r="B416" s="797"/>
      <c r="C416" s="797"/>
      <c r="D416" s="797"/>
      <c r="E416" s="797"/>
      <c r="F416" s="797"/>
      <c r="G416" s="797"/>
      <c r="H416" s="797"/>
      <c r="I416" s="797"/>
      <c r="J416" s="797"/>
      <c r="K416" s="797"/>
      <c r="L416" s="797"/>
      <c r="M416" s="797"/>
      <c r="N416" s="797"/>
      <c r="O416" s="797"/>
      <c r="P416" s="797"/>
      <c r="Q416" s="797"/>
      <c r="R416" s="797"/>
      <c r="S416" s="797"/>
      <c r="T416" s="797"/>
      <c r="U416" s="797"/>
      <c r="V416" s="797"/>
      <c r="W416" s="797"/>
      <c r="X416" s="797"/>
      <c r="Y416" s="797"/>
      <c r="Z416" s="797"/>
      <c r="AA416" s="771"/>
      <c r="AB416" s="771"/>
      <c r="AC416" s="771"/>
    </row>
    <row r="417" spans="1:68" ht="27" customHeight="1" x14ac:dyDescent="0.25">
      <c r="A417" s="53" t="s">
        <v>663</v>
      </c>
      <c r="B417" s="53" t="s">
        <v>664</v>
      </c>
      <c r="C417" s="30">
        <v>4301011946</v>
      </c>
      <c r="D417" s="786">
        <v>4680115884847</v>
      </c>
      <c r="E417" s="787"/>
      <c r="F417" s="778">
        <v>2.5</v>
      </c>
      <c r="G417" s="31">
        <v>6</v>
      </c>
      <c r="H417" s="778">
        <v>15</v>
      </c>
      <c r="I417" s="778">
        <v>15.48</v>
      </c>
      <c r="J417" s="31">
        <v>48</v>
      </c>
      <c r="K417" s="31" t="s">
        <v>116</v>
      </c>
      <c r="L417" s="31"/>
      <c r="M417" s="32" t="s">
        <v>147</v>
      </c>
      <c r="N417" s="32"/>
      <c r="O417" s="31">
        <v>60</v>
      </c>
      <c r="P417" s="11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4"/>
      <c r="R417" s="784"/>
      <c r="S417" s="784"/>
      <c r="T417" s="785"/>
      <c r="U417" s="33"/>
      <c r="V417" s="33"/>
      <c r="W417" s="34" t="s">
        <v>69</v>
      </c>
      <c r="X417" s="779">
        <v>0</v>
      </c>
      <c r="Y417" s="780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665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663</v>
      </c>
      <c r="B418" s="53" t="s">
        <v>666</v>
      </c>
      <c r="C418" s="30">
        <v>4301011869</v>
      </c>
      <c r="D418" s="786">
        <v>4680115884847</v>
      </c>
      <c r="E418" s="787"/>
      <c r="F418" s="778">
        <v>2.5</v>
      </c>
      <c r="G418" s="31">
        <v>6</v>
      </c>
      <c r="H418" s="778">
        <v>15</v>
      </c>
      <c r="I418" s="778">
        <v>15.48</v>
      </c>
      <c r="J418" s="31">
        <v>48</v>
      </c>
      <c r="K418" s="31" t="s">
        <v>116</v>
      </c>
      <c r="L418" s="31" t="s">
        <v>129</v>
      </c>
      <c r="M418" s="32" t="s">
        <v>68</v>
      </c>
      <c r="N418" s="32"/>
      <c r="O418" s="31">
        <v>60</v>
      </c>
      <c r="P418" s="11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4"/>
      <c r="R418" s="784"/>
      <c r="S418" s="784"/>
      <c r="T418" s="785"/>
      <c r="U418" s="33"/>
      <c r="V418" s="33"/>
      <c r="W418" s="34" t="s">
        <v>69</v>
      </c>
      <c r="X418" s="779">
        <v>1300</v>
      </c>
      <c r="Y418" s="780">
        <f t="shared" si="87"/>
        <v>1305</v>
      </c>
      <c r="Z418" s="35">
        <f>IFERROR(IF(Y418=0,"",ROUNDUP(Y418/H418,0)*0.02175),"")</f>
        <v>1.8922499999999998</v>
      </c>
      <c r="AA418" s="55"/>
      <c r="AB418" s="56"/>
      <c r="AC418" s="489" t="s">
        <v>667</v>
      </c>
      <c r="AG418" s="63"/>
      <c r="AJ418" s="66" t="s">
        <v>130</v>
      </c>
      <c r="AK418" s="66">
        <v>720</v>
      </c>
      <c r="BB418" s="490" t="s">
        <v>1</v>
      </c>
      <c r="BM418" s="63">
        <f t="shared" si="88"/>
        <v>1341.6</v>
      </c>
      <c r="BN418" s="63">
        <f t="shared" si="89"/>
        <v>1346.76</v>
      </c>
      <c r="BO418" s="63">
        <f t="shared" si="90"/>
        <v>1.8055555555555556</v>
      </c>
      <c r="BP418" s="63">
        <f t="shared" si="91"/>
        <v>1.8125</v>
      </c>
    </row>
    <row r="419" spans="1:68" ht="27" customHeight="1" x14ac:dyDescent="0.25">
      <c r="A419" s="53" t="s">
        <v>668</v>
      </c>
      <c r="B419" s="53" t="s">
        <v>669</v>
      </c>
      <c r="C419" s="30">
        <v>4301011947</v>
      </c>
      <c r="D419" s="786">
        <v>4680115884854</v>
      </c>
      <c r="E419" s="787"/>
      <c r="F419" s="778">
        <v>2.5</v>
      </c>
      <c r="G419" s="31">
        <v>6</v>
      </c>
      <c r="H419" s="778">
        <v>15</v>
      </c>
      <c r="I419" s="778">
        <v>15.48</v>
      </c>
      <c r="J419" s="31">
        <v>48</v>
      </c>
      <c r="K419" s="31" t="s">
        <v>116</v>
      </c>
      <c r="L419" s="31"/>
      <c r="M419" s="32" t="s">
        <v>147</v>
      </c>
      <c r="N419" s="32"/>
      <c r="O419" s="31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3"/>
      <c r="V419" s="33"/>
      <c r="W419" s="34" t="s">
        <v>69</v>
      </c>
      <c r="X419" s="779">
        <v>0</v>
      </c>
      <c r="Y419" s="780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665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668</v>
      </c>
      <c r="B420" s="53" t="s">
        <v>670</v>
      </c>
      <c r="C420" s="30">
        <v>4301011870</v>
      </c>
      <c r="D420" s="786">
        <v>4680115884854</v>
      </c>
      <c r="E420" s="787"/>
      <c r="F420" s="778">
        <v>2.5</v>
      </c>
      <c r="G420" s="31">
        <v>6</v>
      </c>
      <c r="H420" s="778">
        <v>15</v>
      </c>
      <c r="I420" s="778">
        <v>15.48</v>
      </c>
      <c r="J420" s="31">
        <v>48</v>
      </c>
      <c r="K420" s="31" t="s">
        <v>116</v>
      </c>
      <c r="L420" s="31" t="s">
        <v>129</v>
      </c>
      <c r="M420" s="32" t="s">
        <v>68</v>
      </c>
      <c r="N420" s="32"/>
      <c r="O420" s="31">
        <v>60</v>
      </c>
      <c r="P420" s="11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4"/>
      <c r="R420" s="784"/>
      <c r="S420" s="784"/>
      <c r="T420" s="785"/>
      <c r="U420" s="33"/>
      <c r="V420" s="33"/>
      <c r="W420" s="34" t="s">
        <v>69</v>
      </c>
      <c r="X420" s="779">
        <v>500</v>
      </c>
      <c r="Y420" s="780">
        <f t="shared" si="87"/>
        <v>510</v>
      </c>
      <c r="Z420" s="35">
        <f>IFERROR(IF(Y420=0,"",ROUNDUP(Y420/H420,0)*0.02175),"")</f>
        <v>0.73949999999999994</v>
      </c>
      <c r="AA420" s="55"/>
      <c r="AB420" s="56"/>
      <c r="AC420" s="493" t="s">
        <v>671</v>
      </c>
      <c r="AG420" s="63"/>
      <c r="AJ420" s="66" t="s">
        <v>130</v>
      </c>
      <c r="AK420" s="66">
        <v>720</v>
      </c>
      <c r="BB420" s="494" t="s">
        <v>1</v>
      </c>
      <c r="BM420" s="63">
        <f t="shared" si="88"/>
        <v>516</v>
      </c>
      <c r="BN420" s="63">
        <f t="shared" si="89"/>
        <v>526.32000000000005</v>
      </c>
      <c r="BO420" s="63">
        <f t="shared" si="90"/>
        <v>0.69444444444444442</v>
      </c>
      <c r="BP420" s="63">
        <f t="shared" si="91"/>
        <v>0.70833333333333326</v>
      </c>
    </row>
    <row r="421" spans="1:68" ht="27" customHeight="1" x14ac:dyDescent="0.25">
      <c r="A421" s="53" t="s">
        <v>672</v>
      </c>
      <c r="B421" s="53" t="s">
        <v>673</v>
      </c>
      <c r="C421" s="30">
        <v>4301011867</v>
      </c>
      <c r="D421" s="786">
        <v>4680115884830</v>
      </c>
      <c r="E421" s="787"/>
      <c r="F421" s="778">
        <v>2.5</v>
      </c>
      <c r="G421" s="31">
        <v>6</v>
      </c>
      <c r="H421" s="778">
        <v>15</v>
      </c>
      <c r="I421" s="778">
        <v>15.48</v>
      </c>
      <c r="J421" s="31">
        <v>48</v>
      </c>
      <c r="K421" s="31" t="s">
        <v>116</v>
      </c>
      <c r="L421" s="31" t="s">
        <v>129</v>
      </c>
      <c r="M421" s="32" t="s">
        <v>68</v>
      </c>
      <c r="N421" s="32"/>
      <c r="O421" s="31">
        <v>60</v>
      </c>
      <c r="P421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4"/>
      <c r="R421" s="784"/>
      <c r="S421" s="784"/>
      <c r="T421" s="785"/>
      <c r="U421" s="33"/>
      <c r="V421" s="33"/>
      <c r="W421" s="34" t="s">
        <v>69</v>
      </c>
      <c r="X421" s="779">
        <v>2800</v>
      </c>
      <c r="Y421" s="780">
        <f t="shared" si="87"/>
        <v>2805</v>
      </c>
      <c r="Z421" s="35">
        <f>IFERROR(IF(Y421=0,"",ROUNDUP(Y421/H421,0)*0.02175),"")</f>
        <v>4.0672499999999996</v>
      </c>
      <c r="AA421" s="55"/>
      <c r="AB421" s="56"/>
      <c r="AC421" s="495" t="s">
        <v>674</v>
      </c>
      <c r="AG421" s="63"/>
      <c r="AJ421" s="66" t="s">
        <v>130</v>
      </c>
      <c r="AK421" s="66">
        <v>720</v>
      </c>
      <c r="BB421" s="496" t="s">
        <v>1</v>
      </c>
      <c r="BM421" s="63">
        <f t="shared" si="88"/>
        <v>2889.6</v>
      </c>
      <c r="BN421" s="63">
        <f t="shared" si="89"/>
        <v>2894.76</v>
      </c>
      <c r="BO421" s="63">
        <f t="shared" si="90"/>
        <v>3.8888888888888884</v>
      </c>
      <c r="BP421" s="63">
        <f t="shared" si="91"/>
        <v>3.895833333333333</v>
      </c>
    </row>
    <row r="422" spans="1:68" ht="27" customHeight="1" x14ac:dyDescent="0.25">
      <c r="A422" s="53" t="s">
        <v>675</v>
      </c>
      <c r="B422" s="53" t="s">
        <v>676</v>
      </c>
      <c r="C422" s="30">
        <v>4301011339</v>
      </c>
      <c r="D422" s="786">
        <v>4607091383997</v>
      </c>
      <c r="E422" s="787"/>
      <c r="F422" s="778">
        <v>2.5</v>
      </c>
      <c r="G422" s="31">
        <v>6</v>
      </c>
      <c r="H422" s="778">
        <v>15</v>
      </c>
      <c r="I422" s="778">
        <v>15.48</v>
      </c>
      <c r="J422" s="31">
        <v>48</v>
      </c>
      <c r="K422" s="31" t="s">
        <v>116</v>
      </c>
      <c r="L422" s="31"/>
      <c r="M422" s="32" t="s">
        <v>68</v>
      </c>
      <c r="N422" s="32"/>
      <c r="O422" s="31">
        <v>60</v>
      </c>
      <c r="P422" s="9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4"/>
      <c r="R422" s="784"/>
      <c r="S422" s="784"/>
      <c r="T422" s="785"/>
      <c r="U422" s="33"/>
      <c r="V422" s="33"/>
      <c r="W422" s="34" t="s">
        <v>69</v>
      </c>
      <c r="X422" s="779">
        <v>300</v>
      </c>
      <c r="Y422" s="780">
        <f t="shared" si="87"/>
        <v>300</v>
      </c>
      <c r="Z422" s="35">
        <f>IFERROR(IF(Y422=0,"",ROUNDUP(Y422/H422,0)*0.02175),"")</f>
        <v>0.43499999999999994</v>
      </c>
      <c r="AA422" s="55"/>
      <c r="AB422" s="56"/>
      <c r="AC422" s="497" t="s">
        <v>677</v>
      </c>
      <c r="AG422" s="63"/>
      <c r="AJ422" s="66"/>
      <c r="AK422" s="66">
        <v>0</v>
      </c>
      <c r="BB422" s="498" t="s">
        <v>1</v>
      </c>
      <c r="BM422" s="63">
        <f t="shared" si="88"/>
        <v>309.60000000000002</v>
      </c>
      <c r="BN422" s="63">
        <f t="shared" si="89"/>
        <v>309.60000000000002</v>
      </c>
      <c r="BO422" s="63">
        <f t="shared" si="90"/>
        <v>0.41666666666666663</v>
      </c>
      <c r="BP422" s="63">
        <f t="shared" si="91"/>
        <v>0.41666666666666663</v>
      </c>
    </row>
    <row r="423" spans="1:68" ht="27" customHeight="1" x14ac:dyDescent="0.25">
      <c r="A423" s="53" t="s">
        <v>672</v>
      </c>
      <c r="B423" s="53" t="s">
        <v>678</v>
      </c>
      <c r="C423" s="30">
        <v>4301011943</v>
      </c>
      <c r="D423" s="786">
        <v>4680115884830</v>
      </c>
      <c r="E423" s="787"/>
      <c r="F423" s="778">
        <v>2.5</v>
      </c>
      <c r="G423" s="31">
        <v>6</v>
      </c>
      <c r="H423" s="778">
        <v>15</v>
      </c>
      <c r="I423" s="778">
        <v>15.48</v>
      </c>
      <c r="J423" s="31">
        <v>48</v>
      </c>
      <c r="K423" s="31" t="s">
        <v>116</v>
      </c>
      <c r="L423" s="31"/>
      <c r="M423" s="32" t="s">
        <v>147</v>
      </c>
      <c r="N423" s="32"/>
      <c r="O423" s="31">
        <v>60</v>
      </c>
      <c r="P423" s="9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3"/>
      <c r="V423" s="33"/>
      <c r="W423" s="34" t="s">
        <v>69</v>
      </c>
      <c r="X423" s="779">
        <v>0</v>
      </c>
      <c r="Y423" s="780">
        <f t="shared" si="87"/>
        <v>0</v>
      </c>
      <c r="Z423" s="35" t="str">
        <f>IFERROR(IF(Y423=0,"",ROUNDUP(Y423/H423,0)*0.02039),"")</f>
        <v/>
      </c>
      <c r="AA423" s="55"/>
      <c r="AB423" s="56"/>
      <c r="AC423" s="499" t="s">
        <v>665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679</v>
      </c>
      <c r="B424" s="53" t="s">
        <v>680</v>
      </c>
      <c r="C424" s="30">
        <v>4301011433</v>
      </c>
      <c r="D424" s="786">
        <v>4680115882638</v>
      </c>
      <c r="E424" s="787"/>
      <c r="F424" s="778">
        <v>0.4</v>
      </c>
      <c r="G424" s="31">
        <v>10</v>
      </c>
      <c r="H424" s="778">
        <v>4</v>
      </c>
      <c r="I424" s="778">
        <v>4.21</v>
      </c>
      <c r="J424" s="31">
        <v>132</v>
      </c>
      <c r="K424" s="31" t="s">
        <v>126</v>
      </c>
      <c r="L424" s="31"/>
      <c r="M424" s="32" t="s">
        <v>119</v>
      </c>
      <c r="N424" s="32"/>
      <c r="O424" s="31">
        <v>90</v>
      </c>
      <c r="P424" s="98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4"/>
      <c r="R424" s="784"/>
      <c r="S424" s="784"/>
      <c r="T424" s="785"/>
      <c r="U424" s="33"/>
      <c r="V424" s="33"/>
      <c r="W424" s="34" t="s">
        <v>69</v>
      </c>
      <c r="X424" s="779">
        <v>0</v>
      </c>
      <c r="Y424" s="780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681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682</v>
      </c>
      <c r="B425" s="53" t="s">
        <v>683</v>
      </c>
      <c r="C425" s="30">
        <v>4301011952</v>
      </c>
      <c r="D425" s="786">
        <v>4680115884922</v>
      </c>
      <c r="E425" s="787"/>
      <c r="F425" s="778">
        <v>0.5</v>
      </c>
      <c r="G425" s="31">
        <v>10</v>
      </c>
      <c r="H425" s="778">
        <v>5</v>
      </c>
      <c r="I425" s="778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9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4"/>
      <c r="R425" s="784"/>
      <c r="S425" s="784"/>
      <c r="T425" s="785"/>
      <c r="U425" s="33"/>
      <c r="V425" s="33"/>
      <c r="W425" s="34" t="s">
        <v>69</v>
      </c>
      <c r="X425" s="779">
        <v>0</v>
      </c>
      <c r="Y425" s="780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671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684</v>
      </c>
      <c r="B426" s="53" t="s">
        <v>685</v>
      </c>
      <c r="C426" s="30">
        <v>4301011866</v>
      </c>
      <c r="D426" s="786">
        <v>4680115884878</v>
      </c>
      <c r="E426" s="787"/>
      <c r="F426" s="778">
        <v>0.5</v>
      </c>
      <c r="G426" s="31">
        <v>10</v>
      </c>
      <c r="H426" s="778">
        <v>5</v>
      </c>
      <c r="I426" s="778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88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4"/>
      <c r="R426" s="784"/>
      <c r="S426" s="784"/>
      <c r="T426" s="785"/>
      <c r="U426" s="33"/>
      <c r="V426" s="33"/>
      <c r="W426" s="34" t="s">
        <v>69</v>
      </c>
      <c r="X426" s="779">
        <v>0</v>
      </c>
      <c r="Y426" s="780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686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687</v>
      </c>
      <c r="B427" s="53" t="s">
        <v>688</v>
      </c>
      <c r="C427" s="30">
        <v>4301011868</v>
      </c>
      <c r="D427" s="786">
        <v>4680115884861</v>
      </c>
      <c r="E427" s="787"/>
      <c r="F427" s="778">
        <v>0.5</v>
      </c>
      <c r="G427" s="31">
        <v>10</v>
      </c>
      <c r="H427" s="778">
        <v>5</v>
      </c>
      <c r="I427" s="778">
        <v>5.21</v>
      </c>
      <c r="J427" s="31">
        <v>132</v>
      </c>
      <c r="K427" s="31" t="s">
        <v>126</v>
      </c>
      <c r="L427" s="31"/>
      <c r="M427" s="32" t="s">
        <v>68</v>
      </c>
      <c r="N427" s="32"/>
      <c r="O427" s="31">
        <v>60</v>
      </c>
      <c r="P427" s="9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4"/>
      <c r="R427" s="784"/>
      <c r="S427" s="784"/>
      <c r="T427" s="785"/>
      <c r="U427" s="33"/>
      <c r="V427" s="33"/>
      <c r="W427" s="34" t="s">
        <v>69</v>
      </c>
      <c r="X427" s="779">
        <v>20</v>
      </c>
      <c r="Y427" s="780">
        <f t="shared" si="87"/>
        <v>20</v>
      </c>
      <c r="Z427" s="35">
        <f>IFERROR(IF(Y427=0,"",ROUNDUP(Y427/H427,0)*0.00902),"")</f>
        <v>3.6080000000000001E-2</v>
      </c>
      <c r="AA427" s="55"/>
      <c r="AB427" s="56"/>
      <c r="AC427" s="507" t="s">
        <v>674</v>
      </c>
      <c r="AG427" s="63"/>
      <c r="AJ427" s="66"/>
      <c r="AK427" s="66">
        <v>0</v>
      </c>
      <c r="BB427" s="508" t="s">
        <v>1</v>
      </c>
      <c r="BM427" s="63">
        <f t="shared" si="88"/>
        <v>20.84</v>
      </c>
      <c r="BN427" s="63">
        <f t="shared" si="89"/>
        <v>20.84</v>
      </c>
      <c r="BO427" s="63">
        <f t="shared" si="90"/>
        <v>3.0303030303030304E-2</v>
      </c>
      <c r="BP427" s="63">
        <f t="shared" si="91"/>
        <v>3.0303030303030304E-2</v>
      </c>
    </row>
    <row r="428" spans="1:68" x14ac:dyDescent="0.2">
      <c r="A428" s="80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08"/>
      <c r="P428" s="791" t="s">
        <v>71</v>
      </c>
      <c r="Q428" s="792"/>
      <c r="R428" s="792"/>
      <c r="S428" s="792"/>
      <c r="T428" s="792"/>
      <c r="U428" s="792"/>
      <c r="V428" s="793"/>
      <c r="W428" s="36" t="s">
        <v>72</v>
      </c>
      <c r="X428" s="78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330.66666666666663</v>
      </c>
      <c r="Y428" s="78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332</v>
      </c>
      <c r="Z428" s="78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7.1700799999999996</v>
      </c>
      <c r="AA428" s="782"/>
      <c r="AB428" s="782"/>
      <c r="AC428" s="782"/>
    </row>
    <row r="429" spans="1:68" x14ac:dyDescent="0.2">
      <c r="A429" s="797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08"/>
      <c r="P429" s="791" t="s">
        <v>71</v>
      </c>
      <c r="Q429" s="792"/>
      <c r="R429" s="792"/>
      <c r="S429" s="792"/>
      <c r="T429" s="792"/>
      <c r="U429" s="792"/>
      <c r="V429" s="793"/>
      <c r="W429" s="36" t="s">
        <v>69</v>
      </c>
      <c r="X429" s="781">
        <f>IFERROR(SUM(X417:X427),"0")</f>
        <v>4920</v>
      </c>
      <c r="Y429" s="781">
        <f>IFERROR(SUM(Y417:Y427),"0")</f>
        <v>4940</v>
      </c>
      <c r="Z429" s="36"/>
      <c r="AA429" s="782"/>
      <c r="AB429" s="782"/>
      <c r="AC429" s="782"/>
    </row>
    <row r="430" spans="1:68" ht="14.25" customHeight="1" x14ac:dyDescent="0.25">
      <c r="A430" s="796" t="s">
        <v>166</v>
      </c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797"/>
      <c r="P430" s="797"/>
      <c r="Q430" s="797"/>
      <c r="R430" s="797"/>
      <c r="S430" s="797"/>
      <c r="T430" s="797"/>
      <c r="U430" s="797"/>
      <c r="V430" s="797"/>
      <c r="W430" s="797"/>
      <c r="X430" s="797"/>
      <c r="Y430" s="797"/>
      <c r="Z430" s="797"/>
      <c r="AA430" s="771"/>
      <c r="AB430" s="771"/>
      <c r="AC430" s="771"/>
    </row>
    <row r="431" spans="1:68" ht="27" customHeight="1" x14ac:dyDescent="0.25">
      <c r="A431" s="53" t="s">
        <v>689</v>
      </c>
      <c r="B431" s="53" t="s">
        <v>690</v>
      </c>
      <c r="C431" s="30">
        <v>4301020178</v>
      </c>
      <c r="D431" s="786">
        <v>4607091383980</v>
      </c>
      <c r="E431" s="787"/>
      <c r="F431" s="778">
        <v>2.5</v>
      </c>
      <c r="G431" s="31">
        <v>6</v>
      </c>
      <c r="H431" s="778">
        <v>15</v>
      </c>
      <c r="I431" s="778">
        <v>15.48</v>
      </c>
      <c r="J431" s="31">
        <v>48</v>
      </c>
      <c r="K431" s="31" t="s">
        <v>116</v>
      </c>
      <c r="L431" s="31" t="s">
        <v>129</v>
      </c>
      <c r="M431" s="32" t="s">
        <v>119</v>
      </c>
      <c r="N431" s="32"/>
      <c r="O431" s="31">
        <v>50</v>
      </c>
      <c r="P431" s="94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4"/>
      <c r="R431" s="784"/>
      <c r="S431" s="784"/>
      <c r="T431" s="785"/>
      <c r="U431" s="33"/>
      <c r="V431" s="33"/>
      <c r="W431" s="34" t="s">
        <v>69</v>
      </c>
      <c r="X431" s="779">
        <v>2100</v>
      </c>
      <c r="Y431" s="780">
        <f>IFERROR(IF(X431="",0,CEILING((X431/$H431),1)*$H431),"")</f>
        <v>2100</v>
      </c>
      <c r="Z431" s="35">
        <f>IFERROR(IF(Y431=0,"",ROUNDUP(Y431/H431,0)*0.02175),"")</f>
        <v>3.0449999999999999</v>
      </c>
      <c r="AA431" s="55"/>
      <c r="AB431" s="56"/>
      <c r="AC431" s="509" t="s">
        <v>691</v>
      </c>
      <c r="AG431" s="63"/>
      <c r="AJ431" s="66" t="s">
        <v>130</v>
      </c>
      <c r="AK431" s="66">
        <v>720</v>
      </c>
      <c r="BB431" s="510" t="s">
        <v>1</v>
      </c>
      <c r="BM431" s="63">
        <f>IFERROR(X431*I431/H431,"0")</f>
        <v>2167.1999999999998</v>
      </c>
      <c r="BN431" s="63">
        <f>IFERROR(Y431*I431/H431,"0")</f>
        <v>2167.1999999999998</v>
      </c>
      <c r="BO431" s="63">
        <f>IFERROR(1/J431*(X431/H431),"0")</f>
        <v>2.9166666666666665</v>
      </c>
      <c r="BP431" s="63">
        <f>IFERROR(1/J431*(Y431/H431),"0")</f>
        <v>2.9166666666666665</v>
      </c>
    </row>
    <row r="432" spans="1:68" ht="27" customHeight="1" x14ac:dyDescent="0.25">
      <c r="A432" s="53" t="s">
        <v>692</v>
      </c>
      <c r="B432" s="53" t="s">
        <v>693</v>
      </c>
      <c r="C432" s="30">
        <v>4301020179</v>
      </c>
      <c r="D432" s="786">
        <v>4607091384178</v>
      </c>
      <c r="E432" s="787"/>
      <c r="F432" s="778">
        <v>0.4</v>
      </c>
      <c r="G432" s="31">
        <v>10</v>
      </c>
      <c r="H432" s="778">
        <v>4</v>
      </c>
      <c r="I432" s="778">
        <v>4.21</v>
      </c>
      <c r="J432" s="31">
        <v>132</v>
      </c>
      <c r="K432" s="31" t="s">
        <v>126</v>
      </c>
      <c r="L432" s="31"/>
      <c r="M432" s="32" t="s">
        <v>119</v>
      </c>
      <c r="N432" s="32"/>
      <c r="O432" s="31">
        <v>50</v>
      </c>
      <c r="P432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4"/>
      <c r="R432" s="784"/>
      <c r="S432" s="784"/>
      <c r="T432" s="785"/>
      <c r="U432" s="33"/>
      <c r="V432" s="33"/>
      <c r="W432" s="34" t="s">
        <v>69</v>
      </c>
      <c r="X432" s="779">
        <v>8</v>
      </c>
      <c r="Y432" s="780">
        <f>IFERROR(IF(X432="",0,CEILING((X432/$H432),1)*$H432),"")</f>
        <v>8</v>
      </c>
      <c r="Z432" s="35">
        <f>IFERROR(IF(Y432=0,"",ROUNDUP(Y432/H432,0)*0.00902),"")</f>
        <v>1.804E-2</v>
      </c>
      <c r="AA432" s="55"/>
      <c r="AB432" s="56"/>
      <c r="AC432" s="511" t="s">
        <v>691</v>
      </c>
      <c r="AG432" s="63"/>
      <c r="AJ432" s="66"/>
      <c r="AK432" s="66">
        <v>0</v>
      </c>
      <c r="BB432" s="512" t="s">
        <v>1</v>
      </c>
      <c r="BM432" s="63">
        <f>IFERROR(X432*I432/H432,"0")</f>
        <v>8.42</v>
      </c>
      <c r="BN432" s="63">
        <f>IFERROR(Y432*I432/H432,"0")</f>
        <v>8.42</v>
      </c>
      <c r="BO432" s="63">
        <f>IFERROR(1/J432*(X432/H432),"0")</f>
        <v>1.5151515151515152E-2</v>
      </c>
      <c r="BP432" s="63">
        <f>IFERROR(1/J432*(Y432/H432),"0")</f>
        <v>1.5151515151515152E-2</v>
      </c>
    </row>
    <row r="433" spans="1:68" x14ac:dyDescent="0.2">
      <c r="A433" s="80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08"/>
      <c r="P433" s="791" t="s">
        <v>71</v>
      </c>
      <c r="Q433" s="792"/>
      <c r="R433" s="792"/>
      <c r="S433" s="792"/>
      <c r="T433" s="792"/>
      <c r="U433" s="792"/>
      <c r="V433" s="793"/>
      <c r="W433" s="36" t="s">
        <v>72</v>
      </c>
      <c r="X433" s="781">
        <f>IFERROR(X431/H431,"0")+IFERROR(X432/H432,"0")</f>
        <v>142</v>
      </c>
      <c r="Y433" s="781">
        <f>IFERROR(Y431/H431,"0")+IFERROR(Y432/H432,"0")</f>
        <v>142</v>
      </c>
      <c r="Z433" s="781">
        <f>IFERROR(IF(Z431="",0,Z431),"0")+IFERROR(IF(Z432="",0,Z432),"0")</f>
        <v>3.06304</v>
      </c>
      <c r="AA433" s="782"/>
      <c r="AB433" s="782"/>
      <c r="AC433" s="782"/>
    </row>
    <row r="434" spans="1:68" x14ac:dyDescent="0.2">
      <c r="A434" s="797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08"/>
      <c r="P434" s="791" t="s">
        <v>71</v>
      </c>
      <c r="Q434" s="792"/>
      <c r="R434" s="792"/>
      <c r="S434" s="792"/>
      <c r="T434" s="792"/>
      <c r="U434" s="792"/>
      <c r="V434" s="793"/>
      <c r="W434" s="36" t="s">
        <v>69</v>
      </c>
      <c r="X434" s="781">
        <f>IFERROR(SUM(X431:X432),"0")</f>
        <v>2108</v>
      </c>
      <c r="Y434" s="781">
        <f>IFERROR(SUM(Y431:Y432),"0")</f>
        <v>2108</v>
      </c>
      <c r="Z434" s="36"/>
      <c r="AA434" s="782"/>
      <c r="AB434" s="782"/>
      <c r="AC434" s="782"/>
    </row>
    <row r="435" spans="1:68" ht="14.25" customHeight="1" x14ac:dyDescent="0.25">
      <c r="A435" s="796" t="s">
        <v>73</v>
      </c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797"/>
      <c r="P435" s="797"/>
      <c r="Q435" s="797"/>
      <c r="R435" s="797"/>
      <c r="S435" s="797"/>
      <c r="T435" s="797"/>
      <c r="U435" s="797"/>
      <c r="V435" s="797"/>
      <c r="W435" s="797"/>
      <c r="X435" s="797"/>
      <c r="Y435" s="797"/>
      <c r="Z435" s="797"/>
      <c r="AA435" s="771"/>
      <c r="AB435" s="771"/>
      <c r="AC435" s="771"/>
    </row>
    <row r="436" spans="1:68" ht="27" customHeight="1" x14ac:dyDescent="0.25">
      <c r="A436" s="53" t="s">
        <v>694</v>
      </c>
      <c r="B436" s="53" t="s">
        <v>695</v>
      </c>
      <c r="C436" s="30">
        <v>4301051903</v>
      </c>
      <c r="D436" s="786">
        <v>4607091383928</v>
      </c>
      <c r="E436" s="787"/>
      <c r="F436" s="778">
        <v>1.5</v>
      </c>
      <c r="G436" s="31">
        <v>6</v>
      </c>
      <c r="H436" s="778">
        <v>9</v>
      </c>
      <c r="I436" s="778">
        <v>9.57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1200" t="s">
        <v>696</v>
      </c>
      <c r="Q436" s="784"/>
      <c r="R436" s="784"/>
      <c r="S436" s="784"/>
      <c r="T436" s="785"/>
      <c r="U436" s="33"/>
      <c r="V436" s="33"/>
      <c r="W436" s="34" t="s">
        <v>69</v>
      </c>
      <c r="X436" s="779">
        <v>0</v>
      </c>
      <c r="Y436" s="780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697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customHeight="1" x14ac:dyDescent="0.25">
      <c r="A437" s="53" t="s">
        <v>698</v>
      </c>
      <c r="B437" s="53" t="s">
        <v>699</v>
      </c>
      <c r="C437" s="30">
        <v>4301051897</v>
      </c>
      <c r="D437" s="786">
        <v>4607091384260</v>
      </c>
      <c r="E437" s="787"/>
      <c r="F437" s="778">
        <v>1.5</v>
      </c>
      <c r="G437" s="31">
        <v>6</v>
      </c>
      <c r="H437" s="778">
        <v>9</v>
      </c>
      <c r="I437" s="778">
        <v>9.5640000000000001</v>
      </c>
      <c r="J437" s="31">
        <v>56</v>
      </c>
      <c r="K437" s="31" t="s">
        <v>116</v>
      </c>
      <c r="L437" s="31"/>
      <c r="M437" s="32" t="s">
        <v>77</v>
      </c>
      <c r="N437" s="32"/>
      <c r="O437" s="31">
        <v>40</v>
      </c>
      <c r="P437" s="789" t="s">
        <v>700</v>
      </c>
      <c r="Q437" s="784"/>
      <c r="R437" s="784"/>
      <c r="S437" s="784"/>
      <c r="T437" s="785"/>
      <c r="U437" s="33"/>
      <c r="V437" s="33"/>
      <c r="W437" s="34" t="s">
        <v>69</v>
      </c>
      <c r="X437" s="779">
        <v>0</v>
      </c>
      <c r="Y437" s="780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701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x14ac:dyDescent="0.2">
      <c r="A438" s="80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08"/>
      <c r="P438" s="791" t="s">
        <v>71</v>
      </c>
      <c r="Q438" s="792"/>
      <c r="R438" s="792"/>
      <c r="S438" s="792"/>
      <c r="T438" s="792"/>
      <c r="U438" s="792"/>
      <c r="V438" s="793"/>
      <c r="W438" s="36" t="s">
        <v>72</v>
      </c>
      <c r="X438" s="781">
        <f>IFERROR(X436/H436,"0")+IFERROR(X437/H437,"0")</f>
        <v>0</v>
      </c>
      <c r="Y438" s="781">
        <f>IFERROR(Y436/H436,"0")+IFERROR(Y437/H437,"0")</f>
        <v>0</v>
      </c>
      <c r="Z438" s="781">
        <f>IFERROR(IF(Z436="",0,Z436),"0")+IFERROR(IF(Z437="",0,Z437),"0")</f>
        <v>0</v>
      </c>
      <c r="AA438" s="782"/>
      <c r="AB438" s="782"/>
      <c r="AC438" s="782"/>
    </row>
    <row r="439" spans="1:68" x14ac:dyDescent="0.2">
      <c r="A439" s="797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08"/>
      <c r="P439" s="791" t="s">
        <v>71</v>
      </c>
      <c r="Q439" s="792"/>
      <c r="R439" s="792"/>
      <c r="S439" s="792"/>
      <c r="T439" s="792"/>
      <c r="U439" s="792"/>
      <c r="V439" s="793"/>
      <c r="W439" s="36" t="s">
        <v>69</v>
      </c>
      <c r="X439" s="781">
        <f>IFERROR(SUM(X436:X437),"0")</f>
        <v>0</v>
      </c>
      <c r="Y439" s="781">
        <f>IFERROR(SUM(Y436:Y437),"0")</f>
        <v>0</v>
      </c>
      <c r="Z439" s="36"/>
      <c r="AA439" s="782"/>
      <c r="AB439" s="782"/>
      <c r="AC439" s="782"/>
    </row>
    <row r="440" spans="1:68" ht="14.25" customHeight="1" x14ac:dyDescent="0.25">
      <c r="A440" s="796" t="s">
        <v>208</v>
      </c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797"/>
      <c r="P440" s="797"/>
      <c r="Q440" s="797"/>
      <c r="R440" s="797"/>
      <c r="S440" s="797"/>
      <c r="T440" s="797"/>
      <c r="U440" s="797"/>
      <c r="V440" s="797"/>
      <c r="W440" s="797"/>
      <c r="X440" s="797"/>
      <c r="Y440" s="797"/>
      <c r="Z440" s="797"/>
      <c r="AA440" s="771"/>
      <c r="AB440" s="771"/>
      <c r="AC440" s="771"/>
    </row>
    <row r="441" spans="1:68" ht="27" customHeight="1" x14ac:dyDescent="0.25">
      <c r="A441" s="53" t="s">
        <v>702</v>
      </c>
      <c r="B441" s="53" t="s">
        <v>703</v>
      </c>
      <c r="C441" s="30">
        <v>4301060439</v>
      </c>
      <c r="D441" s="786">
        <v>4607091384673</v>
      </c>
      <c r="E441" s="787"/>
      <c r="F441" s="778">
        <v>1.5</v>
      </c>
      <c r="G441" s="31">
        <v>6</v>
      </c>
      <c r="H441" s="778">
        <v>9</v>
      </c>
      <c r="I441" s="778">
        <v>9.5640000000000001</v>
      </c>
      <c r="J441" s="31">
        <v>56</v>
      </c>
      <c r="K441" s="31" t="s">
        <v>116</v>
      </c>
      <c r="L441" s="31"/>
      <c r="M441" s="32" t="s">
        <v>77</v>
      </c>
      <c r="N441" s="32"/>
      <c r="O441" s="31">
        <v>30</v>
      </c>
      <c r="P441" s="1042" t="s">
        <v>704</v>
      </c>
      <c r="Q441" s="784"/>
      <c r="R441" s="784"/>
      <c r="S441" s="784"/>
      <c r="T441" s="785"/>
      <c r="U441" s="33"/>
      <c r="V441" s="33"/>
      <c r="W441" s="34" t="s">
        <v>69</v>
      </c>
      <c r="X441" s="779">
        <v>30</v>
      </c>
      <c r="Y441" s="780">
        <f>IFERROR(IF(X441="",0,CEILING((X441/$H441),1)*$H441),"")</f>
        <v>36</v>
      </c>
      <c r="Z441" s="35">
        <f>IFERROR(IF(Y441=0,"",ROUNDUP(Y441/H441,0)*0.02175),"")</f>
        <v>8.6999999999999994E-2</v>
      </c>
      <c r="AA441" s="55"/>
      <c r="AB441" s="56"/>
      <c r="AC441" s="517" t="s">
        <v>705</v>
      </c>
      <c r="AG441" s="63"/>
      <c r="AJ441" s="66"/>
      <c r="AK441" s="66">
        <v>0</v>
      </c>
      <c r="BB441" s="518" t="s">
        <v>1</v>
      </c>
      <c r="BM441" s="63">
        <f>IFERROR(X441*I441/H441,"0")</f>
        <v>31.880000000000003</v>
      </c>
      <c r="BN441" s="63">
        <f>IFERROR(Y441*I441/H441,"0")</f>
        <v>38.256</v>
      </c>
      <c r="BO441" s="63">
        <f>IFERROR(1/J441*(X441/H441),"0")</f>
        <v>5.9523809523809521E-2</v>
      </c>
      <c r="BP441" s="63">
        <f>IFERROR(1/J441*(Y441/H441),"0")</f>
        <v>7.1428571428571425E-2</v>
      </c>
    </row>
    <row r="442" spans="1:68" x14ac:dyDescent="0.2">
      <c r="A442" s="80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08"/>
      <c r="P442" s="791" t="s">
        <v>71</v>
      </c>
      <c r="Q442" s="792"/>
      <c r="R442" s="792"/>
      <c r="S442" s="792"/>
      <c r="T442" s="792"/>
      <c r="U442" s="792"/>
      <c r="V442" s="793"/>
      <c r="W442" s="36" t="s">
        <v>72</v>
      </c>
      <c r="X442" s="781">
        <f>IFERROR(X441/H441,"0")</f>
        <v>3.3333333333333335</v>
      </c>
      <c r="Y442" s="781">
        <f>IFERROR(Y441/H441,"0")</f>
        <v>4</v>
      </c>
      <c r="Z442" s="781">
        <f>IFERROR(IF(Z441="",0,Z441),"0")</f>
        <v>8.6999999999999994E-2</v>
      </c>
      <c r="AA442" s="782"/>
      <c r="AB442" s="782"/>
      <c r="AC442" s="782"/>
    </row>
    <row r="443" spans="1:68" x14ac:dyDescent="0.2">
      <c r="A443" s="797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08"/>
      <c r="P443" s="791" t="s">
        <v>71</v>
      </c>
      <c r="Q443" s="792"/>
      <c r="R443" s="792"/>
      <c r="S443" s="792"/>
      <c r="T443" s="792"/>
      <c r="U443" s="792"/>
      <c r="V443" s="793"/>
      <c r="W443" s="36" t="s">
        <v>69</v>
      </c>
      <c r="X443" s="781">
        <f>IFERROR(SUM(X441:X441),"0")</f>
        <v>30</v>
      </c>
      <c r="Y443" s="781">
        <f>IFERROR(SUM(Y441:Y441),"0")</f>
        <v>36</v>
      </c>
      <c r="Z443" s="36"/>
      <c r="AA443" s="782"/>
      <c r="AB443" s="782"/>
      <c r="AC443" s="782"/>
    </row>
    <row r="444" spans="1:68" ht="16.5" customHeight="1" x14ac:dyDescent="0.25">
      <c r="A444" s="825" t="s">
        <v>706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72"/>
      <c r="AB444" s="772"/>
      <c r="AC444" s="772"/>
    </row>
    <row r="445" spans="1:68" ht="14.25" customHeight="1" x14ac:dyDescent="0.25">
      <c r="A445" s="796" t="s">
        <v>113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1"/>
      <c r="AB445" s="771"/>
      <c r="AC445" s="771"/>
    </row>
    <row r="446" spans="1:68" ht="27" customHeight="1" x14ac:dyDescent="0.25">
      <c r="A446" s="53" t="s">
        <v>707</v>
      </c>
      <c r="B446" s="53" t="s">
        <v>708</v>
      </c>
      <c r="C446" s="30">
        <v>4301011483</v>
      </c>
      <c r="D446" s="786">
        <v>4680115881907</v>
      </c>
      <c r="E446" s="787"/>
      <c r="F446" s="778">
        <v>1.8</v>
      </c>
      <c r="G446" s="31">
        <v>6</v>
      </c>
      <c r="H446" s="778">
        <v>10.8</v>
      </c>
      <c r="I446" s="778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3"/>
      <c r="V446" s="33"/>
      <c r="W446" s="34" t="s">
        <v>69</v>
      </c>
      <c r="X446" s="779">
        <v>0</v>
      </c>
      <c r="Y446" s="780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customHeight="1" x14ac:dyDescent="0.25">
      <c r="A447" s="53" t="s">
        <v>707</v>
      </c>
      <c r="B447" s="53" t="s">
        <v>710</v>
      </c>
      <c r="C447" s="30">
        <v>4301011873</v>
      </c>
      <c r="D447" s="786">
        <v>4680115881907</v>
      </c>
      <c r="E447" s="787"/>
      <c r="F447" s="778">
        <v>1.8</v>
      </c>
      <c r="G447" s="31">
        <v>6</v>
      </c>
      <c r="H447" s="778">
        <v>10.8</v>
      </c>
      <c r="I447" s="778">
        <v>11.28</v>
      </c>
      <c r="J447" s="31">
        <v>56</v>
      </c>
      <c r="K447" s="31" t="s">
        <v>116</v>
      </c>
      <c r="L447" s="31"/>
      <c r="M447" s="32" t="s">
        <v>68</v>
      </c>
      <c r="N447" s="32"/>
      <c r="O447" s="31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3"/>
      <c r="V447" s="33"/>
      <c r="W447" s="34" t="s">
        <v>69</v>
      </c>
      <c r="X447" s="779">
        <v>0</v>
      </c>
      <c r="Y447" s="780">
        <f t="shared" si="92"/>
        <v>0</v>
      </c>
      <c r="Z447" s="35" t="str">
        <f t="shared" si="93"/>
        <v/>
      </c>
      <c r="AA447" s="55"/>
      <c r="AB447" s="56"/>
      <c r="AC447" s="521" t="s">
        <v>711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712</v>
      </c>
      <c r="B448" s="53" t="s">
        <v>713</v>
      </c>
      <c r="C448" s="30">
        <v>4301011655</v>
      </c>
      <c r="D448" s="786">
        <v>4680115883925</v>
      </c>
      <c r="E448" s="787"/>
      <c r="F448" s="778">
        <v>2.5</v>
      </c>
      <c r="G448" s="31">
        <v>6</v>
      </c>
      <c r="H448" s="778">
        <v>15</v>
      </c>
      <c r="I448" s="778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3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3"/>
      <c r="V448" s="33"/>
      <c r="W448" s="34" t="s">
        <v>69</v>
      </c>
      <c r="X448" s="779">
        <v>0</v>
      </c>
      <c r="Y448" s="780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customHeight="1" x14ac:dyDescent="0.25">
      <c r="A449" s="53" t="s">
        <v>712</v>
      </c>
      <c r="B449" s="53" t="s">
        <v>714</v>
      </c>
      <c r="C449" s="30">
        <v>4301011872</v>
      </c>
      <c r="D449" s="786">
        <v>4680115883925</v>
      </c>
      <c r="E449" s="787"/>
      <c r="F449" s="778">
        <v>2.5</v>
      </c>
      <c r="G449" s="31">
        <v>6</v>
      </c>
      <c r="H449" s="778">
        <v>15</v>
      </c>
      <c r="I449" s="778">
        <v>15.48</v>
      </c>
      <c r="J449" s="31">
        <v>48</v>
      </c>
      <c r="K449" s="31" t="s">
        <v>116</v>
      </c>
      <c r="L449" s="31"/>
      <c r="M449" s="32" t="s">
        <v>68</v>
      </c>
      <c r="N449" s="32"/>
      <c r="O449" s="31">
        <v>60</v>
      </c>
      <c r="P449" s="12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3"/>
      <c r="V449" s="33"/>
      <c r="W449" s="34" t="s">
        <v>69</v>
      </c>
      <c r="X449" s="779">
        <v>0</v>
      </c>
      <c r="Y449" s="780">
        <f t="shared" si="92"/>
        <v>0</v>
      </c>
      <c r="Z449" s="35" t="str">
        <f t="shared" si="93"/>
        <v/>
      </c>
      <c r="AA449" s="55"/>
      <c r="AB449" s="56"/>
      <c r="AC449" s="525" t="s">
        <v>711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715</v>
      </c>
      <c r="B450" s="53" t="s">
        <v>716</v>
      </c>
      <c r="C450" s="30">
        <v>4301011312</v>
      </c>
      <c r="D450" s="786">
        <v>4607091384192</v>
      </c>
      <c r="E450" s="787"/>
      <c r="F450" s="778">
        <v>1.8</v>
      </c>
      <c r="G450" s="31">
        <v>6</v>
      </c>
      <c r="H450" s="778">
        <v>10.8</v>
      </c>
      <c r="I450" s="778">
        <v>11.28</v>
      </c>
      <c r="J450" s="31">
        <v>56</v>
      </c>
      <c r="K450" s="31" t="s">
        <v>116</v>
      </c>
      <c r="L450" s="31"/>
      <c r="M450" s="32" t="s">
        <v>119</v>
      </c>
      <c r="N450" s="32"/>
      <c r="O450" s="31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3"/>
      <c r="V450" s="33"/>
      <c r="W450" s="34" t="s">
        <v>69</v>
      </c>
      <c r="X450" s="779">
        <v>0</v>
      </c>
      <c r="Y450" s="780">
        <f t="shared" si="92"/>
        <v>0</v>
      </c>
      <c r="Z450" s="35" t="str">
        <f t="shared" si="93"/>
        <v/>
      </c>
      <c r="AA450" s="55"/>
      <c r="AB450" s="56"/>
      <c r="AC450" s="527" t="s">
        <v>717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customHeight="1" x14ac:dyDescent="0.25">
      <c r="A451" s="53" t="s">
        <v>718</v>
      </c>
      <c r="B451" s="53" t="s">
        <v>719</v>
      </c>
      <c r="C451" s="30">
        <v>4301011874</v>
      </c>
      <c r="D451" s="786">
        <v>4680115884892</v>
      </c>
      <c r="E451" s="787"/>
      <c r="F451" s="778">
        <v>1.8</v>
      </c>
      <c r="G451" s="31">
        <v>6</v>
      </c>
      <c r="H451" s="778">
        <v>10.8</v>
      </c>
      <c r="I451" s="778">
        <v>11.28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3"/>
      <c r="V451" s="33"/>
      <c r="W451" s="34" t="s">
        <v>69</v>
      </c>
      <c r="X451" s="779">
        <v>0</v>
      </c>
      <c r="Y451" s="780">
        <f t="shared" si="92"/>
        <v>0</v>
      </c>
      <c r="Z451" s="35" t="str">
        <f t="shared" si="93"/>
        <v/>
      </c>
      <c r="AA451" s="55"/>
      <c r="AB451" s="56"/>
      <c r="AC451" s="529" t="s">
        <v>720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customHeight="1" x14ac:dyDescent="0.25">
      <c r="A452" s="53" t="s">
        <v>721</v>
      </c>
      <c r="B452" s="53" t="s">
        <v>722</v>
      </c>
      <c r="C452" s="30">
        <v>4301011875</v>
      </c>
      <c r="D452" s="786">
        <v>4680115884885</v>
      </c>
      <c r="E452" s="787"/>
      <c r="F452" s="778">
        <v>0.8</v>
      </c>
      <c r="G452" s="31">
        <v>15</v>
      </c>
      <c r="H452" s="778">
        <v>12</v>
      </c>
      <c r="I452" s="778">
        <v>12.48</v>
      </c>
      <c r="J452" s="31">
        <v>56</v>
      </c>
      <c r="K452" s="31" t="s">
        <v>116</v>
      </c>
      <c r="L452" s="31"/>
      <c r="M452" s="32" t="s">
        <v>68</v>
      </c>
      <c r="N452" s="32"/>
      <c r="O452" s="31">
        <v>60</v>
      </c>
      <c r="P452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4"/>
      <c r="R452" s="784"/>
      <c r="S452" s="784"/>
      <c r="T452" s="785"/>
      <c r="U452" s="33"/>
      <c r="V452" s="33"/>
      <c r="W452" s="34" t="s">
        <v>69</v>
      </c>
      <c r="X452" s="779">
        <v>50</v>
      </c>
      <c r="Y452" s="780">
        <f t="shared" si="92"/>
        <v>60</v>
      </c>
      <c r="Z452" s="35">
        <f t="shared" si="93"/>
        <v>0.10874999999999999</v>
      </c>
      <c r="AA452" s="55"/>
      <c r="AB452" s="56"/>
      <c r="AC452" s="531" t="s">
        <v>720</v>
      </c>
      <c r="AG452" s="63"/>
      <c r="AJ452" s="66"/>
      <c r="AK452" s="66">
        <v>0</v>
      </c>
      <c r="BB452" s="532" t="s">
        <v>1</v>
      </c>
      <c r="BM452" s="63">
        <f t="shared" si="94"/>
        <v>52</v>
      </c>
      <c r="BN452" s="63">
        <f t="shared" si="95"/>
        <v>62.400000000000006</v>
      </c>
      <c r="BO452" s="63">
        <f t="shared" si="96"/>
        <v>7.4404761904761904E-2</v>
      </c>
      <c r="BP452" s="63">
        <f t="shared" si="97"/>
        <v>8.9285714285714274E-2</v>
      </c>
    </row>
    <row r="453" spans="1:68" ht="37.5" customHeight="1" x14ac:dyDescent="0.25">
      <c r="A453" s="53" t="s">
        <v>723</v>
      </c>
      <c r="B453" s="53" t="s">
        <v>724</v>
      </c>
      <c r="C453" s="30">
        <v>4301011871</v>
      </c>
      <c r="D453" s="786">
        <v>4680115884908</v>
      </c>
      <c r="E453" s="787"/>
      <c r="F453" s="778">
        <v>0.4</v>
      </c>
      <c r="G453" s="31">
        <v>10</v>
      </c>
      <c r="H453" s="778">
        <v>4</v>
      </c>
      <c r="I453" s="778">
        <v>4.21</v>
      </c>
      <c r="J453" s="31">
        <v>132</v>
      </c>
      <c r="K453" s="31" t="s">
        <v>126</v>
      </c>
      <c r="L453" s="31"/>
      <c r="M453" s="32" t="s">
        <v>68</v>
      </c>
      <c r="N453" s="32"/>
      <c r="O453" s="31">
        <v>60</v>
      </c>
      <c r="P453" s="8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4"/>
      <c r="R453" s="784"/>
      <c r="S453" s="784"/>
      <c r="T453" s="785"/>
      <c r="U453" s="33"/>
      <c r="V453" s="33"/>
      <c r="W453" s="34" t="s">
        <v>69</v>
      </c>
      <c r="X453" s="779">
        <v>0</v>
      </c>
      <c r="Y453" s="780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720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80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08"/>
      <c r="P454" s="791" t="s">
        <v>71</v>
      </c>
      <c r="Q454" s="792"/>
      <c r="R454" s="792"/>
      <c r="S454" s="792"/>
      <c r="T454" s="792"/>
      <c r="U454" s="792"/>
      <c r="V454" s="793"/>
      <c r="W454" s="36" t="s">
        <v>72</v>
      </c>
      <c r="X454" s="781">
        <f>IFERROR(X446/H446,"0")+IFERROR(X447/H447,"0")+IFERROR(X448/H448,"0")+IFERROR(X449/H449,"0")+IFERROR(X450/H450,"0")+IFERROR(X451/H451,"0")+IFERROR(X452/H452,"0")+IFERROR(X453/H453,"0")</f>
        <v>4.166666666666667</v>
      </c>
      <c r="Y454" s="781">
        <f>IFERROR(Y446/H446,"0")+IFERROR(Y447/H447,"0")+IFERROR(Y448/H448,"0")+IFERROR(Y449/H449,"0")+IFERROR(Y450/H450,"0")+IFERROR(Y451/H451,"0")+IFERROR(Y452/H452,"0")+IFERROR(Y453/H453,"0")</f>
        <v>5</v>
      </c>
      <c r="Z454" s="78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0.10874999999999999</v>
      </c>
      <c r="AA454" s="782"/>
      <c r="AB454" s="782"/>
      <c r="AC454" s="782"/>
    </row>
    <row r="455" spans="1:68" x14ac:dyDescent="0.2">
      <c r="A455" s="797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08"/>
      <c r="P455" s="791" t="s">
        <v>71</v>
      </c>
      <c r="Q455" s="792"/>
      <c r="R455" s="792"/>
      <c r="S455" s="792"/>
      <c r="T455" s="792"/>
      <c r="U455" s="792"/>
      <c r="V455" s="793"/>
      <c r="W455" s="36" t="s">
        <v>69</v>
      </c>
      <c r="X455" s="781">
        <f>IFERROR(SUM(X446:X453),"0")</f>
        <v>50</v>
      </c>
      <c r="Y455" s="781">
        <f>IFERROR(SUM(Y446:Y453),"0")</f>
        <v>60</v>
      </c>
      <c r="Z455" s="36"/>
      <c r="AA455" s="782"/>
      <c r="AB455" s="782"/>
      <c r="AC455" s="782"/>
    </row>
    <row r="456" spans="1:68" ht="14.25" customHeight="1" x14ac:dyDescent="0.25">
      <c r="A456" s="796" t="s">
        <v>64</v>
      </c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797"/>
      <c r="P456" s="797"/>
      <c r="Q456" s="797"/>
      <c r="R456" s="797"/>
      <c r="S456" s="797"/>
      <c r="T456" s="797"/>
      <c r="U456" s="797"/>
      <c r="V456" s="797"/>
      <c r="W456" s="797"/>
      <c r="X456" s="797"/>
      <c r="Y456" s="797"/>
      <c r="Z456" s="797"/>
      <c r="AA456" s="771"/>
      <c r="AB456" s="771"/>
      <c r="AC456" s="771"/>
    </row>
    <row r="457" spans="1:68" ht="27" customHeight="1" x14ac:dyDescent="0.25">
      <c r="A457" s="53" t="s">
        <v>725</v>
      </c>
      <c r="B457" s="53" t="s">
        <v>726</v>
      </c>
      <c r="C457" s="30">
        <v>4301031303</v>
      </c>
      <c r="D457" s="786">
        <v>4607091384802</v>
      </c>
      <c r="E457" s="787"/>
      <c r="F457" s="778">
        <v>0.73</v>
      </c>
      <c r="G457" s="31">
        <v>6</v>
      </c>
      <c r="H457" s="778">
        <v>4.38</v>
      </c>
      <c r="I457" s="778">
        <v>4.6500000000000004</v>
      </c>
      <c r="J457" s="31">
        <v>132</v>
      </c>
      <c r="K457" s="31" t="s">
        <v>126</v>
      </c>
      <c r="L457" s="31"/>
      <c r="M457" s="32" t="s">
        <v>68</v>
      </c>
      <c r="N457" s="32"/>
      <c r="O457" s="31">
        <v>35</v>
      </c>
      <c r="P457" s="8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4"/>
      <c r="R457" s="784"/>
      <c r="S457" s="784"/>
      <c r="T457" s="785"/>
      <c r="U457" s="33"/>
      <c r="V457" s="33"/>
      <c r="W457" s="34" t="s">
        <v>69</v>
      </c>
      <c r="X457" s="779">
        <v>0</v>
      </c>
      <c r="Y457" s="780">
        <f>IFERROR(IF(X457="",0,CEILING((X457/$H457),1)*$H457),"")</f>
        <v>0</v>
      </c>
      <c r="Z457" s="35" t="str">
        <f>IFERROR(IF(Y457=0,"",ROUNDUP(Y457/H457,0)*0.00902),"")</f>
        <v/>
      </c>
      <c r="AA457" s="55"/>
      <c r="AB457" s="56"/>
      <c r="AC457" s="535" t="s">
        <v>727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customHeight="1" x14ac:dyDescent="0.25">
      <c r="A458" s="53" t="s">
        <v>728</v>
      </c>
      <c r="B458" s="53" t="s">
        <v>729</v>
      </c>
      <c r="C458" s="30">
        <v>4301031304</v>
      </c>
      <c r="D458" s="786">
        <v>4607091384826</v>
      </c>
      <c r="E458" s="787"/>
      <c r="F458" s="778">
        <v>0.35</v>
      </c>
      <c r="G458" s="31">
        <v>8</v>
      </c>
      <c r="H458" s="778">
        <v>2.8</v>
      </c>
      <c r="I458" s="778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4"/>
      <c r="R458" s="784"/>
      <c r="S458" s="784"/>
      <c r="T458" s="785"/>
      <c r="U458" s="33"/>
      <c r="V458" s="33"/>
      <c r="W458" s="34" t="s">
        <v>69</v>
      </c>
      <c r="X458" s="779">
        <v>0</v>
      </c>
      <c r="Y458" s="780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727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80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08"/>
      <c r="P459" s="791" t="s">
        <v>71</v>
      </c>
      <c r="Q459" s="792"/>
      <c r="R459" s="792"/>
      <c r="S459" s="792"/>
      <c r="T459" s="792"/>
      <c r="U459" s="792"/>
      <c r="V459" s="793"/>
      <c r="W459" s="36" t="s">
        <v>72</v>
      </c>
      <c r="X459" s="781">
        <f>IFERROR(X457/H457,"0")+IFERROR(X458/H458,"0")</f>
        <v>0</v>
      </c>
      <c r="Y459" s="781">
        <f>IFERROR(Y457/H457,"0")+IFERROR(Y458/H458,"0")</f>
        <v>0</v>
      </c>
      <c r="Z459" s="781">
        <f>IFERROR(IF(Z457="",0,Z457),"0")+IFERROR(IF(Z458="",0,Z458),"0")</f>
        <v>0</v>
      </c>
      <c r="AA459" s="782"/>
      <c r="AB459" s="782"/>
      <c r="AC459" s="782"/>
    </row>
    <row r="460" spans="1:68" x14ac:dyDescent="0.2">
      <c r="A460" s="797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08"/>
      <c r="P460" s="791" t="s">
        <v>71</v>
      </c>
      <c r="Q460" s="792"/>
      <c r="R460" s="792"/>
      <c r="S460" s="792"/>
      <c r="T460" s="792"/>
      <c r="U460" s="792"/>
      <c r="V460" s="793"/>
      <c r="W460" s="36" t="s">
        <v>69</v>
      </c>
      <c r="X460" s="781">
        <f>IFERROR(SUM(X457:X458),"0")</f>
        <v>0</v>
      </c>
      <c r="Y460" s="781">
        <f>IFERROR(SUM(Y457:Y458),"0")</f>
        <v>0</v>
      </c>
      <c r="Z460" s="36"/>
      <c r="AA460" s="782"/>
      <c r="AB460" s="782"/>
      <c r="AC460" s="782"/>
    </row>
    <row r="461" spans="1:68" ht="14.25" customHeight="1" x14ac:dyDescent="0.25">
      <c r="A461" s="796" t="s">
        <v>73</v>
      </c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797"/>
      <c r="P461" s="797"/>
      <c r="Q461" s="797"/>
      <c r="R461" s="797"/>
      <c r="S461" s="797"/>
      <c r="T461" s="797"/>
      <c r="U461" s="797"/>
      <c r="V461" s="797"/>
      <c r="W461" s="797"/>
      <c r="X461" s="797"/>
      <c r="Y461" s="797"/>
      <c r="Z461" s="797"/>
      <c r="AA461" s="771"/>
      <c r="AB461" s="771"/>
      <c r="AC461" s="771"/>
    </row>
    <row r="462" spans="1:68" ht="27" customHeight="1" x14ac:dyDescent="0.25">
      <c r="A462" s="53" t="s">
        <v>730</v>
      </c>
      <c r="B462" s="53" t="s">
        <v>731</v>
      </c>
      <c r="C462" s="30">
        <v>4301051899</v>
      </c>
      <c r="D462" s="786">
        <v>4607091384246</v>
      </c>
      <c r="E462" s="787"/>
      <c r="F462" s="778">
        <v>1.5</v>
      </c>
      <c r="G462" s="31">
        <v>6</v>
      </c>
      <c r="H462" s="778">
        <v>9</v>
      </c>
      <c r="I462" s="778">
        <v>9.5640000000000001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103" t="s">
        <v>732</v>
      </c>
      <c r="Q462" s="784"/>
      <c r="R462" s="784"/>
      <c r="S462" s="784"/>
      <c r="T462" s="785"/>
      <c r="U462" s="33"/>
      <c r="V462" s="33"/>
      <c r="W462" s="34" t="s">
        <v>69</v>
      </c>
      <c r="X462" s="779">
        <v>30</v>
      </c>
      <c r="Y462" s="780">
        <f>IFERROR(IF(X462="",0,CEILING((X462/$H462),1)*$H462),"")</f>
        <v>36</v>
      </c>
      <c r="Z462" s="35">
        <f>IFERROR(IF(Y462=0,"",ROUNDUP(Y462/H462,0)*0.02175),"")</f>
        <v>8.6999999999999994E-2</v>
      </c>
      <c r="AA462" s="55"/>
      <c r="AB462" s="56"/>
      <c r="AC462" s="539" t="s">
        <v>733</v>
      </c>
      <c r="AG462" s="63"/>
      <c r="AJ462" s="66"/>
      <c r="AK462" s="66">
        <v>0</v>
      </c>
      <c r="BB462" s="540" t="s">
        <v>1</v>
      </c>
      <c r="BM462" s="63">
        <f>IFERROR(X462*I462/H462,"0")</f>
        <v>31.880000000000003</v>
      </c>
      <c r="BN462" s="63">
        <f>IFERROR(Y462*I462/H462,"0")</f>
        <v>38.256</v>
      </c>
      <c r="BO462" s="63">
        <f>IFERROR(1/J462*(X462/H462),"0")</f>
        <v>5.9523809523809521E-2</v>
      </c>
      <c r="BP462" s="63">
        <f>IFERROR(1/J462*(Y462/H462),"0")</f>
        <v>7.1428571428571425E-2</v>
      </c>
    </row>
    <row r="463" spans="1:68" ht="37.5" customHeight="1" x14ac:dyDescent="0.25">
      <c r="A463" s="53" t="s">
        <v>734</v>
      </c>
      <c r="B463" s="53" t="s">
        <v>735</v>
      </c>
      <c r="C463" s="30">
        <v>4301051901</v>
      </c>
      <c r="D463" s="786">
        <v>4680115881976</v>
      </c>
      <c r="E463" s="787"/>
      <c r="F463" s="778">
        <v>1.5</v>
      </c>
      <c r="G463" s="31">
        <v>6</v>
      </c>
      <c r="H463" s="778">
        <v>9</v>
      </c>
      <c r="I463" s="778">
        <v>9.48</v>
      </c>
      <c r="J463" s="31">
        <v>56</v>
      </c>
      <c r="K463" s="31" t="s">
        <v>116</v>
      </c>
      <c r="L463" s="31"/>
      <c r="M463" s="32" t="s">
        <v>77</v>
      </c>
      <c r="N463" s="32"/>
      <c r="O463" s="31">
        <v>40</v>
      </c>
      <c r="P463" s="1138" t="s">
        <v>736</v>
      </c>
      <c r="Q463" s="784"/>
      <c r="R463" s="784"/>
      <c r="S463" s="784"/>
      <c r="T463" s="785"/>
      <c r="U463" s="33"/>
      <c r="V463" s="33"/>
      <c r="W463" s="34" t="s">
        <v>69</v>
      </c>
      <c r="X463" s="779">
        <v>0</v>
      </c>
      <c r="Y463" s="780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737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customHeight="1" x14ac:dyDescent="0.25">
      <c r="A464" s="53" t="s">
        <v>738</v>
      </c>
      <c r="B464" s="53" t="s">
        <v>739</v>
      </c>
      <c r="C464" s="30">
        <v>4301051634</v>
      </c>
      <c r="D464" s="786">
        <v>4607091384253</v>
      </c>
      <c r="E464" s="787"/>
      <c r="F464" s="778">
        <v>0.4</v>
      </c>
      <c r="G464" s="31">
        <v>6</v>
      </c>
      <c r="H464" s="778">
        <v>2.4</v>
      </c>
      <c r="I464" s="778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3"/>
      <c r="V464" s="33"/>
      <c r="W464" s="34" t="s">
        <v>69</v>
      </c>
      <c r="X464" s="779">
        <v>0</v>
      </c>
      <c r="Y464" s="780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738</v>
      </c>
      <c r="B465" s="53" t="s">
        <v>741</v>
      </c>
      <c r="C465" s="30">
        <v>4301051297</v>
      </c>
      <c r="D465" s="786">
        <v>4607091384253</v>
      </c>
      <c r="E465" s="787"/>
      <c r="F465" s="778">
        <v>0.4</v>
      </c>
      <c r="G465" s="31">
        <v>6</v>
      </c>
      <c r="H465" s="778">
        <v>2.4</v>
      </c>
      <c r="I465" s="778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3"/>
      <c r="V465" s="33"/>
      <c r="W465" s="34" t="s">
        <v>69</v>
      </c>
      <c r="X465" s="779">
        <v>0</v>
      </c>
      <c r="Y465" s="780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742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customHeight="1" x14ac:dyDescent="0.25">
      <c r="A466" s="53" t="s">
        <v>743</v>
      </c>
      <c r="B466" s="53" t="s">
        <v>744</v>
      </c>
      <c r="C466" s="30">
        <v>4301051444</v>
      </c>
      <c r="D466" s="786">
        <v>4680115881969</v>
      </c>
      <c r="E466" s="787"/>
      <c r="F466" s="778">
        <v>0.4</v>
      </c>
      <c r="G466" s="31">
        <v>6</v>
      </c>
      <c r="H466" s="778">
        <v>2.4</v>
      </c>
      <c r="I466" s="778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4"/>
      <c r="R466" s="784"/>
      <c r="S466" s="784"/>
      <c r="T466" s="785"/>
      <c r="U466" s="33"/>
      <c r="V466" s="33"/>
      <c r="W466" s="34" t="s">
        <v>69</v>
      </c>
      <c r="X466" s="779">
        <v>0</v>
      </c>
      <c r="Y466" s="780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745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80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08"/>
      <c r="P467" s="791" t="s">
        <v>71</v>
      </c>
      <c r="Q467" s="792"/>
      <c r="R467" s="792"/>
      <c r="S467" s="792"/>
      <c r="T467" s="792"/>
      <c r="U467" s="792"/>
      <c r="V467" s="793"/>
      <c r="W467" s="36" t="s">
        <v>72</v>
      </c>
      <c r="X467" s="781">
        <f>IFERROR(X462/H462,"0")+IFERROR(X463/H463,"0")+IFERROR(X464/H464,"0")+IFERROR(X465/H465,"0")+IFERROR(X466/H466,"0")</f>
        <v>3.3333333333333335</v>
      </c>
      <c r="Y467" s="781">
        <f>IFERROR(Y462/H462,"0")+IFERROR(Y463/H463,"0")+IFERROR(Y464/H464,"0")+IFERROR(Y465/H465,"0")+IFERROR(Y466/H466,"0")</f>
        <v>4</v>
      </c>
      <c r="Z467" s="781">
        <f>IFERROR(IF(Z462="",0,Z462),"0")+IFERROR(IF(Z463="",0,Z463),"0")+IFERROR(IF(Z464="",0,Z464),"0")+IFERROR(IF(Z465="",0,Z465),"0")+IFERROR(IF(Z466="",0,Z466),"0")</f>
        <v>8.6999999999999994E-2</v>
      </c>
      <c r="AA467" s="782"/>
      <c r="AB467" s="782"/>
      <c r="AC467" s="782"/>
    </row>
    <row r="468" spans="1:68" x14ac:dyDescent="0.2">
      <c r="A468" s="797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08"/>
      <c r="P468" s="791" t="s">
        <v>71</v>
      </c>
      <c r="Q468" s="792"/>
      <c r="R468" s="792"/>
      <c r="S468" s="792"/>
      <c r="T468" s="792"/>
      <c r="U468" s="792"/>
      <c r="V468" s="793"/>
      <c r="W468" s="36" t="s">
        <v>69</v>
      </c>
      <c r="X468" s="781">
        <f>IFERROR(SUM(X462:X466),"0")</f>
        <v>30</v>
      </c>
      <c r="Y468" s="781">
        <f>IFERROR(SUM(Y462:Y466),"0")</f>
        <v>36</v>
      </c>
      <c r="Z468" s="36"/>
      <c r="AA468" s="782"/>
      <c r="AB468" s="782"/>
      <c r="AC468" s="782"/>
    </row>
    <row r="469" spans="1:68" ht="14.25" customHeight="1" x14ac:dyDescent="0.25">
      <c r="A469" s="796" t="s">
        <v>208</v>
      </c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797"/>
      <c r="P469" s="797"/>
      <c r="Q469" s="797"/>
      <c r="R469" s="797"/>
      <c r="S469" s="797"/>
      <c r="T469" s="797"/>
      <c r="U469" s="797"/>
      <c r="V469" s="797"/>
      <c r="W469" s="797"/>
      <c r="X469" s="797"/>
      <c r="Y469" s="797"/>
      <c r="Z469" s="797"/>
      <c r="AA469" s="771"/>
      <c r="AB469" s="771"/>
      <c r="AC469" s="771"/>
    </row>
    <row r="470" spans="1:68" ht="27" customHeight="1" x14ac:dyDescent="0.25">
      <c r="A470" s="53" t="s">
        <v>746</v>
      </c>
      <c r="B470" s="53" t="s">
        <v>747</v>
      </c>
      <c r="C470" s="30">
        <v>4301060441</v>
      </c>
      <c r="D470" s="786">
        <v>4607091389357</v>
      </c>
      <c r="E470" s="787"/>
      <c r="F470" s="778">
        <v>1.5</v>
      </c>
      <c r="G470" s="31">
        <v>6</v>
      </c>
      <c r="H470" s="778">
        <v>9</v>
      </c>
      <c r="I470" s="778">
        <v>9.48</v>
      </c>
      <c r="J470" s="31">
        <v>56</v>
      </c>
      <c r="K470" s="31" t="s">
        <v>116</v>
      </c>
      <c r="L470" s="31"/>
      <c r="M470" s="32" t="s">
        <v>77</v>
      </c>
      <c r="N470" s="32"/>
      <c r="O470" s="31">
        <v>40</v>
      </c>
      <c r="P470" s="1133" t="s">
        <v>748</v>
      </c>
      <c r="Q470" s="784"/>
      <c r="R470" s="784"/>
      <c r="S470" s="784"/>
      <c r="T470" s="785"/>
      <c r="U470" s="33"/>
      <c r="V470" s="33"/>
      <c r="W470" s="34" t="s">
        <v>69</v>
      </c>
      <c r="X470" s="779">
        <v>0</v>
      </c>
      <c r="Y470" s="780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749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x14ac:dyDescent="0.2">
      <c r="A471" s="80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08"/>
      <c r="P471" s="791" t="s">
        <v>71</v>
      </c>
      <c r="Q471" s="792"/>
      <c r="R471" s="792"/>
      <c r="S471" s="792"/>
      <c r="T471" s="792"/>
      <c r="U471" s="792"/>
      <c r="V471" s="793"/>
      <c r="W471" s="36" t="s">
        <v>72</v>
      </c>
      <c r="X471" s="781">
        <f>IFERROR(X470/H470,"0")</f>
        <v>0</v>
      </c>
      <c r="Y471" s="781">
        <f>IFERROR(Y470/H470,"0")</f>
        <v>0</v>
      </c>
      <c r="Z471" s="781">
        <f>IFERROR(IF(Z470="",0,Z470),"0")</f>
        <v>0</v>
      </c>
      <c r="AA471" s="782"/>
      <c r="AB471" s="782"/>
      <c r="AC471" s="782"/>
    </row>
    <row r="472" spans="1:68" x14ac:dyDescent="0.2">
      <c r="A472" s="797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08"/>
      <c r="P472" s="791" t="s">
        <v>71</v>
      </c>
      <c r="Q472" s="792"/>
      <c r="R472" s="792"/>
      <c r="S472" s="792"/>
      <c r="T472" s="792"/>
      <c r="U472" s="792"/>
      <c r="V472" s="793"/>
      <c r="W472" s="36" t="s">
        <v>69</v>
      </c>
      <c r="X472" s="781">
        <f>IFERROR(SUM(X470:X470),"0")</f>
        <v>0</v>
      </c>
      <c r="Y472" s="781">
        <f>IFERROR(SUM(Y470:Y470),"0")</f>
        <v>0</v>
      </c>
      <c r="Z472" s="36"/>
      <c r="AA472" s="782"/>
      <c r="AB472" s="782"/>
      <c r="AC472" s="782"/>
    </row>
    <row r="473" spans="1:68" ht="27.75" customHeight="1" x14ac:dyDescent="0.2">
      <c r="A473" s="920" t="s">
        <v>750</v>
      </c>
      <c r="B473" s="921"/>
      <c r="C473" s="921"/>
      <c r="D473" s="921"/>
      <c r="E473" s="921"/>
      <c r="F473" s="921"/>
      <c r="G473" s="921"/>
      <c r="H473" s="921"/>
      <c r="I473" s="921"/>
      <c r="J473" s="921"/>
      <c r="K473" s="921"/>
      <c r="L473" s="921"/>
      <c r="M473" s="921"/>
      <c r="N473" s="921"/>
      <c r="O473" s="921"/>
      <c r="P473" s="921"/>
      <c r="Q473" s="921"/>
      <c r="R473" s="921"/>
      <c r="S473" s="921"/>
      <c r="T473" s="921"/>
      <c r="U473" s="921"/>
      <c r="V473" s="921"/>
      <c r="W473" s="921"/>
      <c r="X473" s="921"/>
      <c r="Y473" s="921"/>
      <c r="Z473" s="921"/>
      <c r="AA473" s="47"/>
      <c r="AB473" s="47"/>
      <c r="AC473" s="47"/>
    </row>
    <row r="474" spans="1:68" ht="16.5" customHeight="1" x14ac:dyDescent="0.25">
      <c r="A474" s="825" t="s">
        <v>751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72"/>
      <c r="AB474" s="772"/>
      <c r="AC474" s="772"/>
    </row>
    <row r="475" spans="1:68" ht="14.25" customHeight="1" x14ac:dyDescent="0.25">
      <c r="A475" s="796" t="s">
        <v>113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1"/>
      <c r="AB475" s="771"/>
      <c r="AC475" s="771"/>
    </row>
    <row r="476" spans="1:68" ht="27" customHeight="1" x14ac:dyDescent="0.25">
      <c r="A476" s="53" t="s">
        <v>752</v>
      </c>
      <c r="B476" s="53" t="s">
        <v>753</v>
      </c>
      <c r="C476" s="30">
        <v>4301011428</v>
      </c>
      <c r="D476" s="786">
        <v>4607091389708</v>
      </c>
      <c r="E476" s="787"/>
      <c r="F476" s="778">
        <v>0.45</v>
      </c>
      <c r="G476" s="31">
        <v>6</v>
      </c>
      <c r="H476" s="778">
        <v>2.7</v>
      </c>
      <c r="I476" s="778">
        <v>2.88</v>
      </c>
      <c r="J476" s="31">
        <v>182</v>
      </c>
      <c r="K476" s="31" t="s">
        <v>76</v>
      </c>
      <c r="L476" s="31"/>
      <c r="M476" s="32" t="s">
        <v>119</v>
      </c>
      <c r="N476" s="32"/>
      <c r="O476" s="31">
        <v>50</v>
      </c>
      <c r="P476" s="8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4"/>
      <c r="R476" s="784"/>
      <c r="S476" s="784"/>
      <c r="T476" s="785"/>
      <c r="U476" s="33"/>
      <c r="V476" s="33"/>
      <c r="W476" s="34" t="s">
        <v>69</v>
      </c>
      <c r="X476" s="779">
        <v>0</v>
      </c>
      <c r="Y476" s="780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754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x14ac:dyDescent="0.2">
      <c r="A477" s="80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08"/>
      <c r="P477" s="791" t="s">
        <v>71</v>
      </c>
      <c r="Q477" s="792"/>
      <c r="R477" s="792"/>
      <c r="S477" s="792"/>
      <c r="T477" s="792"/>
      <c r="U477" s="792"/>
      <c r="V477" s="793"/>
      <c r="W477" s="36" t="s">
        <v>72</v>
      </c>
      <c r="X477" s="781">
        <f>IFERROR(X476/H476,"0")</f>
        <v>0</v>
      </c>
      <c r="Y477" s="781">
        <f>IFERROR(Y476/H476,"0")</f>
        <v>0</v>
      </c>
      <c r="Z477" s="781">
        <f>IFERROR(IF(Z476="",0,Z476),"0")</f>
        <v>0</v>
      </c>
      <c r="AA477" s="782"/>
      <c r="AB477" s="782"/>
      <c r="AC477" s="782"/>
    </row>
    <row r="478" spans="1:68" x14ac:dyDescent="0.2">
      <c r="A478" s="797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08"/>
      <c r="P478" s="791" t="s">
        <v>71</v>
      </c>
      <c r="Q478" s="792"/>
      <c r="R478" s="792"/>
      <c r="S478" s="792"/>
      <c r="T478" s="792"/>
      <c r="U478" s="792"/>
      <c r="V478" s="793"/>
      <c r="W478" s="36" t="s">
        <v>69</v>
      </c>
      <c r="X478" s="781">
        <f>IFERROR(SUM(X476:X476),"0")</f>
        <v>0</v>
      </c>
      <c r="Y478" s="781">
        <f>IFERROR(SUM(Y476:Y476),"0")</f>
        <v>0</v>
      </c>
      <c r="Z478" s="36"/>
      <c r="AA478" s="782"/>
      <c r="AB478" s="782"/>
      <c r="AC478" s="782"/>
    </row>
    <row r="479" spans="1:68" ht="14.25" customHeight="1" x14ac:dyDescent="0.25">
      <c r="A479" s="796" t="s">
        <v>64</v>
      </c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797"/>
      <c r="P479" s="797"/>
      <c r="Q479" s="797"/>
      <c r="R479" s="797"/>
      <c r="S479" s="797"/>
      <c r="T479" s="797"/>
      <c r="U479" s="797"/>
      <c r="V479" s="797"/>
      <c r="W479" s="797"/>
      <c r="X479" s="797"/>
      <c r="Y479" s="797"/>
      <c r="Z479" s="797"/>
      <c r="AA479" s="771"/>
      <c r="AB479" s="771"/>
      <c r="AC479" s="771"/>
    </row>
    <row r="480" spans="1:68" ht="27" customHeight="1" x14ac:dyDescent="0.25">
      <c r="A480" s="53" t="s">
        <v>755</v>
      </c>
      <c r="B480" s="53" t="s">
        <v>756</v>
      </c>
      <c r="C480" s="30">
        <v>4301031405</v>
      </c>
      <c r="D480" s="786">
        <v>4680115886100</v>
      </c>
      <c r="E480" s="787"/>
      <c r="F480" s="778">
        <v>0.9</v>
      </c>
      <c r="G480" s="31">
        <v>6</v>
      </c>
      <c r="H480" s="778">
        <v>5.4</v>
      </c>
      <c r="I480" s="778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934" t="s">
        <v>757</v>
      </c>
      <c r="Q480" s="784"/>
      <c r="R480" s="784"/>
      <c r="S480" s="784"/>
      <c r="T480" s="785"/>
      <c r="U480" s="33"/>
      <c r="V480" s="33"/>
      <c r="W480" s="34" t="s">
        <v>69</v>
      </c>
      <c r="X480" s="779">
        <v>30</v>
      </c>
      <c r="Y480" s="780">
        <f t="shared" ref="Y480:Y501" si="98">IFERROR(IF(X480="",0,CEILING((X480/$H480),1)*$H480),"")</f>
        <v>32.400000000000006</v>
      </c>
      <c r="Z480" s="35">
        <f>IFERROR(IF(Y480=0,"",ROUNDUP(Y480/H480,0)*0.00902),"")</f>
        <v>5.4120000000000001E-2</v>
      </c>
      <c r="AA480" s="55"/>
      <c r="AB480" s="56"/>
      <c r="AC480" s="553" t="s">
        <v>758</v>
      </c>
      <c r="AG480" s="63"/>
      <c r="AJ480" s="66"/>
      <c r="AK480" s="66">
        <v>0</v>
      </c>
      <c r="BB480" s="554" t="s">
        <v>1</v>
      </c>
      <c r="BM480" s="63">
        <f t="shared" ref="BM480:BM501" si="99">IFERROR(X480*I480/H480,"0")</f>
        <v>31.166666666666668</v>
      </c>
      <c r="BN480" s="63">
        <f t="shared" ref="BN480:BN501" si="100">IFERROR(Y480*I480/H480,"0")</f>
        <v>33.660000000000004</v>
      </c>
      <c r="BO480" s="63">
        <f t="shared" ref="BO480:BO501" si="101">IFERROR(1/J480*(X480/H480),"0")</f>
        <v>4.208754208754209E-2</v>
      </c>
      <c r="BP480" s="63">
        <f t="shared" ref="BP480:BP501" si="102">IFERROR(1/J480*(Y480/H480),"0")</f>
        <v>4.5454545454545463E-2</v>
      </c>
    </row>
    <row r="481" spans="1:68" ht="27" customHeight="1" x14ac:dyDescent="0.25">
      <c r="A481" s="53" t="s">
        <v>759</v>
      </c>
      <c r="B481" s="53" t="s">
        <v>760</v>
      </c>
      <c r="C481" s="30">
        <v>4301031382</v>
      </c>
      <c r="D481" s="786">
        <v>4680115886117</v>
      </c>
      <c r="E481" s="787"/>
      <c r="F481" s="778">
        <v>0.9</v>
      </c>
      <c r="G481" s="31">
        <v>6</v>
      </c>
      <c r="H481" s="778">
        <v>5.4</v>
      </c>
      <c r="I481" s="778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909" t="s">
        <v>761</v>
      </c>
      <c r="Q481" s="784"/>
      <c r="R481" s="784"/>
      <c r="S481" s="784"/>
      <c r="T481" s="785"/>
      <c r="U481" s="33"/>
      <c r="V481" s="33"/>
      <c r="W481" s="34" t="s">
        <v>69</v>
      </c>
      <c r="X481" s="779">
        <v>0</v>
      </c>
      <c r="Y481" s="780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762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759</v>
      </c>
      <c r="B482" s="53" t="s">
        <v>763</v>
      </c>
      <c r="C482" s="30">
        <v>4301031406</v>
      </c>
      <c r="D482" s="786">
        <v>4680115886117</v>
      </c>
      <c r="E482" s="787"/>
      <c r="F482" s="778">
        <v>0.9</v>
      </c>
      <c r="G482" s="31">
        <v>6</v>
      </c>
      <c r="H482" s="778">
        <v>5.4</v>
      </c>
      <c r="I482" s="778">
        <v>5.61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874" t="s">
        <v>761</v>
      </c>
      <c r="Q482" s="784"/>
      <c r="R482" s="784"/>
      <c r="S482" s="784"/>
      <c r="T482" s="785"/>
      <c r="U482" s="33"/>
      <c r="V482" s="33"/>
      <c r="W482" s="34" t="s">
        <v>69</v>
      </c>
      <c r="X482" s="779">
        <v>0</v>
      </c>
      <c r="Y482" s="780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762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764</v>
      </c>
      <c r="B483" s="53" t="s">
        <v>765</v>
      </c>
      <c r="C483" s="30">
        <v>4301031325</v>
      </c>
      <c r="D483" s="786">
        <v>4607091389746</v>
      </c>
      <c r="E483" s="787"/>
      <c r="F483" s="778">
        <v>0.7</v>
      </c>
      <c r="G483" s="31">
        <v>6</v>
      </c>
      <c r="H483" s="778">
        <v>4.2</v>
      </c>
      <c r="I483" s="778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3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3"/>
      <c r="V483" s="33"/>
      <c r="W483" s="34" t="s">
        <v>69</v>
      </c>
      <c r="X483" s="779">
        <v>30</v>
      </c>
      <c r="Y483" s="780">
        <f t="shared" si="98"/>
        <v>33.6</v>
      </c>
      <c r="Z483" s="35">
        <f>IFERROR(IF(Y483=0,"",ROUNDUP(Y483/H483,0)*0.00902),"")</f>
        <v>7.2160000000000002E-2</v>
      </c>
      <c r="AA483" s="55"/>
      <c r="AB483" s="56"/>
      <c r="AC483" s="559" t="s">
        <v>766</v>
      </c>
      <c r="AG483" s="63"/>
      <c r="AJ483" s="66"/>
      <c r="AK483" s="66">
        <v>0</v>
      </c>
      <c r="BB483" s="560" t="s">
        <v>1</v>
      </c>
      <c r="BM483" s="63">
        <f t="shared" si="99"/>
        <v>31.714285714285715</v>
      </c>
      <c r="BN483" s="63">
        <f t="shared" si="100"/>
        <v>35.520000000000003</v>
      </c>
      <c r="BO483" s="63">
        <f t="shared" si="101"/>
        <v>5.4112554112554112E-2</v>
      </c>
      <c r="BP483" s="63">
        <f t="shared" si="102"/>
        <v>6.0606060606060608E-2</v>
      </c>
    </row>
    <row r="484" spans="1:68" ht="27" customHeight="1" x14ac:dyDescent="0.25">
      <c r="A484" s="53" t="s">
        <v>764</v>
      </c>
      <c r="B484" s="53" t="s">
        <v>767</v>
      </c>
      <c r="C484" s="30">
        <v>4301031356</v>
      </c>
      <c r="D484" s="786">
        <v>4607091389746</v>
      </c>
      <c r="E484" s="787"/>
      <c r="F484" s="778">
        <v>0.7</v>
      </c>
      <c r="G484" s="31">
        <v>6</v>
      </c>
      <c r="H484" s="778">
        <v>4.2</v>
      </c>
      <c r="I484" s="778">
        <v>4.4400000000000004</v>
      </c>
      <c r="J484" s="31">
        <v>132</v>
      </c>
      <c r="K484" s="31" t="s">
        <v>126</v>
      </c>
      <c r="L484" s="31"/>
      <c r="M484" s="32" t="s">
        <v>68</v>
      </c>
      <c r="N484" s="32"/>
      <c r="O484" s="31">
        <v>50</v>
      </c>
      <c r="P484" s="11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3"/>
      <c r="V484" s="33"/>
      <c r="W484" s="34" t="s">
        <v>69</v>
      </c>
      <c r="X484" s="779">
        <v>0</v>
      </c>
      <c r="Y484" s="780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768</v>
      </c>
      <c r="B485" s="53" t="s">
        <v>769</v>
      </c>
      <c r="C485" s="30">
        <v>4301031335</v>
      </c>
      <c r="D485" s="786">
        <v>4680115883147</v>
      </c>
      <c r="E485" s="787"/>
      <c r="F485" s="778">
        <v>0.28000000000000003</v>
      </c>
      <c r="G485" s="31">
        <v>6</v>
      </c>
      <c r="H485" s="778">
        <v>1.68</v>
      </c>
      <c r="I485" s="778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10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84"/>
      <c r="R485" s="784"/>
      <c r="S485" s="784"/>
      <c r="T485" s="785"/>
      <c r="U485" s="33"/>
      <c r="V485" s="33"/>
      <c r="W485" s="34" t="s">
        <v>69</v>
      </c>
      <c r="X485" s="779">
        <v>0</v>
      </c>
      <c r="Y485" s="780">
        <f t="shared" si="98"/>
        <v>0</v>
      </c>
      <c r="Z485" s="35" t="str">
        <f t="shared" ref="Z485:Z501" si="103">IFERROR(IF(Y485=0,"",ROUNDUP(Y485/H485,0)*0.00502),"")</f>
        <v/>
      </c>
      <c r="AA485" s="55"/>
      <c r="AB485" s="56"/>
      <c r="AC485" s="563" t="s">
        <v>758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770</v>
      </c>
      <c r="C486" s="30">
        <v>4301031366</v>
      </c>
      <c r="D486" s="786">
        <v>4680115883147</v>
      </c>
      <c r="E486" s="787"/>
      <c r="F486" s="778">
        <v>0.28000000000000003</v>
      </c>
      <c r="G486" s="31">
        <v>6</v>
      </c>
      <c r="H486" s="778">
        <v>1.68</v>
      </c>
      <c r="I486" s="778">
        <v>1.81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70" t="s">
        <v>771</v>
      </c>
      <c r="Q486" s="784"/>
      <c r="R486" s="784"/>
      <c r="S486" s="784"/>
      <c r="T486" s="785"/>
      <c r="U486" s="33"/>
      <c r="V486" s="33"/>
      <c r="W486" s="34" t="s">
        <v>69</v>
      </c>
      <c r="X486" s="779">
        <v>0</v>
      </c>
      <c r="Y486" s="780">
        <f t="shared" si="98"/>
        <v>0</v>
      </c>
      <c r="Z486" s="35" t="str">
        <f t="shared" si="103"/>
        <v/>
      </c>
      <c r="AA486" s="55"/>
      <c r="AB486" s="56"/>
      <c r="AC486" s="565" t="s">
        <v>758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customHeight="1" x14ac:dyDescent="0.25">
      <c r="A487" s="53" t="s">
        <v>772</v>
      </c>
      <c r="B487" s="53" t="s">
        <v>773</v>
      </c>
      <c r="C487" s="30">
        <v>4301031330</v>
      </c>
      <c r="D487" s="786">
        <v>4607091384338</v>
      </c>
      <c r="E487" s="787"/>
      <c r="F487" s="778">
        <v>0.35</v>
      </c>
      <c r="G487" s="31">
        <v>6</v>
      </c>
      <c r="H487" s="778">
        <v>2.1</v>
      </c>
      <c r="I487" s="778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7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84"/>
      <c r="R487" s="784"/>
      <c r="S487" s="784"/>
      <c r="T487" s="785"/>
      <c r="U487" s="33"/>
      <c r="V487" s="33"/>
      <c r="W487" s="34" t="s">
        <v>69</v>
      </c>
      <c r="X487" s="779">
        <v>42</v>
      </c>
      <c r="Y487" s="780">
        <f t="shared" si="98"/>
        <v>42</v>
      </c>
      <c r="Z487" s="35">
        <f t="shared" si="103"/>
        <v>0.1004</v>
      </c>
      <c r="AA487" s="55"/>
      <c r="AB487" s="56"/>
      <c r="AC487" s="567" t="s">
        <v>758</v>
      </c>
      <c r="AG487" s="63"/>
      <c r="AJ487" s="66"/>
      <c r="AK487" s="66">
        <v>0</v>
      </c>
      <c r="BB487" s="568" t="s">
        <v>1</v>
      </c>
      <c r="BM487" s="63">
        <f t="shared" si="99"/>
        <v>44.599999999999994</v>
      </c>
      <c r="BN487" s="63">
        <f t="shared" si="100"/>
        <v>44.599999999999994</v>
      </c>
      <c r="BO487" s="63">
        <f t="shared" si="101"/>
        <v>8.5470085470085472E-2</v>
      </c>
      <c r="BP487" s="63">
        <f t="shared" si="102"/>
        <v>8.5470085470085472E-2</v>
      </c>
    </row>
    <row r="488" spans="1:68" ht="27" customHeight="1" x14ac:dyDescent="0.25">
      <c r="A488" s="53" t="s">
        <v>772</v>
      </c>
      <c r="B488" s="53" t="s">
        <v>774</v>
      </c>
      <c r="C488" s="30">
        <v>4301031362</v>
      </c>
      <c r="D488" s="786">
        <v>4607091384338</v>
      </c>
      <c r="E488" s="787"/>
      <c r="F488" s="778">
        <v>0.35</v>
      </c>
      <c r="G488" s="31">
        <v>6</v>
      </c>
      <c r="H488" s="778">
        <v>2.1</v>
      </c>
      <c r="I488" s="778">
        <v>2.23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3"/>
      <c r="V488" s="33"/>
      <c r="W488" s="34" t="s">
        <v>69</v>
      </c>
      <c r="X488" s="779">
        <v>0</v>
      </c>
      <c r="Y488" s="780">
        <f t="shared" si="98"/>
        <v>0</v>
      </c>
      <c r="Z488" s="35" t="str">
        <f t="shared" si="103"/>
        <v/>
      </c>
      <c r="AA488" s="55"/>
      <c r="AB488" s="56"/>
      <c r="AC488" s="569" t="s">
        <v>758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customHeight="1" x14ac:dyDescent="0.25">
      <c r="A489" s="53" t="s">
        <v>775</v>
      </c>
      <c r="B489" s="53" t="s">
        <v>776</v>
      </c>
      <c r="C489" s="30">
        <v>4301031254</v>
      </c>
      <c r="D489" s="786">
        <v>4680115883154</v>
      </c>
      <c r="E489" s="787"/>
      <c r="F489" s="778">
        <v>0.28000000000000003</v>
      </c>
      <c r="G489" s="31">
        <v>6</v>
      </c>
      <c r="H489" s="778">
        <v>1.68</v>
      </c>
      <c r="I489" s="778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45</v>
      </c>
      <c r="P489" s="10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3"/>
      <c r="V489" s="33"/>
      <c r="W489" s="34" t="s">
        <v>69</v>
      </c>
      <c r="X489" s="779">
        <v>0</v>
      </c>
      <c r="Y489" s="780">
        <f t="shared" si="98"/>
        <v>0</v>
      </c>
      <c r="Z489" s="35" t="str">
        <f t="shared" si="103"/>
        <v/>
      </c>
      <c r="AA489" s="55"/>
      <c r="AB489" s="56"/>
      <c r="AC489" s="571"/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customHeight="1" x14ac:dyDescent="0.25">
      <c r="A490" s="53" t="s">
        <v>775</v>
      </c>
      <c r="B490" s="53" t="s">
        <v>777</v>
      </c>
      <c r="C490" s="30">
        <v>4301031336</v>
      </c>
      <c r="D490" s="786">
        <v>4680115883154</v>
      </c>
      <c r="E490" s="787"/>
      <c r="F490" s="778">
        <v>0.28000000000000003</v>
      </c>
      <c r="G490" s="31">
        <v>6</v>
      </c>
      <c r="H490" s="778">
        <v>1.68</v>
      </c>
      <c r="I490" s="778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3"/>
      <c r="V490" s="33"/>
      <c r="W490" s="34" t="s">
        <v>69</v>
      </c>
      <c r="X490" s="779">
        <v>0</v>
      </c>
      <c r="Y490" s="780">
        <f t="shared" si="98"/>
        <v>0</v>
      </c>
      <c r="Z490" s="35" t="str">
        <f t="shared" si="103"/>
        <v/>
      </c>
      <c r="AA490" s="55"/>
      <c r="AB490" s="56"/>
      <c r="AC490" s="573" t="s">
        <v>778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customHeight="1" x14ac:dyDescent="0.25">
      <c r="A491" s="53" t="s">
        <v>775</v>
      </c>
      <c r="B491" s="53" t="s">
        <v>779</v>
      </c>
      <c r="C491" s="30">
        <v>4301031374</v>
      </c>
      <c r="D491" s="786">
        <v>4680115883154</v>
      </c>
      <c r="E491" s="787"/>
      <c r="F491" s="778">
        <v>0.28000000000000003</v>
      </c>
      <c r="G491" s="31">
        <v>6</v>
      </c>
      <c r="H491" s="778">
        <v>1.68</v>
      </c>
      <c r="I491" s="778">
        <v>1.81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2" t="s">
        <v>780</v>
      </c>
      <c r="Q491" s="784"/>
      <c r="R491" s="784"/>
      <c r="S491" s="784"/>
      <c r="T491" s="785"/>
      <c r="U491" s="33"/>
      <c r="V491" s="33"/>
      <c r="W491" s="34" t="s">
        <v>69</v>
      </c>
      <c r="X491" s="779">
        <v>0</v>
      </c>
      <c r="Y491" s="780">
        <f t="shared" si="98"/>
        <v>0</v>
      </c>
      <c r="Z491" s="35" t="str">
        <f t="shared" si="103"/>
        <v/>
      </c>
      <c r="AA491" s="55"/>
      <c r="AB491" s="56"/>
      <c r="AC491" s="575" t="s">
        <v>778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customHeight="1" x14ac:dyDescent="0.25">
      <c r="A492" s="53" t="s">
        <v>781</v>
      </c>
      <c r="B492" s="53" t="s">
        <v>782</v>
      </c>
      <c r="C492" s="30">
        <v>4301031331</v>
      </c>
      <c r="D492" s="786">
        <v>4607091389524</v>
      </c>
      <c r="E492" s="787"/>
      <c r="F492" s="778">
        <v>0.35</v>
      </c>
      <c r="G492" s="31">
        <v>6</v>
      </c>
      <c r="H492" s="778">
        <v>2.1</v>
      </c>
      <c r="I492" s="778">
        <v>2.23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9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3"/>
      <c r="V492" s="33"/>
      <c r="W492" s="34" t="s">
        <v>69</v>
      </c>
      <c r="X492" s="779">
        <v>35</v>
      </c>
      <c r="Y492" s="780">
        <f t="shared" si="98"/>
        <v>35.700000000000003</v>
      </c>
      <c r="Z492" s="35">
        <f t="shared" si="103"/>
        <v>8.5339999999999999E-2</v>
      </c>
      <c r="AA492" s="55"/>
      <c r="AB492" s="56"/>
      <c r="AC492" s="577" t="s">
        <v>778</v>
      </c>
      <c r="AG492" s="63"/>
      <c r="AJ492" s="66"/>
      <c r="AK492" s="66">
        <v>0</v>
      </c>
      <c r="BB492" s="578" t="s">
        <v>1</v>
      </c>
      <c r="BM492" s="63">
        <f t="shared" si="99"/>
        <v>37.166666666666664</v>
      </c>
      <c r="BN492" s="63">
        <f t="shared" si="100"/>
        <v>37.910000000000004</v>
      </c>
      <c r="BO492" s="63">
        <f t="shared" si="101"/>
        <v>7.1225071225071226E-2</v>
      </c>
      <c r="BP492" s="63">
        <f t="shared" si="102"/>
        <v>7.2649572649572655E-2</v>
      </c>
    </row>
    <row r="493" spans="1:68" ht="37.5" customHeight="1" x14ac:dyDescent="0.25">
      <c r="A493" s="53" t="s">
        <v>781</v>
      </c>
      <c r="B493" s="53" t="s">
        <v>783</v>
      </c>
      <c r="C493" s="30">
        <v>4301031361</v>
      </c>
      <c r="D493" s="786">
        <v>4607091389524</v>
      </c>
      <c r="E493" s="787"/>
      <c r="F493" s="778">
        <v>0.35</v>
      </c>
      <c r="G493" s="31">
        <v>6</v>
      </c>
      <c r="H493" s="778">
        <v>2.1</v>
      </c>
      <c r="I493" s="778">
        <v>2.23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4"/>
      <c r="R493" s="784"/>
      <c r="S493" s="784"/>
      <c r="T493" s="785"/>
      <c r="U493" s="33"/>
      <c r="V493" s="33"/>
      <c r="W493" s="34" t="s">
        <v>69</v>
      </c>
      <c r="X493" s="779">
        <v>0</v>
      </c>
      <c r="Y493" s="780">
        <f t="shared" si="98"/>
        <v>0</v>
      </c>
      <c r="Z493" s="35" t="str">
        <f t="shared" si="103"/>
        <v/>
      </c>
      <c r="AA493" s="55"/>
      <c r="AB493" s="56"/>
      <c r="AC493" s="579" t="s">
        <v>778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customHeight="1" x14ac:dyDescent="0.25">
      <c r="A494" s="53" t="s">
        <v>784</v>
      </c>
      <c r="B494" s="53" t="s">
        <v>785</v>
      </c>
      <c r="C494" s="30">
        <v>4301031337</v>
      </c>
      <c r="D494" s="786">
        <v>4680115883161</v>
      </c>
      <c r="E494" s="787"/>
      <c r="F494" s="778">
        <v>0.28000000000000003</v>
      </c>
      <c r="G494" s="31">
        <v>6</v>
      </c>
      <c r="H494" s="778">
        <v>1.68</v>
      </c>
      <c r="I494" s="778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84"/>
      <c r="R494" s="784"/>
      <c r="S494" s="784"/>
      <c r="T494" s="785"/>
      <c r="U494" s="33"/>
      <c r="V494" s="33"/>
      <c r="W494" s="34" t="s">
        <v>69</v>
      </c>
      <c r="X494" s="779">
        <v>0</v>
      </c>
      <c r="Y494" s="780">
        <f t="shared" si="98"/>
        <v>0</v>
      </c>
      <c r="Z494" s="35" t="str">
        <f t="shared" si="103"/>
        <v/>
      </c>
      <c r="AA494" s="55"/>
      <c r="AB494" s="56"/>
      <c r="AC494" s="581" t="s">
        <v>786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customHeight="1" x14ac:dyDescent="0.25">
      <c r="A495" s="53" t="s">
        <v>784</v>
      </c>
      <c r="B495" s="53" t="s">
        <v>787</v>
      </c>
      <c r="C495" s="30">
        <v>4301031364</v>
      </c>
      <c r="D495" s="786">
        <v>4680115883161</v>
      </c>
      <c r="E495" s="787"/>
      <c r="F495" s="778">
        <v>0.28000000000000003</v>
      </c>
      <c r="G495" s="31">
        <v>6</v>
      </c>
      <c r="H495" s="778">
        <v>1.68</v>
      </c>
      <c r="I495" s="778">
        <v>1.81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54" t="s">
        <v>788</v>
      </c>
      <c r="Q495" s="784"/>
      <c r="R495" s="784"/>
      <c r="S495" s="784"/>
      <c r="T495" s="785"/>
      <c r="U495" s="33"/>
      <c r="V495" s="33"/>
      <c r="W495" s="34" t="s">
        <v>69</v>
      </c>
      <c r="X495" s="779">
        <v>0</v>
      </c>
      <c r="Y495" s="780">
        <f t="shared" si="98"/>
        <v>0</v>
      </c>
      <c r="Z495" s="35" t="str">
        <f t="shared" si="103"/>
        <v/>
      </c>
      <c r="AA495" s="55"/>
      <c r="AB495" s="56"/>
      <c r="AC495" s="583" t="s">
        <v>786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27" customHeight="1" x14ac:dyDescent="0.25">
      <c r="A496" s="53" t="s">
        <v>789</v>
      </c>
      <c r="B496" s="53" t="s">
        <v>790</v>
      </c>
      <c r="C496" s="30">
        <v>4301031333</v>
      </c>
      <c r="D496" s="786">
        <v>4607091389531</v>
      </c>
      <c r="E496" s="787"/>
      <c r="F496" s="778">
        <v>0.35</v>
      </c>
      <c r="G496" s="31">
        <v>6</v>
      </c>
      <c r="H496" s="778">
        <v>2.1</v>
      </c>
      <c r="I496" s="778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3"/>
      <c r="V496" s="33"/>
      <c r="W496" s="34" t="s">
        <v>69</v>
      </c>
      <c r="X496" s="779">
        <v>0</v>
      </c>
      <c r="Y496" s="780">
        <f t="shared" si="98"/>
        <v>0</v>
      </c>
      <c r="Z496" s="35" t="str">
        <f t="shared" si="103"/>
        <v/>
      </c>
      <c r="AA496" s="55"/>
      <c r="AB496" s="56"/>
      <c r="AC496" s="585" t="s">
        <v>791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789</v>
      </c>
      <c r="B497" s="53" t="s">
        <v>792</v>
      </c>
      <c r="C497" s="30">
        <v>4301031358</v>
      </c>
      <c r="D497" s="786">
        <v>4607091389531</v>
      </c>
      <c r="E497" s="787"/>
      <c r="F497" s="778">
        <v>0.35</v>
      </c>
      <c r="G497" s="31">
        <v>6</v>
      </c>
      <c r="H497" s="778">
        <v>2.1</v>
      </c>
      <c r="I497" s="778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4"/>
      <c r="R497" s="784"/>
      <c r="S497" s="784"/>
      <c r="T497" s="785"/>
      <c r="U497" s="33"/>
      <c r="V497" s="33"/>
      <c r="W497" s="34" t="s">
        <v>69</v>
      </c>
      <c r="X497" s="779">
        <v>77</v>
      </c>
      <c r="Y497" s="780">
        <f t="shared" si="98"/>
        <v>77.7</v>
      </c>
      <c r="Z497" s="35">
        <f t="shared" si="103"/>
        <v>0.18574000000000002</v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81.766666666666666</v>
      </c>
      <c r="BN497" s="63">
        <f t="shared" si="100"/>
        <v>82.51</v>
      </c>
      <c r="BO497" s="63">
        <f t="shared" si="101"/>
        <v>0.15669515669515671</v>
      </c>
      <c r="BP497" s="63">
        <f t="shared" si="102"/>
        <v>0.15811965811965814</v>
      </c>
    </row>
    <row r="498" spans="1:68" ht="37.5" customHeight="1" x14ac:dyDescent="0.25">
      <c r="A498" s="53" t="s">
        <v>793</v>
      </c>
      <c r="B498" s="53" t="s">
        <v>794</v>
      </c>
      <c r="C498" s="30">
        <v>4301031360</v>
      </c>
      <c r="D498" s="786">
        <v>4607091384345</v>
      </c>
      <c r="E498" s="787"/>
      <c r="F498" s="778">
        <v>0.35</v>
      </c>
      <c r="G498" s="31">
        <v>6</v>
      </c>
      <c r="H498" s="778">
        <v>2.1</v>
      </c>
      <c r="I498" s="778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1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84"/>
      <c r="R498" s="784"/>
      <c r="S498" s="784"/>
      <c r="T498" s="785"/>
      <c r="U498" s="33"/>
      <c r="V498" s="33"/>
      <c r="W498" s="34" t="s">
        <v>69</v>
      </c>
      <c r="X498" s="779">
        <v>0</v>
      </c>
      <c r="Y498" s="780">
        <f t="shared" si="98"/>
        <v>0</v>
      </c>
      <c r="Z498" s="35" t="str">
        <f t="shared" si="103"/>
        <v/>
      </c>
      <c r="AA498" s="55"/>
      <c r="AB498" s="56"/>
      <c r="AC498" s="589" t="s">
        <v>786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795</v>
      </c>
      <c r="B499" s="53" t="s">
        <v>796</v>
      </c>
      <c r="C499" s="30">
        <v>4301031255</v>
      </c>
      <c r="D499" s="786">
        <v>4680115883185</v>
      </c>
      <c r="E499" s="787"/>
      <c r="F499" s="778">
        <v>0.28000000000000003</v>
      </c>
      <c r="G499" s="31">
        <v>6</v>
      </c>
      <c r="H499" s="778">
        <v>1.68</v>
      </c>
      <c r="I499" s="778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45</v>
      </c>
      <c r="P499" s="11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3"/>
      <c r="V499" s="33"/>
      <c r="W499" s="34" t="s">
        <v>69</v>
      </c>
      <c r="X499" s="779">
        <v>0</v>
      </c>
      <c r="Y499" s="780">
        <f t="shared" si="98"/>
        <v>0</v>
      </c>
      <c r="Z499" s="35" t="str">
        <f t="shared" si="103"/>
        <v/>
      </c>
      <c r="AA499" s="55"/>
      <c r="AB499" s="56"/>
      <c r="AC499" s="591" t="s">
        <v>797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795</v>
      </c>
      <c r="B500" s="53" t="s">
        <v>798</v>
      </c>
      <c r="C500" s="30">
        <v>4301031338</v>
      </c>
      <c r="D500" s="786">
        <v>4680115883185</v>
      </c>
      <c r="E500" s="787"/>
      <c r="F500" s="778">
        <v>0.28000000000000003</v>
      </c>
      <c r="G500" s="31">
        <v>6</v>
      </c>
      <c r="H500" s="778">
        <v>1.68</v>
      </c>
      <c r="I500" s="778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3"/>
      <c r="V500" s="33"/>
      <c r="W500" s="34" t="s">
        <v>69</v>
      </c>
      <c r="X500" s="779">
        <v>0</v>
      </c>
      <c r="Y500" s="780">
        <f t="shared" si="98"/>
        <v>0</v>
      </c>
      <c r="Z500" s="35" t="str">
        <f t="shared" si="103"/>
        <v/>
      </c>
      <c r="AA500" s="55"/>
      <c r="AB500" s="56"/>
      <c r="AC500" s="593" t="s">
        <v>762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27" customHeight="1" x14ac:dyDescent="0.25">
      <c r="A501" s="53" t="s">
        <v>795</v>
      </c>
      <c r="B501" s="53" t="s">
        <v>799</v>
      </c>
      <c r="C501" s="30">
        <v>4301031368</v>
      </c>
      <c r="D501" s="786">
        <v>4680115883185</v>
      </c>
      <c r="E501" s="787"/>
      <c r="F501" s="778">
        <v>0.28000000000000003</v>
      </c>
      <c r="G501" s="31">
        <v>6</v>
      </c>
      <c r="H501" s="778">
        <v>1.68</v>
      </c>
      <c r="I501" s="778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76" t="s">
        <v>800</v>
      </c>
      <c r="Q501" s="784"/>
      <c r="R501" s="784"/>
      <c r="S501" s="784"/>
      <c r="T501" s="785"/>
      <c r="U501" s="33"/>
      <c r="V501" s="33"/>
      <c r="W501" s="34" t="s">
        <v>69</v>
      </c>
      <c r="X501" s="779">
        <v>0</v>
      </c>
      <c r="Y501" s="780">
        <f t="shared" si="98"/>
        <v>0</v>
      </c>
      <c r="Z501" s="35" t="str">
        <f t="shared" si="103"/>
        <v/>
      </c>
      <c r="AA501" s="55"/>
      <c r="AB501" s="56"/>
      <c r="AC501" s="595" t="s">
        <v>762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x14ac:dyDescent="0.2">
      <c r="A502" s="807"/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808"/>
      <c r="P502" s="791" t="s">
        <v>71</v>
      </c>
      <c r="Q502" s="792"/>
      <c r="R502" s="792"/>
      <c r="S502" s="792"/>
      <c r="T502" s="792"/>
      <c r="U502" s="792"/>
      <c r="V502" s="793"/>
      <c r="W502" s="36" t="s">
        <v>72</v>
      </c>
      <c r="X502" s="78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86.031746031746025</v>
      </c>
      <c r="Y502" s="78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88</v>
      </c>
      <c r="Z502" s="78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0.49775999999999998</v>
      </c>
      <c r="AA502" s="782"/>
      <c r="AB502" s="782"/>
      <c r="AC502" s="782"/>
    </row>
    <row r="503" spans="1:68" x14ac:dyDescent="0.2">
      <c r="A503" s="797"/>
      <c r="B503" s="797"/>
      <c r="C503" s="797"/>
      <c r="D503" s="797"/>
      <c r="E503" s="797"/>
      <c r="F503" s="797"/>
      <c r="G503" s="797"/>
      <c r="H503" s="797"/>
      <c r="I503" s="797"/>
      <c r="J503" s="797"/>
      <c r="K503" s="797"/>
      <c r="L503" s="797"/>
      <c r="M503" s="797"/>
      <c r="N503" s="797"/>
      <c r="O503" s="808"/>
      <c r="P503" s="791" t="s">
        <v>71</v>
      </c>
      <c r="Q503" s="792"/>
      <c r="R503" s="792"/>
      <c r="S503" s="792"/>
      <c r="T503" s="792"/>
      <c r="U503" s="792"/>
      <c r="V503" s="793"/>
      <c r="W503" s="36" t="s">
        <v>69</v>
      </c>
      <c r="X503" s="781">
        <f>IFERROR(SUM(X480:X501),"0")</f>
        <v>214</v>
      </c>
      <c r="Y503" s="781">
        <f>IFERROR(SUM(Y480:Y501),"0")</f>
        <v>221.39999999999998</v>
      </c>
      <c r="Z503" s="36"/>
      <c r="AA503" s="782"/>
      <c r="AB503" s="782"/>
      <c r="AC503" s="782"/>
    </row>
    <row r="504" spans="1:68" ht="14.25" customHeight="1" x14ac:dyDescent="0.25">
      <c r="A504" s="796" t="s">
        <v>73</v>
      </c>
      <c r="B504" s="797"/>
      <c r="C504" s="797"/>
      <c r="D504" s="797"/>
      <c r="E504" s="797"/>
      <c r="F504" s="797"/>
      <c r="G504" s="797"/>
      <c r="H504" s="797"/>
      <c r="I504" s="797"/>
      <c r="J504" s="797"/>
      <c r="K504" s="797"/>
      <c r="L504" s="797"/>
      <c r="M504" s="797"/>
      <c r="N504" s="797"/>
      <c r="O504" s="797"/>
      <c r="P504" s="797"/>
      <c r="Q504" s="797"/>
      <c r="R504" s="797"/>
      <c r="S504" s="797"/>
      <c r="T504" s="797"/>
      <c r="U504" s="797"/>
      <c r="V504" s="797"/>
      <c r="W504" s="797"/>
      <c r="X504" s="797"/>
      <c r="Y504" s="797"/>
      <c r="Z504" s="797"/>
      <c r="AA504" s="771"/>
      <c r="AB504" s="771"/>
      <c r="AC504" s="771"/>
    </row>
    <row r="505" spans="1:68" ht="27" customHeight="1" x14ac:dyDescent="0.25">
      <c r="A505" s="53" t="s">
        <v>801</v>
      </c>
      <c r="B505" s="53" t="s">
        <v>802</v>
      </c>
      <c r="C505" s="30">
        <v>4301051284</v>
      </c>
      <c r="D505" s="786">
        <v>4607091384352</v>
      </c>
      <c r="E505" s="787"/>
      <c r="F505" s="778">
        <v>0.6</v>
      </c>
      <c r="G505" s="31">
        <v>4</v>
      </c>
      <c r="H505" s="778">
        <v>2.4</v>
      </c>
      <c r="I505" s="778">
        <v>2.6459999999999999</v>
      </c>
      <c r="J505" s="31">
        <v>132</v>
      </c>
      <c r="K505" s="31" t="s">
        <v>126</v>
      </c>
      <c r="L505" s="31"/>
      <c r="M505" s="32" t="s">
        <v>77</v>
      </c>
      <c r="N505" s="32"/>
      <c r="O505" s="31">
        <v>45</v>
      </c>
      <c r="P505" s="12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84"/>
      <c r="R505" s="784"/>
      <c r="S505" s="784"/>
      <c r="T505" s="785"/>
      <c r="U505" s="33"/>
      <c r="V505" s="33"/>
      <c r="W505" s="34" t="s">
        <v>69</v>
      </c>
      <c r="X505" s="779">
        <v>0</v>
      </c>
      <c r="Y505" s="780">
        <f>IFERROR(IF(X505="",0,CEILING((X505/$H505),1)*$H505),"")</f>
        <v>0</v>
      </c>
      <c r="Z505" s="35" t="str">
        <f>IFERROR(IF(Y505=0,"",ROUNDUP(Y505/H505,0)*0.00902),"")</f>
        <v/>
      </c>
      <c r="AA505" s="55"/>
      <c r="AB505" s="56"/>
      <c r="AC505" s="597" t="s">
        <v>803</v>
      </c>
      <c r="AG505" s="63"/>
      <c r="AJ505" s="66"/>
      <c r="AK505" s="66">
        <v>0</v>
      </c>
      <c r="BB505" s="598" t="s">
        <v>1</v>
      </c>
      <c r="BM505" s="63">
        <f>IFERROR(X505*I505/H505,"0")</f>
        <v>0</v>
      </c>
      <c r="BN505" s="63">
        <f>IFERROR(Y505*I505/H505,"0")</f>
        <v>0</v>
      </c>
      <c r="BO505" s="63">
        <f>IFERROR(1/J505*(X505/H505),"0")</f>
        <v>0</v>
      </c>
      <c r="BP505" s="63">
        <f>IFERROR(1/J505*(Y505/H505),"0")</f>
        <v>0</v>
      </c>
    </row>
    <row r="506" spans="1:68" ht="27" customHeight="1" x14ac:dyDescent="0.25">
      <c r="A506" s="53" t="s">
        <v>804</v>
      </c>
      <c r="B506" s="53" t="s">
        <v>805</v>
      </c>
      <c r="C506" s="30">
        <v>4301051431</v>
      </c>
      <c r="D506" s="786">
        <v>4607091389654</v>
      </c>
      <c r="E506" s="787"/>
      <c r="F506" s="778">
        <v>0.33</v>
      </c>
      <c r="G506" s="31">
        <v>6</v>
      </c>
      <c r="H506" s="778">
        <v>1.98</v>
      </c>
      <c r="I506" s="778">
        <v>2.238</v>
      </c>
      <c r="J506" s="31">
        <v>182</v>
      </c>
      <c r="K506" s="31" t="s">
        <v>76</v>
      </c>
      <c r="L506" s="31"/>
      <c r="M506" s="32" t="s">
        <v>77</v>
      </c>
      <c r="N506" s="32"/>
      <c r="O506" s="31">
        <v>45</v>
      </c>
      <c r="P506" s="10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84"/>
      <c r="R506" s="784"/>
      <c r="S506" s="784"/>
      <c r="T506" s="785"/>
      <c r="U506" s="33"/>
      <c r="V506" s="33"/>
      <c r="W506" s="34" t="s">
        <v>69</v>
      </c>
      <c r="X506" s="779">
        <v>0</v>
      </c>
      <c r="Y506" s="780">
        <f>IFERROR(IF(X506="",0,CEILING((X506/$H506),1)*$H506),"")</f>
        <v>0</v>
      </c>
      <c r="Z506" s="35" t="str">
        <f>IFERROR(IF(Y506=0,"",ROUNDUP(Y506/H506,0)*0.00651),"")</f>
        <v/>
      </c>
      <c r="AA506" s="55"/>
      <c r="AB506" s="56"/>
      <c r="AC506" s="599" t="s">
        <v>806</v>
      </c>
      <c r="AG506" s="63"/>
      <c r="AJ506" s="66"/>
      <c r="AK506" s="66">
        <v>0</v>
      </c>
      <c r="BB506" s="600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x14ac:dyDescent="0.2">
      <c r="A507" s="807"/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808"/>
      <c r="P507" s="791" t="s">
        <v>71</v>
      </c>
      <c r="Q507" s="792"/>
      <c r="R507" s="792"/>
      <c r="S507" s="792"/>
      <c r="T507" s="792"/>
      <c r="U507" s="792"/>
      <c r="V507" s="793"/>
      <c r="W507" s="36" t="s">
        <v>72</v>
      </c>
      <c r="X507" s="781">
        <f>IFERROR(X505/H505,"0")+IFERROR(X506/H506,"0")</f>
        <v>0</v>
      </c>
      <c r="Y507" s="781">
        <f>IFERROR(Y505/H505,"0")+IFERROR(Y506/H506,"0")</f>
        <v>0</v>
      </c>
      <c r="Z507" s="781">
        <f>IFERROR(IF(Z505="",0,Z505),"0")+IFERROR(IF(Z506="",0,Z506),"0")</f>
        <v>0</v>
      </c>
      <c r="AA507" s="782"/>
      <c r="AB507" s="782"/>
      <c r="AC507" s="782"/>
    </row>
    <row r="508" spans="1:68" x14ac:dyDescent="0.2">
      <c r="A508" s="797"/>
      <c r="B508" s="797"/>
      <c r="C508" s="797"/>
      <c r="D508" s="797"/>
      <c r="E508" s="797"/>
      <c r="F508" s="797"/>
      <c r="G508" s="797"/>
      <c r="H508" s="797"/>
      <c r="I508" s="797"/>
      <c r="J508" s="797"/>
      <c r="K508" s="797"/>
      <c r="L508" s="797"/>
      <c r="M508" s="797"/>
      <c r="N508" s="797"/>
      <c r="O508" s="808"/>
      <c r="P508" s="791" t="s">
        <v>71</v>
      </c>
      <c r="Q508" s="792"/>
      <c r="R508" s="792"/>
      <c r="S508" s="792"/>
      <c r="T508" s="792"/>
      <c r="U508" s="792"/>
      <c r="V508" s="793"/>
      <c r="W508" s="36" t="s">
        <v>69</v>
      </c>
      <c r="X508" s="781">
        <f>IFERROR(SUM(X505:X506),"0")</f>
        <v>0</v>
      </c>
      <c r="Y508" s="781">
        <f>IFERROR(SUM(Y505:Y506),"0")</f>
        <v>0</v>
      </c>
      <c r="Z508" s="36"/>
      <c r="AA508" s="782"/>
      <c r="AB508" s="782"/>
      <c r="AC508" s="782"/>
    </row>
    <row r="509" spans="1:68" ht="14.25" customHeight="1" x14ac:dyDescent="0.25">
      <c r="A509" s="796" t="s">
        <v>102</v>
      </c>
      <c r="B509" s="797"/>
      <c r="C509" s="797"/>
      <c r="D509" s="797"/>
      <c r="E509" s="797"/>
      <c r="F509" s="797"/>
      <c r="G509" s="797"/>
      <c r="H509" s="797"/>
      <c r="I509" s="797"/>
      <c r="J509" s="797"/>
      <c r="K509" s="797"/>
      <c r="L509" s="797"/>
      <c r="M509" s="797"/>
      <c r="N509" s="797"/>
      <c r="O509" s="797"/>
      <c r="P509" s="797"/>
      <c r="Q509" s="797"/>
      <c r="R509" s="797"/>
      <c r="S509" s="797"/>
      <c r="T509" s="797"/>
      <c r="U509" s="797"/>
      <c r="V509" s="797"/>
      <c r="W509" s="797"/>
      <c r="X509" s="797"/>
      <c r="Y509" s="797"/>
      <c r="Z509" s="797"/>
      <c r="AA509" s="771"/>
      <c r="AB509" s="771"/>
      <c r="AC509" s="771"/>
    </row>
    <row r="510" spans="1:68" ht="27" customHeight="1" x14ac:dyDescent="0.25">
      <c r="A510" s="53" t="s">
        <v>807</v>
      </c>
      <c r="B510" s="53" t="s">
        <v>808</v>
      </c>
      <c r="C510" s="30">
        <v>4301032045</v>
      </c>
      <c r="D510" s="786">
        <v>4680115884335</v>
      </c>
      <c r="E510" s="787"/>
      <c r="F510" s="778">
        <v>0.06</v>
      </c>
      <c r="G510" s="31">
        <v>20</v>
      </c>
      <c r="H510" s="778">
        <v>1.2</v>
      </c>
      <c r="I510" s="778">
        <v>1.8</v>
      </c>
      <c r="J510" s="31">
        <v>200</v>
      </c>
      <c r="K510" s="31" t="s">
        <v>809</v>
      </c>
      <c r="L510" s="31"/>
      <c r="M510" s="32" t="s">
        <v>810</v>
      </c>
      <c r="N510" s="32"/>
      <c r="O510" s="31">
        <v>60</v>
      </c>
      <c r="P510" s="120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84"/>
      <c r="R510" s="784"/>
      <c r="S510" s="784"/>
      <c r="T510" s="785"/>
      <c r="U510" s="33"/>
      <c r="V510" s="33"/>
      <c r="W510" s="34" t="s">
        <v>69</v>
      </c>
      <c r="X510" s="779">
        <v>1.8</v>
      </c>
      <c r="Y510" s="780">
        <f>IFERROR(IF(X510="",0,CEILING((X510/$H510),1)*$H510),"")</f>
        <v>2.4</v>
      </c>
      <c r="Z510" s="35">
        <f>IFERROR(IF(Y510=0,"",ROUNDUP(Y510/H510,0)*0.00627),"")</f>
        <v>1.2540000000000001E-2</v>
      </c>
      <c r="AA510" s="55"/>
      <c r="AB510" s="56"/>
      <c r="AC510" s="601" t="s">
        <v>811</v>
      </c>
      <c r="AG510" s="63"/>
      <c r="AJ510" s="66"/>
      <c r="AK510" s="66">
        <v>0</v>
      </c>
      <c r="BB510" s="602" t="s">
        <v>1</v>
      </c>
      <c r="BM510" s="63">
        <f>IFERROR(X510*I510/H510,"0")</f>
        <v>2.7</v>
      </c>
      <c r="BN510" s="63">
        <f>IFERROR(Y510*I510/H510,"0")</f>
        <v>3.6000000000000005</v>
      </c>
      <c r="BO510" s="63">
        <f>IFERROR(1/J510*(X510/H510),"0")</f>
        <v>7.4999999999999997E-3</v>
      </c>
      <c r="BP510" s="63">
        <f>IFERROR(1/J510*(Y510/H510),"0")</f>
        <v>0.01</v>
      </c>
    </row>
    <row r="511" spans="1:68" ht="27" customHeight="1" x14ac:dyDescent="0.25">
      <c r="A511" s="53" t="s">
        <v>812</v>
      </c>
      <c r="B511" s="53" t="s">
        <v>813</v>
      </c>
      <c r="C511" s="30">
        <v>4301170011</v>
      </c>
      <c r="D511" s="786">
        <v>4680115884113</v>
      </c>
      <c r="E511" s="787"/>
      <c r="F511" s="778">
        <v>0.11</v>
      </c>
      <c r="G511" s="31">
        <v>12</v>
      </c>
      <c r="H511" s="778">
        <v>1.32</v>
      </c>
      <c r="I511" s="778">
        <v>1.88</v>
      </c>
      <c r="J511" s="31">
        <v>200</v>
      </c>
      <c r="K511" s="31" t="s">
        <v>809</v>
      </c>
      <c r="L511" s="31"/>
      <c r="M511" s="32" t="s">
        <v>810</v>
      </c>
      <c r="N511" s="32"/>
      <c r="O511" s="31">
        <v>150</v>
      </c>
      <c r="P511" s="102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84"/>
      <c r="R511" s="784"/>
      <c r="S511" s="784"/>
      <c r="T511" s="785"/>
      <c r="U511" s="33"/>
      <c r="V511" s="33"/>
      <c r="W511" s="34" t="s">
        <v>69</v>
      </c>
      <c r="X511" s="779">
        <v>0</v>
      </c>
      <c r="Y511" s="780">
        <f>IFERROR(IF(X511="",0,CEILING((X511/$H511),1)*$H511),"")</f>
        <v>0</v>
      </c>
      <c r="Z511" s="35" t="str">
        <f>IFERROR(IF(Y511=0,"",ROUNDUP(Y511/H511,0)*0.00627),"")</f>
        <v/>
      </c>
      <c r="AA511" s="55"/>
      <c r="AB511" s="56"/>
      <c r="AC511" s="603" t="s">
        <v>814</v>
      </c>
      <c r="AG511" s="63"/>
      <c r="AJ511" s="66"/>
      <c r="AK511" s="66">
        <v>0</v>
      </c>
      <c r="BB511" s="60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x14ac:dyDescent="0.2">
      <c r="A512" s="807"/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808"/>
      <c r="P512" s="791" t="s">
        <v>71</v>
      </c>
      <c r="Q512" s="792"/>
      <c r="R512" s="792"/>
      <c r="S512" s="792"/>
      <c r="T512" s="792"/>
      <c r="U512" s="792"/>
      <c r="V512" s="793"/>
      <c r="W512" s="36" t="s">
        <v>72</v>
      </c>
      <c r="X512" s="781">
        <f>IFERROR(X510/H510,"0")+IFERROR(X511/H511,"0")</f>
        <v>1.5</v>
      </c>
      <c r="Y512" s="781">
        <f>IFERROR(Y510/H510,"0")+IFERROR(Y511/H511,"0")</f>
        <v>2</v>
      </c>
      <c r="Z512" s="781">
        <f>IFERROR(IF(Z510="",0,Z510),"0")+IFERROR(IF(Z511="",0,Z511),"0")</f>
        <v>1.2540000000000001E-2</v>
      </c>
      <c r="AA512" s="782"/>
      <c r="AB512" s="782"/>
      <c r="AC512" s="782"/>
    </row>
    <row r="513" spans="1:68" x14ac:dyDescent="0.2">
      <c r="A513" s="797"/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808"/>
      <c r="P513" s="791" t="s">
        <v>71</v>
      </c>
      <c r="Q513" s="792"/>
      <c r="R513" s="792"/>
      <c r="S513" s="792"/>
      <c r="T513" s="792"/>
      <c r="U513" s="792"/>
      <c r="V513" s="793"/>
      <c r="W513" s="36" t="s">
        <v>69</v>
      </c>
      <c r="X513" s="781">
        <f>IFERROR(SUM(X510:X511),"0")</f>
        <v>1.8</v>
      </c>
      <c r="Y513" s="781">
        <f>IFERROR(SUM(Y510:Y511),"0")</f>
        <v>2.4</v>
      </c>
      <c r="Z513" s="36"/>
      <c r="AA513" s="782"/>
      <c r="AB513" s="782"/>
      <c r="AC513" s="782"/>
    </row>
    <row r="514" spans="1:68" ht="16.5" customHeight="1" x14ac:dyDescent="0.25">
      <c r="A514" s="825" t="s">
        <v>815</v>
      </c>
      <c r="B514" s="797"/>
      <c r="C514" s="797"/>
      <c r="D514" s="797"/>
      <c r="E514" s="797"/>
      <c r="F514" s="797"/>
      <c r="G514" s="797"/>
      <c r="H514" s="797"/>
      <c r="I514" s="797"/>
      <c r="J514" s="797"/>
      <c r="K514" s="797"/>
      <c r="L514" s="797"/>
      <c r="M514" s="797"/>
      <c r="N514" s="797"/>
      <c r="O514" s="797"/>
      <c r="P514" s="797"/>
      <c r="Q514" s="797"/>
      <c r="R514" s="797"/>
      <c r="S514" s="797"/>
      <c r="T514" s="797"/>
      <c r="U514" s="797"/>
      <c r="V514" s="797"/>
      <c r="W514" s="797"/>
      <c r="X514" s="797"/>
      <c r="Y514" s="797"/>
      <c r="Z514" s="797"/>
      <c r="AA514" s="772"/>
      <c r="AB514" s="772"/>
      <c r="AC514" s="772"/>
    </row>
    <row r="515" spans="1:68" ht="14.25" customHeight="1" x14ac:dyDescent="0.25">
      <c r="A515" s="796" t="s">
        <v>166</v>
      </c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797"/>
      <c r="P515" s="797"/>
      <c r="Q515" s="797"/>
      <c r="R515" s="797"/>
      <c r="S515" s="797"/>
      <c r="T515" s="797"/>
      <c r="U515" s="797"/>
      <c r="V515" s="797"/>
      <c r="W515" s="797"/>
      <c r="X515" s="797"/>
      <c r="Y515" s="797"/>
      <c r="Z515" s="797"/>
      <c r="AA515" s="771"/>
      <c r="AB515" s="771"/>
      <c r="AC515" s="771"/>
    </row>
    <row r="516" spans="1:68" ht="27" customHeight="1" x14ac:dyDescent="0.25">
      <c r="A516" s="53" t="s">
        <v>816</v>
      </c>
      <c r="B516" s="53" t="s">
        <v>817</v>
      </c>
      <c r="C516" s="30">
        <v>4301020315</v>
      </c>
      <c r="D516" s="786">
        <v>4607091389364</v>
      </c>
      <c r="E516" s="787"/>
      <c r="F516" s="778">
        <v>0.42</v>
      </c>
      <c r="G516" s="31">
        <v>6</v>
      </c>
      <c r="H516" s="778">
        <v>2.52</v>
      </c>
      <c r="I516" s="778">
        <v>2.73</v>
      </c>
      <c r="J516" s="31">
        <v>182</v>
      </c>
      <c r="K516" s="31" t="s">
        <v>76</v>
      </c>
      <c r="L516" s="31"/>
      <c r="M516" s="32" t="s">
        <v>68</v>
      </c>
      <c r="N516" s="32"/>
      <c r="O516" s="31">
        <v>40</v>
      </c>
      <c r="P516" s="10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84"/>
      <c r="R516" s="784"/>
      <c r="S516" s="784"/>
      <c r="T516" s="785"/>
      <c r="U516" s="33"/>
      <c r="V516" s="33"/>
      <c r="W516" s="34" t="s">
        <v>69</v>
      </c>
      <c r="X516" s="779">
        <v>0</v>
      </c>
      <c r="Y516" s="780">
        <f>IFERROR(IF(X516="",0,CEILING((X516/$H516),1)*$H516),"")</f>
        <v>0</v>
      </c>
      <c r="Z516" s="35" t="str">
        <f>IFERROR(IF(Y516=0,"",ROUNDUP(Y516/H516,0)*0.00651),"")</f>
        <v/>
      </c>
      <c r="AA516" s="55"/>
      <c r="AB516" s="56"/>
      <c r="AC516" s="605" t="s">
        <v>818</v>
      </c>
      <c r="AG516" s="63"/>
      <c r="AJ516" s="66"/>
      <c r="AK516" s="66">
        <v>0</v>
      </c>
      <c r="BB516" s="606" t="s">
        <v>1</v>
      </c>
      <c r="BM516" s="63">
        <f>IFERROR(X516*I516/H516,"0")</f>
        <v>0</v>
      </c>
      <c r="BN516" s="63">
        <f>IFERROR(Y516*I516/H516,"0")</f>
        <v>0</v>
      </c>
      <c r="BO516" s="63">
        <f>IFERROR(1/J516*(X516/H516),"0")</f>
        <v>0</v>
      </c>
      <c r="BP516" s="63">
        <f>IFERROR(1/J516*(Y516/H516),"0")</f>
        <v>0</v>
      </c>
    </row>
    <row r="517" spans="1:68" x14ac:dyDescent="0.2">
      <c r="A517" s="807"/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808"/>
      <c r="P517" s="791" t="s">
        <v>71</v>
      </c>
      <c r="Q517" s="792"/>
      <c r="R517" s="792"/>
      <c r="S517" s="792"/>
      <c r="T517" s="792"/>
      <c r="U517" s="792"/>
      <c r="V517" s="793"/>
      <c r="W517" s="36" t="s">
        <v>72</v>
      </c>
      <c r="X517" s="781">
        <f>IFERROR(X516/H516,"0")</f>
        <v>0</v>
      </c>
      <c r="Y517" s="781">
        <f>IFERROR(Y516/H516,"0")</f>
        <v>0</v>
      </c>
      <c r="Z517" s="781">
        <f>IFERROR(IF(Z516="",0,Z516),"0")</f>
        <v>0</v>
      </c>
      <c r="AA517" s="782"/>
      <c r="AB517" s="782"/>
      <c r="AC517" s="782"/>
    </row>
    <row r="518" spans="1:68" x14ac:dyDescent="0.2">
      <c r="A518" s="797"/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808"/>
      <c r="P518" s="791" t="s">
        <v>71</v>
      </c>
      <c r="Q518" s="792"/>
      <c r="R518" s="792"/>
      <c r="S518" s="792"/>
      <c r="T518" s="792"/>
      <c r="U518" s="792"/>
      <c r="V518" s="793"/>
      <c r="W518" s="36" t="s">
        <v>69</v>
      </c>
      <c r="X518" s="781">
        <f>IFERROR(SUM(X516:X516),"0")</f>
        <v>0</v>
      </c>
      <c r="Y518" s="781">
        <f>IFERROR(SUM(Y516:Y516),"0")</f>
        <v>0</v>
      </c>
      <c r="Z518" s="36"/>
      <c r="AA518" s="782"/>
      <c r="AB518" s="782"/>
      <c r="AC518" s="782"/>
    </row>
    <row r="519" spans="1:68" ht="14.25" customHeight="1" x14ac:dyDescent="0.25">
      <c r="A519" s="796" t="s">
        <v>64</v>
      </c>
      <c r="B519" s="797"/>
      <c r="C519" s="797"/>
      <c r="D519" s="797"/>
      <c r="E519" s="797"/>
      <c r="F519" s="797"/>
      <c r="G519" s="797"/>
      <c r="H519" s="797"/>
      <c r="I519" s="797"/>
      <c r="J519" s="797"/>
      <c r="K519" s="797"/>
      <c r="L519" s="797"/>
      <c r="M519" s="797"/>
      <c r="N519" s="797"/>
      <c r="O519" s="797"/>
      <c r="P519" s="797"/>
      <c r="Q519" s="797"/>
      <c r="R519" s="797"/>
      <c r="S519" s="797"/>
      <c r="T519" s="797"/>
      <c r="U519" s="797"/>
      <c r="V519" s="797"/>
      <c r="W519" s="797"/>
      <c r="X519" s="797"/>
      <c r="Y519" s="797"/>
      <c r="Z519" s="797"/>
      <c r="AA519" s="771"/>
      <c r="AB519" s="771"/>
      <c r="AC519" s="771"/>
    </row>
    <row r="520" spans="1:68" ht="27" customHeight="1" x14ac:dyDescent="0.25">
      <c r="A520" s="53" t="s">
        <v>819</v>
      </c>
      <c r="B520" s="53" t="s">
        <v>820</v>
      </c>
      <c r="C520" s="30">
        <v>4301031403</v>
      </c>
      <c r="D520" s="786">
        <v>4680115886094</v>
      </c>
      <c r="E520" s="787"/>
      <c r="F520" s="778">
        <v>0.9</v>
      </c>
      <c r="G520" s="31">
        <v>6</v>
      </c>
      <c r="H520" s="778">
        <v>5.4</v>
      </c>
      <c r="I520" s="778">
        <v>5.61</v>
      </c>
      <c r="J520" s="31">
        <v>132</v>
      </c>
      <c r="K520" s="31" t="s">
        <v>126</v>
      </c>
      <c r="L520" s="31"/>
      <c r="M520" s="32" t="s">
        <v>119</v>
      </c>
      <c r="N520" s="32"/>
      <c r="O520" s="31">
        <v>50</v>
      </c>
      <c r="P520" s="809" t="s">
        <v>821</v>
      </c>
      <c r="Q520" s="784"/>
      <c r="R520" s="784"/>
      <c r="S520" s="784"/>
      <c r="T520" s="785"/>
      <c r="U520" s="33"/>
      <c r="V520" s="33"/>
      <c r="W520" s="34" t="s">
        <v>69</v>
      </c>
      <c r="X520" s="779">
        <v>30</v>
      </c>
      <c r="Y520" s="780">
        <f>IFERROR(IF(X520="",0,CEILING((X520/$H520),1)*$H520),"")</f>
        <v>32.400000000000006</v>
      </c>
      <c r="Z520" s="35">
        <f>IFERROR(IF(Y520=0,"",ROUNDUP(Y520/H520,0)*0.00902),"")</f>
        <v>5.4120000000000001E-2</v>
      </c>
      <c r="AA520" s="55"/>
      <c r="AB520" s="56"/>
      <c r="AC520" s="607" t="s">
        <v>822</v>
      </c>
      <c r="AG520" s="63"/>
      <c r="AJ520" s="66"/>
      <c r="AK520" s="66">
        <v>0</v>
      </c>
      <c r="BB520" s="608" t="s">
        <v>1</v>
      </c>
      <c r="BM520" s="63">
        <f>IFERROR(X520*I520/H520,"0")</f>
        <v>31.166666666666668</v>
      </c>
      <c r="BN520" s="63">
        <f>IFERROR(Y520*I520/H520,"0")</f>
        <v>33.660000000000004</v>
      </c>
      <c r="BO520" s="63">
        <f>IFERROR(1/J520*(X520/H520),"0")</f>
        <v>4.208754208754209E-2</v>
      </c>
      <c r="BP520" s="63">
        <f>IFERROR(1/J520*(Y520/H520),"0")</f>
        <v>4.5454545454545463E-2</v>
      </c>
    </row>
    <row r="521" spans="1:68" ht="27" customHeight="1" x14ac:dyDescent="0.25">
      <c r="A521" s="53" t="s">
        <v>823</v>
      </c>
      <c r="B521" s="53" t="s">
        <v>824</v>
      </c>
      <c r="C521" s="30">
        <v>4301031363</v>
      </c>
      <c r="D521" s="786">
        <v>4607091389425</v>
      </c>
      <c r="E521" s="787"/>
      <c r="F521" s="778">
        <v>0.35</v>
      </c>
      <c r="G521" s="31">
        <v>6</v>
      </c>
      <c r="H521" s="778">
        <v>2.1</v>
      </c>
      <c r="I521" s="778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84"/>
      <c r="R521" s="784"/>
      <c r="S521" s="784"/>
      <c r="T521" s="785"/>
      <c r="U521" s="33"/>
      <c r="V521" s="33"/>
      <c r="W521" s="34" t="s">
        <v>69</v>
      </c>
      <c r="X521" s="779">
        <v>0</v>
      </c>
      <c r="Y521" s="780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825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customHeight="1" x14ac:dyDescent="0.25">
      <c r="A522" s="53" t="s">
        <v>826</v>
      </c>
      <c r="B522" s="53" t="s">
        <v>827</v>
      </c>
      <c r="C522" s="30">
        <v>4301031373</v>
      </c>
      <c r="D522" s="786">
        <v>4680115880771</v>
      </c>
      <c r="E522" s="787"/>
      <c r="F522" s="778">
        <v>0.28000000000000003</v>
      </c>
      <c r="G522" s="31">
        <v>6</v>
      </c>
      <c r="H522" s="778">
        <v>1.68</v>
      </c>
      <c r="I522" s="778">
        <v>1.81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857" t="s">
        <v>828</v>
      </c>
      <c r="Q522" s="784"/>
      <c r="R522" s="784"/>
      <c r="S522" s="784"/>
      <c r="T522" s="785"/>
      <c r="U522" s="33"/>
      <c r="V522" s="33"/>
      <c r="W522" s="34" t="s">
        <v>69</v>
      </c>
      <c r="X522" s="779">
        <v>0</v>
      </c>
      <c r="Y522" s="780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829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t="27" customHeight="1" x14ac:dyDescent="0.25">
      <c r="A523" s="53" t="s">
        <v>830</v>
      </c>
      <c r="B523" s="53" t="s">
        <v>831</v>
      </c>
      <c r="C523" s="30">
        <v>4301031327</v>
      </c>
      <c r="D523" s="786">
        <v>4607091389500</v>
      </c>
      <c r="E523" s="787"/>
      <c r="F523" s="778">
        <v>0.35</v>
      </c>
      <c r="G523" s="31">
        <v>6</v>
      </c>
      <c r="H523" s="778">
        <v>2.1</v>
      </c>
      <c r="I523" s="778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91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3"/>
      <c r="V523" s="33"/>
      <c r="W523" s="34" t="s">
        <v>69</v>
      </c>
      <c r="X523" s="779">
        <v>0</v>
      </c>
      <c r="Y523" s="780">
        <f>IFERROR(IF(X523="",0,CEILING((X523/$H523),1)*$H523),"")</f>
        <v>0</v>
      </c>
      <c r="Z523" s="35" t="str">
        <f>IFERROR(IF(Y523=0,"",ROUNDUP(Y523/H523,0)*0.00502),"")</f>
        <v/>
      </c>
      <c r="AA523" s="55"/>
      <c r="AB523" s="56"/>
      <c r="AC523" s="613" t="s">
        <v>829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t="27" customHeight="1" x14ac:dyDescent="0.25">
      <c r="A524" s="53" t="s">
        <v>830</v>
      </c>
      <c r="B524" s="53" t="s">
        <v>832</v>
      </c>
      <c r="C524" s="30">
        <v>4301031359</v>
      </c>
      <c r="D524" s="786">
        <v>4607091389500</v>
      </c>
      <c r="E524" s="787"/>
      <c r="F524" s="778">
        <v>0.35</v>
      </c>
      <c r="G524" s="31">
        <v>6</v>
      </c>
      <c r="H524" s="778">
        <v>2.1</v>
      </c>
      <c r="I524" s="778">
        <v>2.23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9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84"/>
      <c r="R524" s="784"/>
      <c r="S524" s="784"/>
      <c r="T524" s="785"/>
      <c r="U524" s="33"/>
      <c r="V524" s="33"/>
      <c r="W524" s="34" t="s">
        <v>69</v>
      </c>
      <c r="X524" s="779">
        <v>17.5</v>
      </c>
      <c r="Y524" s="780">
        <f>IFERROR(IF(X524="",0,CEILING((X524/$H524),1)*$H524),"")</f>
        <v>18.900000000000002</v>
      </c>
      <c r="Z524" s="35">
        <f>IFERROR(IF(Y524=0,"",ROUNDUP(Y524/H524,0)*0.00502),"")</f>
        <v>4.5179999999999998E-2</v>
      </c>
      <c r="AA524" s="55"/>
      <c r="AB524" s="56"/>
      <c r="AC524" s="615" t="s">
        <v>829</v>
      </c>
      <c r="AG524" s="63"/>
      <c r="AJ524" s="66"/>
      <c r="AK524" s="66">
        <v>0</v>
      </c>
      <c r="BB524" s="616" t="s">
        <v>1</v>
      </c>
      <c r="BM524" s="63">
        <f>IFERROR(X524*I524/H524,"0")</f>
        <v>18.583333333333332</v>
      </c>
      <c r="BN524" s="63">
        <f>IFERROR(Y524*I524/H524,"0")</f>
        <v>20.07</v>
      </c>
      <c r="BO524" s="63">
        <f>IFERROR(1/J524*(X524/H524),"0")</f>
        <v>3.5612535612535613E-2</v>
      </c>
      <c r="BP524" s="63">
        <f>IFERROR(1/J524*(Y524/H524),"0")</f>
        <v>3.8461538461538464E-2</v>
      </c>
    </row>
    <row r="525" spans="1:68" x14ac:dyDescent="0.2">
      <c r="A525" s="807"/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808"/>
      <c r="P525" s="791" t="s">
        <v>71</v>
      </c>
      <c r="Q525" s="792"/>
      <c r="R525" s="792"/>
      <c r="S525" s="792"/>
      <c r="T525" s="792"/>
      <c r="U525" s="792"/>
      <c r="V525" s="793"/>
      <c r="W525" s="36" t="s">
        <v>72</v>
      </c>
      <c r="X525" s="781">
        <f>IFERROR(X520/H520,"0")+IFERROR(X521/H521,"0")+IFERROR(X522/H522,"0")+IFERROR(X523/H523,"0")+IFERROR(X524/H524,"0")</f>
        <v>13.888888888888888</v>
      </c>
      <c r="Y525" s="781">
        <f>IFERROR(Y520/H520,"0")+IFERROR(Y521/H521,"0")+IFERROR(Y522/H522,"0")+IFERROR(Y523/H523,"0")+IFERROR(Y524/H524,"0")</f>
        <v>15</v>
      </c>
      <c r="Z525" s="781">
        <f>IFERROR(IF(Z520="",0,Z520),"0")+IFERROR(IF(Z521="",0,Z521),"0")+IFERROR(IF(Z522="",0,Z522),"0")+IFERROR(IF(Z523="",0,Z523),"0")+IFERROR(IF(Z524="",0,Z524),"0")</f>
        <v>9.9299999999999999E-2</v>
      </c>
      <c r="AA525" s="782"/>
      <c r="AB525" s="782"/>
      <c r="AC525" s="782"/>
    </row>
    <row r="526" spans="1:68" x14ac:dyDescent="0.2">
      <c r="A526" s="797"/>
      <c r="B526" s="797"/>
      <c r="C526" s="797"/>
      <c r="D526" s="797"/>
      <c r="E526" s="797"/>
      <c r="F526" s="797"/>
      <c r="G526" s="797"/>
      <c r="H526" s="797"/>
      <c r="I526" s="797"/>
      <c r="J526" s="797"/>
      <c r="K526" s="797"/>
      <c r="L526" s="797"/>
      <c r="M526" s="797"/>
      <c r="N526" s="797"/>
      <c r="O526" s="808"/>
      <c r="P526" s="791" t="s">
        <v>71</v>
      </c>
      <c r="Q526" s="792"/>
      <c r="R526" s="792"/>
      <c r="S526" s="792"/>
      <c r="T526" s="792"/>
      <c r="U526" s="792"/>
      <c r="V526" s="793"/>
      <c r="W526" s="36" t="s">
        <v>69</v>
      </c>
      <c r="X526" s="781">
        <f>IFERROR(SUM(X520:X524),"0")</f>
        <v>47.5</v>
      </c>
      <c r="Y526" s="781">
        <f>IFERROR(SUM(Y520:Y524),"0")</f>
        <v>51.300000000000011</v>
      </c>
      <c r="Z526" s="36"/>
      <c r="AA526" s="782"/>
      <c r="AB526" s="782"/>
      <c r="AC526" s="782"/>
    </row>
    <row r="527" spans="1:68" ht="14.25" customHeight="1" x14ac:dyDescent="0.25">
      <c r="A527" s="796" t="s">
        <v>833</v>
      </c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7"/>
      <c r="P527" s="797"/>
      <c r="Q527" s="797"/>
      <c r="R527" s="797"/>
      <c r="S527" s="797"/>
      <c r="T527" s="797"/>
      <c r="U527" s="797"/>
      <c r="V527" s="797"/>
      <c r="W527" s="797"/>
      <c r="X527" s="797"/>
      <c r="Y527" s="797"/>
      <c r="Z527" s="797"/>
      <c r="AA527" s="771"/>
      <c r="AB527" s="771"/>
      <c r="AC527" s="771"/>
    </row>
    <row r="528" spans="1:68" ht="27" customHeight="1" x14ac:dyDescent="0.25">
      <c r="A528" s="53" t="s">
        <v>834</v>
      </c>
      <c r="B528" s="53" t="s">
        <v>835</v>
      </c>
      <c r="C528" s="30">
        <v>4301040357</v>
      </c>
      <c r="D528" s="786">
        <v>4680115884564</v>
      </c>
      <c r="E528" s="787"/>
      <c r="F528" s="778">
        <v>0.15</v>
      </c>
      <c r="G528" s="31">
        <v>20</v>
      </c>
      <c r="H528" s="778">
        <v>3</v>
      </c>
      <c r="I528" s="778">
        <v>3.6</v>
      </c>
      <c r="J528" s="31">
        <v>200</v>
      </c>
      <c r="K528" s="31" t="s">
        <v>809</v>
      </c>
      <c r="L528" s="31"/>
      <c r="M528" s="32" t="s">
        <v>810</v>
      </c>
      <c r="N528" s="32"/>
      <c r="O528" s="31">
        <v>60</v>
      </c>
      <c r="P528" s="120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8" s="784"/>
      <c r="R528" s="784"/>
      <c r="S528" s="784"/>
      <c r="T528" s="785"/>
      <c r="U528" s="33"/>
      <c r="V528" s="33"/>
      <c r="W528" s="34" t="s">
        <v>69</v>
      </c>
      <c r="X528" s="779">
        <v>4.5</v>
      </c>
      <c r="Y528" s="780">
        <f>IFERROR(IF(X528="",0,CEILING((X528/$H528),1)*$H528),"")</f>
        <v>6</v>
      </c>
      <c r="Z528" s="35">
        <f>IFERROR(IF(Y528=0,"",ROUNDUP(Y528/H528,0)*0.00627),"")</f>
        <v>1.2540000000000001E-2</v>
      </c>
      <c r="AA528" s="55"/>
      <c r="AB528" s="56"/>
      <c r="AC528" s="617" t="s">
        <v>836</v>
      </c>
      <c r="AG528" s="63"/>
      <c r="AJ528" s="66"/>
      <c r="AK528" s="66">
        <v>0</v>
      </c>
      <c r="BB528" s="618" t="s">
        <v>1</v>
      </c>
      <c r="BM528" s="63">
        <f>IFERROR(X528*I528/H528,"0")</f>
        <v>5.3999999999999995</v>
      </c>
      <c r="BN528" s="63">
        <f>IFERROR(Y528*I528/H528,"0")</f>
        <v>7.2</v>
      </c>
      <c r="BO528" s="63">
        <f>IFERROR(1/J528*(X528/H528),"0")</f>
        <v>7.4999999999999997E-3</v>
      </c>
      <c r="BP528" s="63">
        <f>IFERROR(1/J528*(Y528/H528),"0")</f>
        <v>0.01</v>
      </c>
    </row>
    <row r="529" spans="1:68" x14ac:dyDescent="0.2">
      <c r="A529" s="807"/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808"/>
      <c r="P529" s="791" t="s">
        <v>71</v>
      </c>
      <c r="Q529" s="792"/>
      <c r="R529" s="792"/>
      <c r="S529" s="792"/>
      <c r="T529" s="792"/>
      <c r="U529" s="792"/>
      <c r="V529" s="793"/>
      <c r="W529" s="36" t="s">
        <v>72</v>
      </c>
      <c r="X529" s="781">
        <f>IFERROR(X528/H528,"0")</f>
        <v>1.5</v>
      </c>
      <c r="Y529" s="781">
        <f>IFERROR(Y528/H528,"0")</f>
        <v>2</v>
      </c>
      <c r="Z529" s="781">
        <f>IFERROR(IF(Z528="",0,Z528),"0")</f>
        <v>1.2540000000000001E-2</v>
      </c>
      <c r="AA529" s="782"/>
      <c r="AB529" s="782"/>
      <c r="AC529" s="782"/>
    </row>
    <row r="530" spans="1:68" x14ac:dyDescent="0.2">
      <c r="A530" s="797"/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808"/>
      <c r="P530" s="791" t="s">
        <v>71</v>
      </c>
      <c r="Q530" s="792"/>
      <c r="R530" s="792"/>
      <c r="S530" s="792"/>
      <c r="T530" s="792"/>
      <c r="U530" s="792"/>
      <c r="V530" s="793"/>
      <c r="W530" s="36" t="s">
        <v>69</v>
      </c>
      <c r="X530" s="781">
        <f>IFERROR(SUM(X528:X528),"0")</f>
        <v>4.5</v>
      </c>
      <c r="Y530" s="781">
        <f>IFERROR(SUM(Y528:Y528),"0")</f>
        <v>6</v>
      </c>
      <c r="Z530" s="36"/>
      <c r="AA530" s="782"/>
      <c r="AB530" s="782"/>
      <c r="AC530" s="782"/>
    </row>
    <row r="531" spans="1:68" ht="16.5" customHeight="1" x14ac:dyDescent="0.25">
      <c r="A531" s="825" t="s">
        <v>837</v>
      </c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7"/>
      <c r="P531" s="797"/>
      <c r="Q531" s="797"/>
      <c r="R531" s="797"/>
      <c r="S531" s="797"/>
      <c r="T531" s="797"/>
      <c r="U531" s="797"/>
      <c r="V531" s="797"/>
      <c r="W531" s="797"/>
      <c r="X531" s="797"/>
      <c r="Y531" s="797"/>
      <c r="Z531" s="797"/>
      <c r="AA531" s="772"/>
      <c r="AB531" s="772"/>
      <c r="AC531" s="772"/>
    </row>
    <row r="532" spans="1:68" ht="14.25" customHeight="1" x14ac:dyDescent="0.25">
      <c r="A532" s="796" t="s">
        <v>64</v>
      </c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7"/>
      <c r="P532" s="797"/>
      <c r="Q532" s="797"/>
      <c r="R532" s="797"/>
      <c r="S532" s="797"/>
      <c r="T532" s="797"/>
      <c r="U532" s="797"/>
      <c r="V532" s="797"/>
      <c r="W532" s="797"/>
      <c r="X532" s="797"/>
      <c r="Y532" s="797"/>
      <c r="Z532" s="797"/>
      <c r="AA532" s="771"/>
      <c r="AB532" s="771"/>
      <c r="AC532" s="771"/>
    </row>
    <row r="533" spans="1:68" ht="27" customHeight="1" x14ac:dyDescent="0.25">
      <c r="A533" s="53" t="s">
        <v>838</v>
      </c>
      <c r="B533" s="53" t="s">
        <v>839</v>
      </c>
      <c r="C533" s="30">
        <v>4301031294</v>
      </c>
      <c r="D533" s="786">
        <v>4680115885189</v>
      </c>
      <c r="E533" s="787"/>
      <c r="F533" s="778">
        <v>0.2</v>
      </c>
      <c r="G533" s="31">
        <v>6</v>
      </c>
      <c r="H533" s="778">
        <v>1.2</v>
      </c>
      <c r="I533" s="778">
        <v>1.3720000000000001</v>
      </c>
      <c r="J533" s="31">
        <v>234</v>
      </c>
      <c r="K533" s="31" t="s">
        <v>67</v>
      </c>
      <c r="L533" s="31"/>
      <c r="M533" s="32" t="s">
        <v>68</v>
      </c>
      <c r="N533" s="32"/>
      <c r="O533" s="31">
        <v>40</v>
      </c>
      <c r="P533" s="104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3" s="784"/>
      <c r="R533" s="784"/>
      <c r="S533" s="784"/>
      <c r="T533" s="785"/>
      <c r="U533" s="33"/>
      <c r="V533" s="33"/>
      <c r="W533" s="34" t="s">
        <v>69</v>
      </c>
      <c r="X533" s="779">
        <v>4</v>
      </c>
      <c r="Y533" s="780">
        <f t="shared" ref="Y533:Y538" si="104">IFERROR(IF(X533="",0,CEILING((X533/$H533),1)*$H533),"")</f>
        <v>4.8</v>
      </c>
      <c r="Z533" s="35">
        <f>IFERROR(IF(Y533=0,"",ROUNDUP(Y533/H533,0)*0.00502),"")</f>
        <v>2.0080000000000001E-2</v>
      </c>
      <c r="AA533" s="55"/>
      <c r="AB533" s="56"/>
      <c r="AC533" s="619" t="s">
        <v>840</v>
      </c>
      <c r="AG533" s="63"/>
      <c r="AJ533" s="66"/>
      <c r="AK533" s="66">
        <v>0</v>
      </c>
      <c r="BB533" s="620" t="s">
        <v>1</v>
      </c>
      <c r="BM533" s="63">
        <f t="shared" ref="BM533:BM538" si="105">IFERROR(X533*I533/H533,"0")</f>
        <v>4.5733333333333341</v>
      </c>
      <c r="BN533" s="63">
        <f t="shared" ref="BN533:BN538" si="106">IFERROR(Y533*I533/H533,"0")</f>
        <v>5.4880000000000004</v>
      </c>
      <c r="BO533" s="63">
        <f t="shared" ref="BO533:BO538" si="107">IFERROR(1/J533*(X533/H533),"0")</f>
        <v>1.4245014245014247E-2</v>
      </c>
      <c r="BP533" s="63">
        <f t="shared" ref="BP533:BP538" si="108">IFERROR(1/J533*(Y533/H533),"0")</f>
        <v>1.7094017094017096E-2</v>
      </c>
    </row>
    <row r="534" spans="1:68" ht="27" customHeight="1" x14ac:dyDescent="0.25">
      <c r="A534" s="53" t="s">
        <v>841</v>
      </c>
      <c r="B534" s="53" t="s">
        <v>842</v>
      </c>
      <c r="C534" s="30">
        <v>4301031293</v>
      </c>
      <c r="D534" s="786">
        <v>4680115885172</v>
      </c>
      <c r="E534" s="787"/>
      <c r="F534" s="778">
        <v>0.2</v>
      </c>
      <c r="G534" s="31">
        <v>6</v>
      </c>
      <c r="H534" s="778">
        <v>1.2</v>
      </c>
      <c r="I534" s="778">
        <v>1.3</v>
      </c>
      <c r="J534" s="31">
        <v>234</v>
      </c>
      <c r="K534" s="31" t="s">
        <v>67</v>
      </c>
      <c r="L534" s="31"/>
      <c r="M534" s="32" t="s">
        <v>68</v>
      </c>
      <c r="N534" s="32"/>
      <c r="O534" s="31">
        <v>40</v>
      </c>
      <c r="P534" s="12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4" s="784"/>
      <c r="R534" s="784"/>
      <c r="S534" s="784"/>
      <c r="T534" s="785"/>
      <c r="U534" s="33"/>
      <c r="V534" s="33"/>
      <c r="W534" s="34" t="s">
        <v>69</v>
      </c>
      <c r="X534" s="779">
        <v>4</v>
      </c>
      <c r="Y534" s="780">
        <f t="shared" si="104"/>
        <v>4.8</v>
      </c>
      <c r="Z534" s="35">
        <f>IFERROR(IF(Y534=0,"",ROUNDUP(Y534/H534,0)*0.00502),"")</f>
        <v>2.0080000000000001E-2</v>
      </c>
      <c r="AA534" s="55"/>
      <c r="AB534" s="56"/>
      <c r="AC534" s="621" t="s">
        <v>840</v>
      </c>
      <c r="AG534" s="63"/>
      <c r="AJ534" s="66"/>
      <c r="AK534" s="66">
        <v>0</v>
      </c>
      <c r="BB534" s="622" t="s">
        <v>1</v>
      </c>
      <c r="BM534" s="63">
        <f t="shared" si="105"/>
        <v>4.3333333333333339</v>
      </c>
      <c r="BN534" s="63">
        <f t="shared" si="106"/>
        <v>5.2</v>
      </c>
      <c r="BO534" s="63">
        <f t="shared" si="107"/>
        <v>1.4245014245014247E-2</v>
      </c>
      <c r="BP534" s="63">
        <f t="shared" si="108"/>
        <v>1.7094017094017096E-2</v>
      </c>
    </row>
    <row r="535" spans="1:68" ht="27" customHeight="1" x14ac:dyDescent="0.25">
      <c r="A535" s="53" t="s">
        <v>843</v>
      </c>
      <c r="B535" s="53" t="s">
        <v>844</v>
      </c>
      <c r="C535" s="30">
        <v>4301031291</v>
      </c>
      <c r="D535" s="786">
        <v>4680115885110</v>
      </c>
      <c r="E535" s="787"/>
      <c r="F535" s="778">
        <v>0.2</v>
      </c>
      <c r="G535" s="31">
        <v>6</v>
      </c>
      <c r="H535" s="778">
        <v>1.2</v>
      </c>
      <c r="I535" s="778">
        <v>2.02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35</v>
      </c>
      <c r="P535" s="10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3"/>
      <c r="V535" s="33"/>
      <c r="W535" s="34" t="s">
        <v>69</v>
      </c>
      <c r="X535" s="779">
        <v>6</v>
      </c>
      <c r="Y535" s="780">
        <f t="shared" si="104"/>
        <v>6</v>
      </c>
      <c r="Z535" s="35">
        <f>IFERROR(IF(Y535=0,"",ROUNDUP(Y535/H535,0)*0.00502),"")</f>
        <v>2.5100000000000001E-2</v>
      </c>
      <c r="AA535" s="55"/>
      <c r="AB535" s="56"/>
      <c r="AC535" s="623" t="s">
        <v>845</v>
      </c>
      <c r="AG535" s="63"/>
      <c r="AJ535" s="66"/>
      <c r="AK535" s="66">
        <v>0</v>
      </c>
      <c r="BB535" s="624" t="s">
        <v>1</v>
      </c>
      <c r="BM535" s="63">
        <f t="shared" si="105"/>
        <v>10.100000000000001</v>
      </c>
      <c r="BN535" s="63">
        <f t="shared" si="106"/>
        <v>10.100000000000001</v>
      </c>
      <c r="BO535" s="63">
        <f t="shared" si="107"/>
        <v>2.1367521367521368E-2</v>
      </c>
      <c r="BP535" s="63">
        <f t="shared" si="108"/>
        <v>2.1367521367521368E-2</v>
      </c>
    </row>
    <row r="536" spans="1:68" ht="27" customHeight="1" x14ac:dyDescent="0.25">
      <c r="A536" s="53" t="s">
        <v>843</v>
      </c>
      <c r="B536" s="53" t="s">
        <v>846</v>
      </c>
      <c r="C536" s="30">
        <v>4301031347</v>
      </c>
      <c r="D536" s="786">
        <v>4680115885110</v>
      </c>
      <c r="E536" s="787"/>
      <c r="F536" s="778">
        <v>0.2</v>
      </c>
      <c r="G536" s="31">
        <v>6</v>
      </c>
      <c r="H536" s="778">
        <v>1.2</v>
      </c>
      <c r="I536" s="778">
        <v>2.1</v>
      </c>
      <c r="J536" s="31">
        <v>182</v>
      </c>
      <c r="K536" s="31" t="s">
        <v>76</v>
      </c>
      <c r="L536" s="31"/>
      <c r="M536" s="32" t="s">
        <v>68</v>
      </c>
      <c r="N536" s="32"/>
      <c r="O536" s="31">
        <v>50</v>
      </c>
      <c r="P536" s="1178" t="s">
        <v>847</v>
      </c>
      <c r="Q536" s="784"/>
      <c r="R536" s="784"/>
      <c r="S536" s="784"/>
      <c r="T536" s="785"/>
      <c r="U536" s="33"/>
      <c r="V536" s="33"/>
      <c r="W536" s="34" t="s">
        <v>69</v>
      </c>
      <c r="X536" s="779">
        <v>0</v>
      </c>
      <c r="Y536" s="780">
        <f t="shared" si="104"/>
        <v>0</v>
      </c>
      <c r="Z536" s="35" t="str">
        <f>IFERROR(IF(Y536=0,"",ROUNDUP(Y536/H536,0)*0.00651),"")</f>
        <v/>
      </c>
      <c r="AA536" s="55"/>
      <c r="AB536" s="56"/>
      <c r="AC536" s="625" t="s">
        <v>845</v>
      </c>
      <c r="AG536" s="63"/>
      <c r="AJ536" s="66"/>
      <c r="AK536" s="66">
        <v>0</v>
      </c>
      <c r="BB536" s="626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customHeight="1" x14ac:dyDescent="0.25">
      <c r="A537" s="53" t="s">
        <v>848</v>
      </c>
      <c r="B537" s="53" t="s">
        <v>849</v>
      </c>
      <c r="C537" s="30">
        <v>4301031416</v>
      </c>
      <c r="D537" s="786">
        <v>4680115885219</v>
      </c>
      <c r="E537" s="787"/>
      <c r="F537" s="778">
        <v>0.28000000000000003</v>
      </c>
      <c r="G537" s="31">
        <v>6</v>
      </c>
      <c r="H537" s="778">
        <v>1.68</v>
      </c>
      <c r="I537" s="778">
        <v>2.5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50</v>
      </c>
      <c r="P537" s="876" t="s">
        <v>850</v>
      </c>
      <c r="Q537" s="784"/>
      <c r="R537" s="784"/>
      <c r="S537" s="784"/>
      <c r="T537" s="785"/>
      <c r="U537" s="33"/>
      <c r="V537" s="33"/>
      <c r="W537" s="34" t="s">
        <v>69</v>
      </c>
      <c r="X537" s="779">
        <v>0</v>
      </c>
      <c r="Y537" s="780">
        <f t="shared" si="104"/>
        <v>0</v>
      </c>
      <c r="Z537" s="35" t="str">
        <f>IFERROR(IF(Y537=0,"",ROUNDUP(Y537/H537,0)*0.00502),"")</f>
        <v/>
      </c>
      <c r="AA537" s="55"/>
      <c r="AB537" s="56"/>
      <c r="AC537" s="627" t="s">
        <v>851</v>
      </c>
      <c r="AG537" s="63"/>
      <c r="AJ537" s="66"/>
      <c r="AK537" s="66">
        <v>0</v>
      </c>
      <c r="BB537" s="628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customHeight="1" x14ac:dyDescent="0.25">
      <c r="A538" s="53" t="s">
        <v>848</v>
      </c>
      <c r="B538" s="53" t="s">
        <v>852</v>
      </c>
      <c r="C538" s="30">
        <v>4301031329</v>
      </c>
      <c r="D538" s="786">
        <v>4680115885219</v>
      </c>
      <c r="E538" s="787"/>
      <c r="F538" s="778">
        <v>0.28000000000000003</v>
      </c>
      <c r="G538" s="31">
        <v>6</v>
      </c>
      <c r="H538" s="778">
        <v>1.68</v>
      </c>
      <c r="I538" s="778">
        <v>2.5</v>
      </c>
      <c r="J538" s="31">
        <v>234</v>
      </c>
      <c r="K538" s="31" t="s">
        <v>67</v>
      </c>
      <c r="L538" s="31"/>
      <c r="M538" s="32" t="s">
        <v>68</v>
      </c>
      <c r="N538" s="32"/>
      <c r="O538" s="31">
        <v>35</v>
      </c>
      <c r="P538" s="103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8" s="784"/>
      <c r="R538" s="784"/>
      <c r="S538" s="784"/>
      <c r="T538" s="785"/>
      <c r="U538" s="33"/>
      <c r="V538" s="33"/>
      <c r="W538" s="34" t="s">
        <v>69</v>
      </c>
      <c r="X538" s="779">
        <v>42.000000000000007</v>
      </c>
      <c r="Y538" s="780">
        <f t="shared" si="104"/>
        <v>42</v>
      </c>
      <c r="Z538" s="35">
        <f>IFERROR(IF(Y538=0,"",ROUNDUP(Y538/H538,0)*0.00502),"")</f>
        <v>0.1255</v>
      </c>
      <c r="AA538" s="55"/>
      <c r="AB538" s="56"/>
      <c r="AC538" s="629" t="s">
        <v>851</v>
      </c>
      <c r="AG538" s="63"/>
      <c r="AJ538" s="66"/>
      <c r="AK538" s="66">
        <v>0</v>
      </c>
      <c r="BB538" s="630" t="s">
        <v>1</v>
      </c>
      <c r="BM538" s="63">
        <f t="shared" si="105"/>
        <v>62.500000000000014</v>
      </c>
      <c r="BN538" s="63">
        <f t="shared" si="106"/>
        <v>62.5</v>
      </c>
      <c r="BO538" s="63">
        <f t="shared" si="107"/>
        <v>0.10683760683760686</v>
      </c>
      <c r="BP538" s="63">
        <f t="shared" si="108"/>
        <v>0.10683760683760685</v>
      </c>
    </row>
    <row r="539" spans="1:68" x14ac:dyDescent="0.2">
      <c r="A539" s="80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08"/>
      <c r="P539" s="791" t="s">
        <v>71</v>
      </c>
      <c r="Q539" s="792"/>
      <c r="R539" s="792"/>
      <c r="S539" s="792"/>
      <c r="T539" s="792"/>
      <c r="U539" s="792"/>
      <c r="V539" s="793"/>
      <c r="W539" s="36" t="s">
        <v>72</v>
      </c>
      <c r="X539" s="781">
        <f>IFERROR(X533/H533,"0")+IFERROR(X534/H534,"0")+IFERROR(X535/H535,"0")+IFERROR(X536/H536,"0")+IFERROR(X537/H537,"0")+IFERROR(X538/H538,"0")</f>
        <v>36.666666666666671</v>
      </c>
      <c r="Y539" s="781">
        <f>IFERROR(Y533/H533,"0")+IFERROR(Y534/H534,"0")+IFERROR(Y535/H535,"0")+IFERROR(Y536/H536,"0")+IFERROR(Y537/H537,"0")+IFERROR(Y538/H538,"0")</f>
        <v>38</v>
      </c>
      <c r="Z539" s="781">
        <f>IFERROR(IF(Z533="",0,Z533),"0")+IFERROR(IF(Z534="",0,Z534),"0")+IFERROR(IF(Z535="",0,Z535),"0")+IFERROR(IF(Z536="",0,Z536),"0")+IFERROR(IF(Z537="",0,Z537),"0")+IFERROR(IF(Z538="",0,Z538),"0")</f>
        <v>0.19075999999999999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08"/>
      <c r="P540" s="791" t="s">
        <v>71</v>
      </c>
      <c r="Q540" s="792"/>
      <c r="R540" s="792"/>
      <c r="S540" s="792"/>
      <c r="T540" s="792"/>
      <c r="U540" s="792"/>
      <c r="V540" s="793"/>
      <c r="W540" s="36" t="s">
        <v>69</v>
      </c>
      <c r="X540" s="781">
        <f>IFERROR(SUM(X533:X538),"0")</f>
        <v>56.000000000000007</v>
      </c>
      <c r="Y540" s="781">
        <f>IFERROR(SUM(Y533:Y538),"0")</f>
        <v>57.6</v>
      </c>
      <c r="Z540" s="36"/>
      <c r="AA540" s="782"/>
      <c r="AB540" s="782"/>
      <c r="AC540" s="782"/>
    </row>
    <row r="541" spans="1:68" ht="16.5" customHeight="1" x14ac:dyDescent="0.25">
      <c r="A541" s="825" t="s">
        <v>853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2"/>
      <c r="AB541" s="772"/>
      <c r="AC541" s="772"/>
    </row>
    <row r="542" spans="1:68" ht="14.25" customHeight="1" x14ac:dyDescent="0.25">
      <c r="A542" s="796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1"/>
      <c r="AB542" s="771"/>
      <c r="AC542" s="771"/>
    </row>
    <row r="543" spans="1:68" ht="27" customHeight="1" x14ac:dyDescent="0.25">
      <c r="A543" s="53" t="s">
        <v>854</v>
      </c>
      <c r="B543" s="53" t="s">
        <v>855</v>
      </c>
      <c r="C543" s="30">
        <v>4301031261</v>
      </c>
      <c r="D543" s="786">
        <v>4680115885103</v>
      </c>
      <c r="E543" s="787"/>
      <c r="F543" s="778">
        <v>0.27</v>
      </c>
      <c r="G543" s="31">
        <v>6</v>
      </c>
      <c r="H543" s="778">
        <v>1.62</v>
      </c>
      <c r="I543" s="778">
        <v>1.8</v>
      </c>
      <c r="J543" s="31">
        <v>182</v>
      </c>
      <c r="K543" s="31" t="s">
        <v>76</v>
      </c>
      <c r="L543" s="31"/>
      <c r="M543" s="32" t="s">
        <v>68</v>
      </c>
      <c r="N543" s="32"/>
      <c r="O543" s="31">
        <v>40</v>
      </c>
      <c r="P543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3"/>
      <c r="V543" s="33"/>
      <c r="W543" s="34" t="s">
        <v>69</v>
      </c>
      <c r="X543" s="779">
        <v>0</v>
      </c>
      <c r="Y543" s="780">
        <f>IFERROR(IF(X543="",0,CEILING((X543/$H543),1)*$H543),"")</f>
        <v>0</v>
      </c>
      <c r="Z543" s="35" t="str">
        <f>IFERROR(IF(Y543=0,"",ROUNDUP(Y543/H543,0)*0.00651),"")</f>
        <v/>
      </c>
      <c r="AA543" s="55"/>
      <c r="AB543" s="56"/>
      <c r="AC543" s="631" t="s">
        <v>856</v>
      </c>
      <c r="AG543" s="63"/>
      <c r="AJ543" s="66"/>
      <c r="AK543" s="66">
        <v>0</v>
      </c>
      <c r="BB543" s="632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x14ac:dyDescent="0.2">
      <c r="A544" s="807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08"/>
      <c r="P544" s="791" t="s">
        <v>71</v>
      </c>
      <c r="Q544" s="792"/>
      <c r="R544" s="792"/>
      <c r="S544" s="792"/>
      <c r="T544" s="792"/>
      <c r="U544" s="792"/>
      <c r="V544" s="793"/>
      <c r="W544" s="36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08"/>
      <c r="P545" s="791" t="s">
        <v>71</v>
      </c>
      <c r="Q545" s="792"/>
      <c r="R545" s="792"/>
      <c r="S545" s="792"/>
      <c r="T545" s="792"/>
      <c r="U545" s="792"/>
      <c r="V545" s="793"/>
      <c r="W545" s="36" t="s">
        <v>69</v>
      </c>
      <c r="X545" s="781">
        <f>IFERROR(SUM(X543:X543),"0")</f>
        <v>0</v>
      </c>
      <c r="Y545" s="781">
        <f>IFERROR(SUM(Y543:Y543),"0")</f>
        <v>0</v>
      </c>
      <c r="Z545" s="36"/>
      <c r="AA545" s="782"/>
      <c r="AB545" s="782"/>
      <c r="AC545" s="782"/>
    </row>
    <row r="546" spans="1:68" ht="27.75" customHeight="1" x14ac:dyDescent="0.2">
      <c r="A546" s="920" t="s">
        <v>857</v>
      </c>
      <c r="B546" s="921"/>
      <c r="C546" s="921"/>
      <c r="D546" s="921"/>
      <c r="E546" s="921"/>
      <c r="F546" s="921"/>
      <c r="G546" s="921"/>
      <c r="H546" s="921"/>
      <c r="I546" s="921"/>
      <c r="J546" s="921"/>
      <c r="K546" s="921"/>
      <c r="L546" s="921"/>
      <c r="M546" s="921"/>
      <c r="N546" s="921"/>
      <c r="O546" s="921"/>
      <c r="P546" s="921"/>
      <c r="Q546" s="921"/>
      <c r="R546" s="921"/>
      <c r="S546" s="921"/>
      <c r="T546" s="921"/>
      <c r="U546" s="921"/>
      <c r="V546" s="921"/>
      <c r="W546" s="921"/>
      <c r="X546" s="921"/>
      <c r="Y546" s="921"/>
      <c r="Z546" s="921"/>
      <c r="AA546" s="47"/>
      <c r="AB546" s="47"/>
      <c r="AC546" s="47"/>
    </row>
    <row r="547" spans="1:68" ht="16.5" customHeight="1" x14ac:dyDescent="0.25">
      <c r="A547" s="825" t="s">
        <v>857</v>
      </c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797"/>
      <c r="P547" s="797"/>
      <c r="Q547" s="797"/>
      <c r="R547" s="797"/>
      <c r="S547" s="797"/>
      <c r="T547" s="797"/>
      <c r="U547" s="797"/>
      <c r="V547" s="797"/>
      <c r="W547" s="797"/>
      <c r="X547" s="797"/>
      <c r="Y547" s="797"/>
      <c r="Z547" s="797"/>
      <c r="AA547" s="772"/>
      <c r="AB547" s="772"/>
      <c r="AC547" s="772"/>
    </row>
    <row r="548" spans="1:68" ht="14.25" customHeight="1" x14ac:dyDescent="0.25">
      <c r="A548" s="796" t="s">
        <v>113</v>
      </c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7"/>
      <c r="P548" s="797"/>
      <c r="Q548" s="797"/>
      <c r="R548" s="797"/>
      <c r="S548" s="797"/>
      <c r="T548" s="797"/>
      <c r="U548" s="797"/>
      <c r="V548" s="797"/>
      <c r="W548" s="797"/>
      <c r="X548" s="797"/>
      <c r="Y548" s="797"/>
      <c r="Z548" s="797"/>
      <c r="AA548" s="771"/>
      <c r="AB548" s="771"/>
      <c r="AC548" s="771"/>
    </row>
    <row r="549" spans="1:68" ht="27" customHeight="1" x14ac:dyDescent="0.25">
      <c r="A549" s="53" t="s">
        <v>858</v>
      </c>
      <c r="B549" s="53" t="s">
        <v>859</v>
      </c>
      <c r="C549" s="30">
        <v>4301011795</v>
      </c>
      <c r="D549" s="786">
        <v>4607091389067</v>
      </c>
      <c r="E549" s="787"/>
      <c r="F549" s="778">
        <v>0.88</v>
      </c>
      <c r="G549" s="31">
        <v>6</v>
      </c>
      <c r="H549" s="778">
        <v>5.28</v>
      </c>
      <c r="I549" s="778">
        <v>5.64</v>
      </c>
      <c r="J549" s="31">
        <v>104</v>
      </c>
      <c r="K549" s="31" t="s">
        <v>116</v>
      </c>
      <c r="L549" s="31"/>
      <c r="M549" s="32" t="s">
        <v>119</v>
      </c>
      <c r="N549" s="32"/>
      <c r="O549" s="31">
        <v>60</v>
      </c>
      <c r="P549" s="8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9" s="784"/>
      <c r="R549" s="784"/>
      <c r="S549" s="784"/>
      <c r="T549" s="785"/>
      <c r="U549" s="33"/>
      <c r="V549" s="33"/>
      <c r="W549" s="34" t="s">
        <v>69</v>
      </c>
      <c r="X549" s="779">
        <v>120</v>
      </c>
      <c r="Y549" s="780">
        <f t="shared" ref="Y549:Y563" si="109">IFERROR(IF(X549="",0,CEILING((X549/$H549),1)*$H549),"")</f>
        <v>121.44000000000001</v>
      </c>
      <c r="Z549" s="35">
        <f t="shared" ref="Z549:Z554" si="110">IFERROR(IF(Y549=0,"",ROUNDUP(Y549/H549,0)*0.01196),"")</f>
        <v>0.27507999999999999</v>
      </c>
      <c r="AA549" s="55"/>
      <c r="AB549" s="56"/>
      <c r="AC549" s="633" t="s">
        <v>117</v>
      </c>
      <c r="AG549" s="63"/>
      <c r="AJ549" s="66"/>
      <c r="AK549" s="66">
        <v>0</v>
      </c>
      <c r="BB549" s="634" t="s">
        <v>1</v>
      </c>
      <c r="BM549" s="63">
        <f t="shared" ref="BM549:BM563" si="111">IFERROR(X549*I549/H549,"0")</f>
        <v>128.18181818181816</v>
      </c>
      <c r="BN549" s="63">
        <f t="shared" ref="BN549:BN563" si="112">IFERROR(Y549*I549/H549,"0")</f>
        <v>129.72</v>
      </c>
      <c r="BO549" s="63">
        <f t="shared" ref="BO549:BO563" si="113">IFERROR(1/J549*(X549/H549),"0")</f>
        <v>0.21853146853146854</v>
      </c>
      <c r="BP549" s="63">
        <f t="shared" ref="BP549:BP563" si="114">IFERROR(1/J549*(Y549/H549),"0")</f>
        <v>0.22115384615384617</v>
      </c>
    </row>
    <row r="550" spans="1:68" ht="27" customHeight="1" x14ac:dyDescent="0.25">
      <c r="A550" s="53" t="s">
        <v>860</v>
      </c>
      <c r="B550" s="53" t="s">
        <v>861</v>
      </c>
      <c r="C550" s="30">
        <v>4301011961</v>
      </c>
      <c r="D550" s="786">
        <v>4680115885271</v>
      </c>
      <c r="E550" s="787"/>
      <c r="F550" s="778">
        <v>0.88</v>
      </c>
      <c r="G550" s="31">
        <v>6</v>
      </c>
      <c r="H550" s="778">
        <v>5.28</v>
      </c>
      <c r="I550" s="778">
        <v>5.64</v>
      </c>
      <c r="J550" s="31">
        <v>104</v>
      </c>
      <c r="K550" s="31" t="s">
        <v>116</v>
      </c>
      <c r="L550" s="31"/>
      <c r="M550" s="32" t="s">
        <v>119</v>
      </c>
      <c r="N550" s="32"/>
      <c r="O550" s="31">
        <v>60</v>
      </c>
      <c r="P550" s="8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0" s="784"/>
      <c r="R550" s="784"/>
      <c r="S550" s="784"/>
      <c r="T550" s="785"/>
      <c r="U550" s="33"/>
      <c r="V550" s="33"/>
      <c r="W550" s="34" t="s">
        <v>69</v>
      </c>
      <c r="X550" s="779">
        <v>0</v>
      </c>
      <c r="Y550" s="780">
        <f t="shared" si="109"/>
        <v>0</v>
      </c>
      <c r="Z550" s="35" t="str">
        <f t="shared" si="110"/>
        <v/>
      </c>
      <c r="AA550" s="55"/>
      <c r="AB550" s="56"/>
      <c r="AC550" s="635" t="s">
        <v>862</v>
      </c>
      <c r="AG550" s="63"/>
      <c r="AJ550" s="66"/>
      <c r="AK550" s="66">
        <v>0</v>
      </c>
      <c r="BB550" s="636" t="s">
        <v>1</v>
      </c>
      <c r="BM550" s="63">
        <f t="shared" si="111"/>
        <v>0</v>
      </c>
      <c r="BN550" s="63">
        <f t="shared" si="112"/>
        <v>0</v>
      </c>
      <c r="BO550" s="63">
        <f t="shared" si="113"/>
        <v>0</v>
      </c>
      <c r="BP550" s="63">
        <f t="shared" si="114"/>
        <v>0</v>
      </c>
    </row>
    <row r="551" spans="1:68" ht="16.5" customHeight="1" x14ac:dyDescent="0.25">
      <c r="A551" s="53" t="s">
        <v>863</v>
      </c>
      <c r="B551" s="53" t="s">
        <v>864</v>
      </c>
      <c r="C551" s="30">
        <v>4301011774</v>
      </c>
      <c r="D551" s="786">
        <v>4680115884502</v>
      </c>
      <c r="E551" s="787"/>
      <c r="F551" s="778">
        <v>0.88</v>
      </c>
      <c r="G551" s="31">
        <v>6</v>
      </c>
      <c r="H551" s="778">
        <v>5.28</v>
      </c>
      <c r="I551" s="778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11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1" s="784"/>
      <c r="R551" s="784"/>
      <c r="S551" s="784"/>
      <c r="T551" s="785"/>
      <c r="U551" s="33"/>
      <c r="V551" s="33"/>
      <c r="W551" s="34" t="s">
        <v>69</v>
      </c>
      <c r="X551" s="779">
        <v>0</v>
      </c>
      <c r="Y551" s="780">
        <f t="shared" si="109"/>
        <v>0</v>
      </c>
      <c r="Z551" s="35" t="str">
        <f t="shared" si="110"/>
        <v/>
      </c>
      <c r="AA551" s="55"/>
      <c r="AB551" s="56"/>
      <c r="AC551" s="637" t="s">
        <v>865</v>
      </c>
      <c r="AG551" s="63"/>
      <c r="AJ551" s="66"/>
      <c r="AK551" s="66">
        <v>0</v>
      </c>
      <c r="BB551" s="638" t="s">
        <v>1</v>
      </c>
      <c r="BM551" s="63">
        <f t="shared" si="111"/>
        <v>0</v>
      </c>
      <c r="BN551" s="63">
        <f t="shared" si="112"/>
        <v>0</v>
      </c>
      <c r="BO551" s="63">
        <f t="shared" si="113"/>
        <v>0</v>
      </c>
      <c r="BP551" s="63">
        <f t="shared" si="114"/>
        <v>0</v>
      </c>
    </row>
    <row r="552" spans="1:68" ht="27" customHeight="1" x14ac:dyDescent="0.25">
      <c r="A552" s="53" t="s">
        <v>866</v>
      </c>
      <c r="B552" s="53" t="s">
        <v>867</v>
      </c>
      <c r="C552" s="30">
        <v>4301011771</v>
      </c>
      <c r="D552" s="786">
        <v>4607091389104</v>
      </c>
      <c r="E552" s="787"/>
      <c r="F552" s="778">
        <v>0.88</v>
      </c>
      <c r="G552" s="31">
        <v>6</v>
      </c>
      <c r="H552" s="778">
        <v>5.28</v>
      </c>
      <c r="I552" s="778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8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2" s="784"/>
      <c r="R552" s="784"/>
      <c r="S552" s="784"/>
      <c r="T552" s="785"/>
      <c r="U552" s="33"/>
      <c r="V552" s="33"/>
      <c r="W552" s="34" t="s">
        <v>69</v>
      </c>
      <c r="X552" s="779">
        <v>120</v>
      </c>
      <c r="Y552" s="780">
        <f t="shared" si="109"/>
        <v>121.44000000000001</v>
      </c>
      <c r="Z552" s="35">
        <f t="shared" si="110"/>
        <v>0.27507999999999999</v>
      </c>
      <c r="AA552" s="55"/>
      <c r="AB552" s="56"/>
      <c r="AC552" s="639" t="s">
        <v>868</v>
      </c>
      <c r="AG552" s="63"/>
      <c r="AJ552" s="66"/>
      <c r="AK552" s="66">
        <v>0</v>
      </c>
      <c r="BB552" s="640" t="s">
        <v>1</v>
      </c>
      <c r="BM552" s="63">
        <f t="shared" si="111"/>
        <v>128.18181818181816</v>
      </c>
      <c r="BN552" s="63">
        <f t="shared" si="112"/>
        <v>129.72</v>
      </c>
      <c r="BO552" s="63">
        <f t="shared" si="113"/>
        <v>0.21853146853146854</v>
      </c>
      <c r="BP552" s="63">
        <f t="shared" si="114"/>
        <v>0.22115384615384617</v>
      </c>
    </row>
    <row r="553" spans="1:68" ht="16.5" customHeight="1" x14ac:dyDescent="0.25">
      <c r="A553" s="53" t="s">
        <v>869</v>
      </c>
      <c r="B553" s="53" t="s">
        <v>870</v>
      </c>
      <c r="C553" s="30">
        <v>4301011799</v>
      </c>
      <c r="D553" s="786">
        <v>4680115884519</v>
      </c>
      <c r="E553" s="787"/>
      <c r="F553" s="778">
        <v>0.88</v>
      </c>
      <c r="G553" s="31">
        <v>6</v>
      </c>
      <c r="H553" s="778">
        <v>5.28</v>
      </c>
      <c r="I553" s="778">
        <v>5.64</v>
      </c>
      <c r="J553" s="31">
        <v>104</v>
      </c>
      <c r="K553" s="31" t="s">
        <v>116</v>
      </c>
      <c r="L553" s="31"/>
      <c r="M553" s="32" t="s">
        <v>77</v>
      </c>
      <c r="N553" s="32"/>
      <c r="O553" s="31">
        <v>60</v>
      </c>
      <c r="P553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3" s="784"/>
      <c r="R553" s="784"/>
      <c r="S553" s="784"/>
      <c r="T553" s="785"/>
      <c r="U553" s="33"/>
      <c r="V553" s="33"/>
      <c r="W553" s="34" t="s">
        <v>69</v>
      </c>
      <c r="X553" s="779">
        <v>0</v>
      </c>
      <c r="Y553" s="780">
        <f t="shared" si="109"/>
        <v>0</v>
      </c>
      <c r="Z553" s="35" t="str">
        <f t="shared" si="110"/>
        <v/>
      </c>
      <c r="AA553" s="55"/>
      <c r="AB553" s="56"/>
      <c r="AC553" s="641" t="s">
        <v>871</v>
      </c>
      <c r="AG553" s="63"/>
      <c r="AJ553" s="66"/>
      <c r="AK553" s="66">
        <v>0</v>
      </c>
      <c r="BB553" s="642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customHeight="1" x14ac:dyDescent="0.25">
      <c r="A554" s="53" t="s">
        <v>872</v>
      </c>
      <c r="B554" s="53" t="s">
        <v>873</v>
      </c>
      <c r="C554" s="30">
        <v>4301011376</v>
      </c>
      <c r="D554" s="786">
        <v>4680115885226</v>
      </c>
      <c r="E554" s="787"/>
      <c r="F554" s="778">
        <v>0.88</v>
      </c>
      <c r="G554" s="31">
        <v>6</v>
      </c>
      <c r="H554" s="778">
        <v>5.28</v>
      </c>
      <c r="I554" s="778">
        <v>5.64</v>
      </c>
      <c r="J554" s="31">
        <v>104</v>
      </c>
      <c r="K554" s="31" t="s">
        <v>116</v>
      </c>
      <c r="L554" s="31"/>
      <c r="M554" s="32" t="s">
        <v>77</v>
      </c>
      <c r="N554" s="32"/>
      <c r="O554" s="31">
        <v>60</v>
      </c>
      <c r="P554" s="10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4" s="784"/>
      <c r="R554" s="784"/>
      <c r="S554" s="784"/>
      <c r="T554" s="785"/>
      <c r="U554" s="33"/>
      <c r="V554" s="33"/>
      <c r="W554" s="34" t="s">
        <v>69</v>
      </c>
      <c r="X554" s="779">
        <v>100</v>
      </c>
      <c r="Y554" s="780">
        <f t="shared" si="109"/>
        <v>100.32000000000001</v>
      </c>
      <c r="Z554" s="35">
        <f t="shared" si="110"/>
        <v>0.22724</v>
      </c>
      <c r="AA554" s="55"/>
      <c r="AB554" s="56"/>
      <c r="AC554" s="643" t="s">
        <v>874</v>
      </c>
      <c r="AG554" s="63"/>
      <c r="AJ554" s="66"/>
      <c r="AK554" s="66">
        <v>0</v>
      </c>
      <c r="BB554" s="644" t="s">
        <v>1</v>
      </c>
      <c r="BM554" s="63">
        <f t="shared" si="111"/>
        <v>106.81818181818181</v>
      </c>
      <c r="BN554" s="63">
        <f t="shared" si="112"/>
        <v>107.16</v>
      </c>
      <c r="BO554" s="63">
        <f t="shared" si="113"/>
        <v>0.18210955710955709</v>
      </c>
      <c r="BP554" s="63">
        <f t="shared" si="114"/>
        <v>0.18269230769230771</v>
      </c>
    </row>
    <row r="555" spans="1:68" ht="27" customHeight="1" x14ac:dyDescent="0.25">
      <c r="A555" s="53" t="s">
        <v>875</v>
      </c>
      <c r="B555" s="53" t="s">
        <v>876</v>
      </c>
      <c r="C555" s="30">
        <v>4301011778</v>
      </c>
      <c r="D555" s="786">
        <v>4680115880603</v>
      </c>
      <c r="E555" s="787"/>
      <c r="F555" s="778">
        <v>0.6</v>
      </c>
      <c r="G555" s="31">
        <v>6</v>
      </c>
      <c r="H555" s="778">
        <v>3.6</v>
      </c>
      <c r="I555" s="778">
        <v>3.81</v>
      </c>
      <c r="J555" s="31">
        <v>132</v>
      </c>
      <c r="K555" s="31" t="s">
        <v>126</v>
      </c>
      <c r="L555" s="31"/>
      <c r="M555" s="32" t="s">
        <v>119</v>
      </c>
      <c r="N555" s="32"/>
      <c r="O555" s="31">
        <v>60</v>
      </c>
      <c r="P555" s="11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5" s="784"/>
      <c r="R555" s="784"/>
      <c r="S555" s="784"/>
      <c r="T555" s="785"/>
      <c r="U555" s="33"/>
      <c r="V555" s="33"/>
      <c r="W555" s="34" t="s">
        <v>69</v>
      </c>
      <c r="X555" s="779">
        <v>90</v>
      </c>
      <c r="Y555" s="780">
        <f t="shared" si="109"/>
        <v>90</v>
      </c>
      <c r="Z555" s="35">
        <f>IFERROR(IF(Y555=0,"",ROUNDUP(Y555/H555,0)*0.00902),"")</f>
        <v>0.22550000000000001</v>
      </c>
      <c r="AA555" s="55"/>
      <c r="AB555" s="56"/>
      <c r="AC555" s="645" t="s">
        <v>117</v>
      </c>
      <c r="AG555" s="63"/>
      <c r="AJ555" s="66"/>
      <c r="AK555" s="66">
        <v>0</v>
      </c>
      <c r="BB555" s="646" t="s">
        <v>1</v>
      </c>
      <c r="BM555" s="63">
        <f t="shared" si="111"/>
        <v>95.249999999999986</v>
      </c>
      <c r="BN555" s="63">
        <f t="shared" si="112"/>
        <v>95.249999999999986</v>
      </c>
      <c r="BO555" s="63">
        <f t="shared" si="113"/>
        <v>0.18939393939393939</v>
      </c>
      <c r="BP555" s="63">
        <f t="shared" si="114"/>
        <v>0.18939393939393939</v>
      </c>
    </row>
    <row r="556" spans="1:68" ht="27" customHeight="1" x14ac:dyDescent="0.25">
      <c r="A556" s="53" t="s">
        <v>875</v>
      </c>
      <c r="B556" s="53" t="s">
        <v>877</v>
      </c>
      <c r="C556" s="30">
        <v>4301012035</v>
      </c>
      <c r="D556" s="786">
        <v>4680115880603</v>
      </c>
      <c r="E556" s="787"/>
      <c r="F556" s="778">
        <v>0.6</v>
      </c>
      <c r="G556" s="31">
        <v>8</v>
      </c>
      <c r="H556" s="778">
        <v>4.8</v>
      </c>
      <c r="I556" s="778">
        <v>6.96</v>
      </c>
      <c r="J556" s="31">
        <v>120</v>
      </c>
      <c r="K556" s="31" t="s">
        <v>126</v>
      </c>
      <c r="L556" s="31"/>
      <c r="M556" s="32" t="s">
        <v>119</v>
      </c>
      <c r="N556" s="32"/>
      <c r="O556" s="31">
        <v>60</v>
      </c>
      <c r="P556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6" s="784"/>
      <c r="R556" s="784"/>
      <c r="S556" s="784"/>
      <c r="T556" s="785"/>
      <c r="U556" s="33"/>
      <c r="V556" s="33"/>
      <c r="W556" s="34" t="s">
        <v>69</v>
      </c>
      <c r="X556" s="779">
        <v>0</v>
      </c>
      <c r="Y556" s="780">
        <f t="shared" si="109"/>
        <v>0</v>
      </c>
      <c r="Z556" s="35" t="str">
        <f>IFERROR(IF(Y556=0,"",ROUNDUP(Y556/H556,0)*0.00937),"")</f>
        <v/>
      </c>
      <c r="AA556" s="55"/>
      <c r="AB556" s="56"/>
      <c r="AC556" s="647" t="s">
        <v>117</v>
      </c>
      <c r="AG556" s="63"/>
      <c r="AJ556" s="66"/>
      <c r="AK556" s="66">
        <v>0</v>
      </c>
      <c r="BB556" s="648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customHeight="1" x14ac:dyDescent="0.25">
      <c r="A557" s="53" t="s">
        <v>878</v>
      </c>
      <c r="B557" s="53" t="s">
        <v>879</v>
      </c>
      <c r="C557" s="30">
        <v>4301012036</v>
      </c>
      <c r="D557" s="786">
        <v>4680115882782</v>
      </c>
      <c r="E557" s="787"/>
      <c r="F557" s="778">
        <v>0.6</v>
      </c>
      <c r="G557" s="31">
        <v>8</v>
      </c>
      <c r="H557" s="778">
        <v>4.8</v>
      </c>
      <c r="I557" s="778">
        <v>6.96</v>
      </c>
      <c r="J557" s="31">
        <v>120</v>
      </c>
      <c r="K557" s="31" t="s">
        <v>126</v>
      </c>
      <c r="L557" s="31"/>
      <c r="M557" s="32" t="s">
        <v>119</v>
      </c>
      <c r="N557" s="32"/>
      <c r="O557" s="31">
        <v>60</v>
      </c>
      <c r="P557" s="11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7" s="784"/>
      <c r="R557" s="784"/>
      <c r="S557" s="784"/>
      <c r="T557" s="785"/>
      <c r="U557" s="33"/>
      <c r="V557" s="33"/>
      <c r="W557" s="34" t="s">
        <v>69</v>
      </c>
      <c r="X557" s="779">
        <v>0</v>
      </c>
      <c r="Y557" s="780">
        <f t="shared" si="109"/>
        <v>0</v>
      </c>
      <c r="Z557" s="35" t="str">
        <f>IFERROR(IF(Y557=0,"",ROUNDUP(Y557/H557,0)*0.00937),"")</f>
        <v/>
      </c>
      <c r="AA557" s="55"/>
      <c r="AB557" s="56"/>
      <c r="AC557" s="649" t="s">
        <v>862</v>
      </c>
      <c r="AG557" s="63"/>
      <c r="AJ557" s="66"/>
      <c r="AK557" s="66">
        <v>0</v>
      </c>
      <c r="BB557" s="650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customHeight="1" x14ac:dyDescent="0.25">
      <c r="A558" s="53" t="s">
        <v>880</v>
      </c>
      <c r="B558" s="53" t="s">
        <v>881</v>
      </c>
      <c r="C558" s="30">
        <v>4301012050</v>
      </c>
      <c r="D558" s="786">
        <v>4680115885479</v>
      </c>
      <c r="E558" s="787"/>
      <c r="F558" s="778">
        <v>0.4</v>
      </c>
      <c r="G558" s="31">
        <v>6</v>
      </c>
      <c r="H558" s="778">
        <v>2.4</v>
      </c>
      <c r="I558" s="778">
        <v>2.58</v>
      </c>
      <c r="J558" s="31">
        <v>182</v>
      </c>
      <c r="K558" s="31" t="s">
        <v>76</v>
      </c>
      <c r="L558" s="31"/>
      <c r="M558" s="32" t="s">
        <v>119</v>
      </c>
      <c r="N558" s="32"/>
      <c r="O558" s="31">
        <v>60</v>
      </c>
      <c r="P558" s="1014" t="s">
        <v>882</v>
      </c>
      <c r="Q558" s="784"/>
      <c r="R558" s="784"/>
      <c r="S558" s="784"/>
      <c r="T558" s="785"/>
      <c r="U558" s="33"/>
      <c r="V558" s="33"/>
      <c r="W558" s="34" t="s">
        <v>69</v>
      </c>
      <c r="X558" s="779">
        <v>0</v>
      </c>
      <c r="Y558" s="780">
        <f t="shared" si="109"/>
        <v>0</v>
      </c>
      <c r="Z558" s="35" t="str">
        <f>IFERROR(IF(Y558=0,"",ROUNDUP(Y558/H558,0)*0.00651),"")</f>
        <v/>
      </c>
      <c r="AA558" s="55"/>
      <c r="AB558" s="56"/>
      <c r="AC558" s="651" t="s">
        <v>868</v>
      </c>
      <c r="AG558" s="63"/>
      <c r="AJ558" s="66"/>
      <c r="AK558" s="66">
        <v>0</v>
      </c>
      <c r="BB558" s="652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customHeight="1" x14ac:dyDescent="0.25">
      <c r="A559" s="53" t="s">
        <v>883</v>
      </c>
      <c r="B559" s="53" t="s">
        <v>884</v>
      </c>
      <c r="C559" s="30">
        <v>4301011784</v>
      </c>
      <c r="D559" s="786">
        <v>4607091389982</v>
      </c>
      <c r="E559" s="787"/>
      <c r="F559" s="778">
        <v>0.6</v>
      </c>
      <c r="G559" s="31">
        <v>6</v>
      </c>
      <c r="H559" s="778">
        <v>3.6</v>
      </c>
      <c r="I559" s="778">
        <v>3.81</v>
      </c>
      <c r="J559" s="31">
        <v>132</v>
      </c>
      <c r="K559" s="31" t="s">
        <v>126</v>
      </c>
      <c r="L559" s="31"/>
      <c r="M559" s="32" t="s">
        <v>119</v>
      </c>
      <c r="N559" s="32"/>
      <c r="O559" s="31">
        <v>60</v>
      </c>
      <c r="P559" s="10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3"/>
      <c r="V559" s="33"/>
      <c r="W559" s="34" t="s">
        <v>69</v>
      </c>
      <c r="X559" s="779">
        <v>150</v>
      </c>
      <c r="Y559" s="780">
        <f t="shared" si="109"/>
        <v>151.20000000000002</v>
      </c>
      <c r="Z559" s="35">
        <f>IFERROR(IF(Y559=0,"",ROUNDUP(Y559/H559,0)*0.00902),"")</f>
        <v>0.37884000000000001</v>
      </c>
      <c r="AA559" s="55"/>
      <c r="AB559" s="56"/>
      <c r="AC559" s="653" t="s">
        <v>868</v>
      </c>
      <c r="AG559" s="63"/>
      <c r="AJ559" s="66"/>
      <c r="AK559" s="66">
        <v>0</v>
      </c>
      <c r="BB559" s="654" t="s">
        <v>1</v>
      </c>
      <c r="BM559" s="63">
        <f t="shared" si="111"/>
        <v>158.75</v>
      </c>
      <c r="BN559" s="63">
        <f t="shared" si="112"/>
        <v>160.02000000000004</v>
      </c>
      <c r="BO559" s="63">
        <f t="shared" si="113"/>
        <v>0.31565656565656564</v>
      </c>
      <c r="BP559" s="63">
        <f t="shared" si="114"/>
        <v>0.31818181818181823</v>
      </c>
    </row>
    <row r="560" spans="1:68" ht="27" customHeight="1" x14ac:dyDescent="0.25">
      <c r="A560" s="53" t="s">
        <v>883</v>
      </c>
      <c r="B560" s="53" t="s">
        <v>885</v>
      </c>
      <c r="C560" s="30">
        <v>4301012034</v>
      </c>
      <c r="D560" s="786">
        <v>4607091389982</v>
      </c>
      <c r="E560" s="787"/>
      <c r="F560" s="778">
        <v>0.6</v>
      </c>
      <c r="G560" s="31">
        <v>8</v>
      </c>
      <c r="H560" s="778">
        <v>4.8</v>
      </c>
      <c r="I560" s="778">
        <v>6.96</v>
      </c>
      <c r="J560" s="31">
        <v>120</v>
      </c>
      <c r="K560" s="31" t="s">
        <v>126</v>
      </c>
      <c r="L560" s="31"/>
      <c r="M560" s="32" t="s">
        <v>119</v>
      </c>
      <c r="N560" s="32"/>
      <c r="O560" s="31">
        <v>60</v>
      </c>
      <c r="P560" s="112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0" s="784"/>
      <c r="R560" s="784"/>
      <c r="S560" s="784"/>
      <c r="T560" s="785"/>
      <c r="U560" s="33"/>
      <c r="V560" s="33"/>
      <c r="W560" s="34" t="s">
        <v>69</v>
      </c>
      <c r="X560" s="779">
        <v>0</v>
      </c>
      <c r="Y560" s="780">
        <f t="shared" si="109"/>
        <v>0</v>
      </c>
      <c r="Z560" s="35" t="str">
        <f>IFERROR(IF(Y560=0,"",ROUNDUP(Y560/H560,0)*0.00937),"")</f>
        <v/>
      </c>
      <c r="AA560" s="55"/>
      <c r="AB560" s="56"/>
      <c r="AC560" s="655" t="s">
        <v>868</v>
      </c>
      <c r="AG560" s="63"/>
      <c r="AJ560" s="66"/>
      <c r="AK560" s="66">
        <v>0</v>
      </c>
      <c r="BB560" s="656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customHeight="1" x14ac:dyDescent="0.25">
      <c r="A561" s="53" t="s">
        <v>886</v>
      </c>
      <c r="B561" s="53" t="s">
        <v>887</v>
      </c>
      <c r="C561" s="30">
        <v>4301012057</v>
      </c>
      <c r="D561" s="786">
        <v>4680115886483</v>
      </c>
      <c r="E561" s="787"/>
      <c r="F561" s="778">
        <v>0.55000000000000004</v>
      </c>
      <c r="G561" s="31">
        <v>8</v>
      </c>
      <c r="H561" s="778">
        <v>4.4000000000000004</v>
      </c>
      <c r="I561" s="778">
        <v>4.6100000000000003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59" t="s">
        <v>888</v>
      </c>
      <c r="Q561" s="784"/>
      <c r="R561" s="784"/>
      <c r="S561" s="784"/>
      <c r="T561" s="785"/>
      <c r="U561" s="33"/>
      <c r="V561" s="33"/>
      <c r="W561" s="34" t="s">
        <v>69</v>
      </c>
      <c r="X561" s="779">
        <v>0</v>
      </c>
      <c r="Y561" s="780">
        <f t="shared" si="109"/>
        <v>0</v>
      </c>
      <c r="Z561" s="35" t="str">
        <f>IFERROR(IF(Y561=0,"",ROUNDUP(Y561/H561,0)*0.00902),"")</f>
        <v/>
      </c>
      <c r="AA561" s="55"/>
      <c r="AB561" s="56"/>
      <c r="AC561" s="657" t="s">
        <v>865</v>
      </c>
      <c r="AG561" s="63"/>
      <c r="AJ561" s="66"/>
      <c r="AK561" s="66">
        <v>0</v>
      </c>
      <c r="BB561" s="658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customHeight="1" x14ac:dyDescent="0.25">
      <c r="A562" s="53" t="s">
        <v>889</v>
      </c>
      <c r="B562" s="53" t="s">
        <v>890</v>
      </c>
      <c r="C562" s="30">
        <v>4301012058</v>
      </c>
      <c r="D562" s="786">
        <v>4680115886490</v>
      </c>
      <c r="E562" s="787"/>
      <c r="F562" s="778">
        <v>0.55000000000000004</v>
      </c>
      <c r="G562" s="31">
        <v>8</v>
      </c>
      <c r="H562" s="778">
        <v>4.4000000000000004</v>
      </c>
      <c r="I562" s="778">
        <v>4.58</v>
      </c>
      <c r="J562" s="31">
        <v>182</v>
      </c>
      <c r="K562" s="31" t="s">
        <v>76</v>
      </c>
      <c r="L562" s="31"/>
      <c r="M562" s="32" t="s">
        <v>119</v>
      </c>
      <c r="N562" s="32"/>
      <c r="O562" s="31">
        <v>60</v>
      </c>
      <c r="P562" s="799" t="s">
        <v>891</v>
      </c>
      <c r="Q562" s="784"/>
      <c r="R562" s="784"/>
      <c r="S562" s="784"/>
      <c r="T562" s="785"/>
      <c r="U562" s="33"/>
      <c r="V562" s="33"/>
      <c r="W562" s="34" t="s">
        <v>69</v>
      </c>
      <c r="X562" s="779">
        <v>0</v>
      </c>
      <c r="Y562" s="780">
        <f t="shared" si="109"/>
        <v>0</v>
      </c>
      <c r="Z562" s="35" t="str">
        <f>IFERROR(IF(Y562=0,"",ROUNDUP(Y562/H562,0)*0.00651),"")</f>
        <v/>
      </c>
      <c r="AA562" s="55"/>
      <c r="AB562" s="56"/>
      <c r="AC562" s="659" t="s">
        <v>871</v>
      </c>
      <c r="AG562" s="63"/>
      <c r="AJ562" s="66"/>
      <c r="AK562" s="66">
        <v>0</v>
      </c>
      <c r="BB562" s="660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customHeight="1" x14ac:dyDescent="0.25">
      <c r="A563" s="53" t="s">
        <v>892</v>
      </c>
      <c r="B563" s="53" t="s">
        <v>893</v>
      </c>
      <c r="C563" s="30">
        <v>4301012055</v>
      </c>
      <c r="D563" s="786">
        <v>4680115886469</v>
      </c>
      <c r="E563" s="787"/>
      <c r="F563" s="778">
        <v>0.55000000000000004</v>
      </c>
      <c r="G563" s="31">
        <v>8</v>
      </c>
      <c r="H563" s="778">
        <v>4.4000000000000004</v>
      </c>
      <c r="I563" s="778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850" t="s">
        <v>894</v>
      </c>
      <c r="Q563" s="784"/>
      <c r="R563" s="784"/>
      <c r="S563" s="784"/>
      <c r="T563" s="785"/>
      <c r="U563" s="33"/>
      <c r="V563" s="33"/>
      <c r="W563" s="34" t="s">
        <v>69</v>
      </c>
      <c r="X563" s="779">
        <v>0</v>
      </c>
      <c r="Y563" s="780">
        <f t="shared" si="109"/>
        <v>0</v>
      </c>
      <c r="Z563" s="35" t="str">
        <f>IFERROR(IF(Y563=0,"",ROUNDUP(Y563/H563,0)*0.00902),"")</f>
        <v/>
      </c>
      <c r="AA563" s="55"/>
      <c r="AB563" s="56"/>
      <c r="AC563" s="661" t="s">
        <v>874</v>
      </c>
      <c r="AG563" s="63"/>
      <c r="AJ563" s="66"/>
      <c r="AK563" s="66">
        <v>0</v>
      </c>
      <c r="BB563" s="662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x14ac:dyDescent="0.2">
      <c r="A564" s="807"/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808"/>
      <c r="P564" s="791" t="s">
        <v>71</v>
      </c>
      <c r="Q564" s="792"/>
      <c r="R564" s="792"/>
      <c r="S564" s="792"/>
      <c r="T564" s="792"/>
      <c r="U564" s="792"/>
      <c r="V564" s="793"/>
      <c r="W564" s="36" t="s">
        <v>72</v>
      </c>
      <c r="X564" s="781">
        <f>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</f>
        <v>131.06060606060606</v>
      </c>
      <c r="Y564" s="781">
        <f>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</f>
        <v>132</v>
      </c>
      <c r="Z564" s="781">
        <f>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1.38174</v>
      </c>
      <c r="AA564" s="782"/>
      <c r="AB564" s="782"/>
      <c r="AC564" s="782"/>
    </row>
    <row r="565" spans="1:68" x14ac:dyDescent="0.2">
      <c r="A565" s="797"/>
      <c r="B565" s="797"/>
      <c r="C565" s="797"/>
      <c r="D565" s="797"/>
      <c r="E565" s="797"/>
      <c r="F565" s="797"/>
      <c r="G565" s="797"/>
      <c r="H565" s="797"/>
      <c r="I565" s="797"/>
      <c r="J565" s="797"/>
      <c r="K565" s="797"/>
      <c r="L565" s="797"/>
      <c r="M565" s="797"/>
      <c r="N565" s="797"/>
      <c r="O565" s="808"/>
      <c r="P565" s="791" t="s">
        <v>71</v>
      </c>
      <c r="Q565" s="792"/>
      <c r="R565" s="792"/>
      <c r="S565" s="792"/>
      <c r="T565" s="792"/>
      <c r="U565" s="792"/>
      <c r="V565" s="793"/>
      <c r="W565" s="36" t="s">
        <v>69</v>
      </c>
      <c r="X565" s="781">
        <f>IFERROR(SUM(X549:X563),"0")</f>
        <v>580</v>
      </c>
      <c r="Y565" s="781">
        <f>IFERROR(SUM(Y549:Y563),"0")</f>
        <v>584.40000000000009</v>
      </c>
      <c r="Z565" s="36"/>
      <c r="AA565" s="782"/>
      <c r="AB565" s="782"/>
      <c r="AC565" s="782"/>
    </row>
    <row r="566" spans="1:68" ht="14.25" customHeight="1" x14ac:dyDescent="0.25">
      <c r="A566" s="796" t="s">
        <v>166</v>
      </c>
      <c r="B566" s="797"/>
      <c r="C566" s="797"/>
      <c r="D566" s="797"/>
      <c r="E566" s="797"/>
      <c r="F566" s="797"/>
      <c r="G566" s="797"/>
      <c r="H566" s="797"/>
      <c r="I566" s="797"/>
      <c r="J566" s="797"/>
      <c r="K566" s="797"/>
      <c r="L566" s="797"/>
      <c r="M566" s="797"/>
      <c r="N566" s="797"/>
      <c r="O566" s="797"/>
      <c r="P566" s="797"/>
      <c r="Q566" s="797"/>
      <c r="R566" s="797"/>
      <c r="S566" s="797"/>
      <c r="T566" s="797"/>
      <c r="U566" s="797"/>
      <c r="V566" s="797"/>
      <c r="W566" s="797"/>
      <c r="X566" s="797"/>
      <c r="Y566" s="797"/>
      <c r="Z566" s="797"/>
      <c r="AA566" s="771"/>
      <c r="AB566" s="771"/>
      <c r="AC566" s="771"/>
    </row>
    <row r="567" spans="1:68" ht="16.5" customHeight="1" x14ac:dyDescent="0.25">
      <c r="A567" s="53" t="s">
        <v>895</v>
      </c>
      <c r="B567" s="53" t="s">
        <v>896</v>
      </c>
      <c r="C567" s="30">
        <v>4301020222</v>
      </c>
      <c r="D567" s="786">
        <v>4607091388930</v>
      </c>
      <c r="E567" s="787"/>
      <c r="F567" s="778">
        <v>0.88</v>
      </c>
      <c r="G567" s="31">
        <v>6</v>
      </c>
      <c r="H567" s="778">
        <v>5.28</v>
      </c>
      <c r="I567" s="778">
        <v>5.64</v>
      </c>
      <c r="J567" s="31">
        <v>104</v>
      </c>
      <c r="K567" s="31" t="s">
        <v>116</v>
      </c>
      <c r="L567" s="31"/>
      <c r="M567" s="32" t="s">
        <v>119</v>
      </c>
      <c r="N567" s="32"/>
      <c r="O567" s="31">
        <v>55</v>
      </c>
      <c r="P567" s="10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4"/>
      <c r="R567" s="784"/>
      <c r="S567" s="784"/>
      <c r="T567" s="785"/>
      <c r="U567" s="33"/>
      <c r="V567" s="33"/>
      <c r="W567" s="34" t="s">
        <v>69</v>
      </c>
      <c r="X567" s="779">
        <v>120</v>
      </c>
      <c r="Y567" s="780">
        <f>IFERROR(IF(X567="",0,CEILING((X567/$H567),1)*$H567),"")</f>
        <v>121.44000000000001</v>
      </c>
      <c r="Z567" s="35">
        <f>IFERROR(IF(Y567=0,"",ROUNDUP(Y567/H567,0)*0.01196),"")</f>
        <v>0.27507999999999999</v>
      </c>
      <c r="AA567" s="55"/>
      <c r="AB567" s="56"/>
      <c r="AC567" s="663" t="s">
        <v>897</v>
      </c>
      <c r="AG567" s="63"/>
      <c r="AJ567" s="66"/>
      <c r="AK567" s="66">
        <v>0</v>
      </c>
      <c r="BB567" s="664" t="s">
        <v>1</v>
      </c>
      <c r="BM567" s="63">
        <f>IFERROR(X567*I567/H567,"0")</f>
        <v>128.18181818181816</v>
      </c>
      <c r="BN567" s="63">
        <f>IFERROR(Y567*I567/H567,"0")</f>
        <v>129.72</v>
      </c>
      <c r="BO567" s="63">
        <f>IFERROR(1/J567*(X567/H567),"0")</f>
        <v>0.21853146853146854</v>
      </c>
      <c r="BP567" s="63">
        <f>IFERROR(1/J567*(Y567/H567),"0")</f>
        <v>0.22115384615384617</v>
      </c>
    </row>
    <row r="568" spans="1:68" ht="16.5" customHeight="1" x14ac:dyDescent="0.25">
      <c r="A568" s="53" t="s">
        <v>898</v>
      </c>
      <c r="B568" s="53" t="s">
        <v>899</v>
      </c>
      <c r="C568" s="30">
        <v>4301020364</v>
      </c>
      <c r="D568" s="786">
        <v>4680115880054</v>
      </c>
      <c r="E568" s="787"/>
      <c r="F568" s="778">
        <v>0.6</v>
      </c>
      <c r="G568" s="31">
        <v>8</v>
      </c>
      <c r="H568" s="778">
        <v>4.8</v>
      </c>
      <c r="I568" s="778">
        <v>6.96</v>
      </c>
      <c r="J568" s="31">
        <v>120</v>
      </c>
      <c r="K568" s="31" t="s">
        <v>126</v>
      </c>
      <c r="L568" s="31"/>
      <c r="M568" s="32" t="s">
        <v>119</v>
      </c>
      <c r="N568" s="32"/>
      <c r="O568" s="31">
        <v>55</v>
      </c>
      <c r="P568" s="118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3"/>
      <c r="V568" s="33"/>
      <c r="W568" s="34" t="s">
        <v>69</v>
      </c>
      <c r="X568" s="779">
        <v>0</v>
      </c>
      <c r="Y568" s="780">
        <f>IFERROR(IF(X568="",0,CEILING((X568/$H568),1)*$H568),"")</f>
        <v>0</v>
      </c>
      <c r="Z568" s="35" t="str">
        <f>IFERROR(IF(Y568=0,"",ROUNDUP(Y568/H568,0)*0.00937),"")</f>
        <v/>
      </c>
      <c r="AA568" s="55"/>
      <c r="AB568" s="56"/>
      <c r="AC568" s="665" t="s">
        <v>897</v>
      </c>
      <c r="AG568" s="63"/>
      <c r="AJ568" s="66"/>
      <c r="AK568" s="66">
        <v>0</v>
      </c>
      <c r="BB568" s="666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customHeight="1" x14ac:dyDescent="0.25">
      <c r="A569" s="53" t="s">
        <v>898</v>
      </c>
      <c r="B569" s="53" t="s">
        <v>900</v>
      </c>
      <c r="C569" s="30">
        <v>4301020206</v>
      </c>
      <c r="D569" s="786">
        <v>4680115880054</v>
      </c>
      <c r="E569" s="787"/>
      <c r="F569" s="778">
        <v>0.6</v>
      </c>
      <c r="G569" s="31">
        <v>6</v>
      </c>
      <c r="H569" s="778">
        <v>3.6</v>
      </c>
      <c r="I569" s="778">
        <v>3.81</v>
      </c>
      <c r="J569" s="31">
        <v>132</v>
      </c>
      <c r="K569" s="31" t="s">
        <v>126</v>
      </c>
      <c r="L569" s="31"/>
      <c r="M569" s="32" t="s">
        <v>119</v>
      </c>
      <c r="N569" s="32"/>
      <c r="O569" s="31">
        <v>55</v>
      </c>
      <c r="P569" s="10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4"/>
      <c r="R569" s="784"/>
      <c r="S569" s="784"/>
      <c r="T569" s="785"/>
      <c r="U569" s="33"/>
      <c r="V569" s="33"/>
      <c r="W569" s="34" t="s">
        <v>69</v>
      </c>
      <c r="X569" s="779">
        <v>0</v>
      </c>
      <c r="Y569" s="780">
        <f>IFERROR(IF(X569="",0,CEILING((X569/$H569),1)*$H569),"")</f>
        <v>0</v>
      </c>
      <c r="Z569" s="35" t="str">
        <f>IFERROR(IF(Y569=0,"",ROUNDUP(Y569/H569,0)*0.00902),"")</f>
        <v/>
      </c>
      <c r="AA569" s="55"/>
      <c r="AB569" s="56"/>
      <c r="AC569" s="667" t="s">
        <v>897</v>
      </c>
      <c r="AG569" s="63"/>
      <c r="AJ569" s="66"/>
      <c r="AK569" s="66">
        <v>0</v>
      </c>
      <c r="BB569" s="668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x14ac:dyDescent="0.2">
      <c r="A570" s="807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08"/>
      <c r="P570" s="791" t="s">
        <v>71</v>
      </c>
      <c r="Q570" s="792"/>
      <c r="R570" s="792"/>
      <c r="S570" s="792"/>
      <c r="T570" s="792"/>
      <c r="U570" s="792"/>
      <c r="V570" s="793"/>
      <c r="W570" s="36" t="s">
        <v>72</v>
      </c>
      <c r="X570" s="781">
        <f>IFERROR(X567/H567,"0")+IFERROR(X568/H568,"0")+IFERROR(X569/H569,"0")</f>
        <v>22.727272727272727</v>
      </c>
      <c r="Y570" s="781">
        <f>IFERROR(Y567/H567,"0")+IFERROR(Y568/H568,"0")+IFERROR(Y569/H569,"0")</f>
        <v>23</v>
      </c>
      <c r="Z570" s="781">
        <f>IFERROR(IF(Z567="",0,Z567),"0")+IFERROR(IF(Z568="",0,Z568),"0")+IFERROR(IF(Z569="",0,Z569),"0")</f>
        <v>0.27507999999999999</v>
      </c>
      <c r="AA570" s="782"/>
      <c r="AB570" s="782"/>
      <c r="AC570" s="782"/>
    </row>
    <row r="571" spans="1:68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808"/>
      <c r="P571" s="791" t="s">
        <v>71</v>
      </c>
      <c r="Q571" s="792"/>
      <c r="R571" s="792"/>
      <c r="S571" s="792"/>
      <c r="T571" s="792"/>
      <c r="U571" s="792"/>
      <c r="V571" s="793"/>
      <c r="W571" s="36" t="s">
        <v>69</v>
      </c>
      <c r="X571" s="781">
        <f>IFERROR(SUM(X567:X569),"0")</f>
        <v>120</v>
      </c>
      <c r="Y571" s="781">
        <f>IFERROR(SUM(Y567:Y569),"0")</f>
        <v>121.44000000000001</v>
      </c>
      <c r="Z571" s="36"/>
      <c r="AA571" s="782"/>
      <c r="AB571" s="782"/>
      <c r="AC571" s="782"/>
    </row>
    <row r="572" spans="1:68" ht="14.25" customHeight="1" x14ac:dyDescent="0.25">
      <c r="A572" s="796" t="s">
        <v>64</v>
      </c>
      <c r="B572" s="797"/>
      <c r="C572" s="797"/>
      <c r="D572" s="797"/>
      <c r="E572" s="797"/>
      <c r="F572" s="797"/>
      <c r="G572" s="797"/>
      <c r="H572" s="797"/>
      <c r="I572" s="797"/>
      <c r="J572" s="797"/>
      <c r="K572" s="797"/>
      <c r="L572" s="797"/>
      <c r="M572" s="797"/>
      <c r="N572" s="797"/>
      <c r="O572" s="797"/>
      <c r="P572" s="797"/>
      <c r="Q572" s="797"/>
      <c r="R572" s="797"/>
      <c r="S572" s="797"/>
      <c r="T572" s="797"/>
      <c r="U572" s="797"/>
      <c r="V572" s="797"/>
      <c r="W572" s="797"/>
      <c r="X572" s="797"/>
      <c r="Y572" s="797"/>
      <c r="Z572" s="797"/>
      <c r="AA572" s="771"/>
      <c r="AB572" s="771"/>
      <c r="AC572" s="771"/>
    </row>
    <row r="573" spans="1:68" ht="27" customHeight="1" x14ac:dyDescent="0.25">
      <c r="A573" s="53" t="s">
        <v>901</v>
      </c>
      <c r="B573" s="53" t="s">
        <v>902</v>
      </c>
      <c r="C573" s="30">
        <v>4301031252</v>
      </c>
      <c r="D573" s="786">
        <v>4680115883116</v>
      </c>
      <c r="E573" s="787"/>
      <c r="F573" s="778">
        <v>0.88</v>
      </c>
      <c r="G573" s="31">
        <v>6</v>
      </c>
      <c r="H573" s="778">
        <v>5.28</v>
      </c>
      <c r="I573" s="778">
        <v>5.64</v>
      </c>
      <c r="J573" s="31">
        <v>104</v>
      </c>
      <c r="K573" s="31" t="s">
        <v>116</v>
      </c>
      <c r="L573" s="31"/>
      <c r="M573" s="32" t="s">
        <v>119</v>
      </c>
      <c r="N573" s="32"/>
      <c r="O573" s="31">
        <v>60</v>
      </c>
      <c r="P573" s="8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4"/>
      <c r="R573" s="784"/>
      <c r="S573" s="784"/>
      <c r="T573" s="785"/>
      <c r="U573" s="33"/>
      <c r="V573" s="33"/>
      <c r="W573" s="34" t="s">
        <v>69</v>
      </c>
      <c r="X573" s="779">
        <v>50</v>
      </c>
      <c r="Y573" s="780">
        <f t="shared" ref="Y573:Y581" si="115">IFERROR(IF(X573="",0,CEILING((X573/$H573),1)*$H573),"")</f>
        <v>52.800000000000004</v>
      </c>
      <c r="Z573" s="35">
        <f>IFERROR(IF(Y573=0,"",ROUNDUP(Y573/H573,0)*0.01196),"")</f>
        <v>0.1196</v>
      </c>
      <c r="AA573" s="55"/>
      <c r="AB573" s="56"/>
      <c r="AC573" s="669" t="s">
        <v>903</v>
      </c>
      <c r="AG573" s="63"/>
      <c r="AJ573" s="66"/>
      <c r="AK573" s="66">
        <v>0</v>
      </c>
      <c r="BB573" s="670" t="s">
        <v>1</v>
      </c>
      <c r="BM573" s="63">
        <f t="shared" ref="BM573:BM581" si="116">IFERROR(X573*I573/H573,"0")</f>
        <v>53.409090909090907</v>
      </c>
      <c r="BN573" s="63">
        <f t="shared" ref="BN573:BN581" si="117">IFERROR(Y573*I573/H573,"0")</f>
        <v>56.400000000000006</v>
      </c>
      <c r="BO573" s="63">
        <f t="shared" ref="BO573:BO581" si="118">IFERROR(1/J573*(X573/H573),"0")</f>
        <v>9.1054778554778545E-2</v>
      </c>
      <c r="BP573" s="63">
        <f t="shared" ref="BP573:BP581" si="119">IFERROR(1/J573*(Y573/H573),"0")</f>
        <v>9.6153846153846159E-2</v>
      </c>
    </row>
    <row r="574" spans="1:68" ht="27" customHeight="1" x14ac:dyDescent="0.25">
      <c r="A574" s="53" t="s">
        <v>904</v>
      </c>
      <c r="B574" s="53" t="s">
        <v>905</v>
      </c>
      <c r="C574" s="30">
        <v>4301031248</v>
      </c>
      <c r="D574" s="786">
        <v>4680115883093</v>
      </c>
      <c r="E574" s="787"/>
      <c r="F574" s="778">
        <v>0.88</v>
      </c>
      <c r="G574" s="31">
        <v>6</v>
      </c>
      <c r="H574" s="778">
        <v>5.28</v>
      </c>
      <c r="I574" s="778">
        <v>5.64</v>
      </c>
      <c r="J574" s="31">
        <v>104</v>
      </c>
      <c r="K574" s="31" t="s">
        <v>116</v>
      </c>
      <c r="L574" s="31"/>
      <c r="M574" s="32" t="s">
        <v>68</v>
      </c>
      <c r="N574" s="32"/>
      <c r="O574" s="31">
        <v>60</v>
      </c>
      <c r="P574" s="9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4"/>
      <c r="R574" s="784"/>
      <c r="S574" s="784"/>
      <c r="T574" s="785"/>
      <c r="U574" s="33"/>
      <c r="V574" s="33"/>
      <c r="W574" s="34" t="s">
        <v>69</v>
      </c>
      <c r="X574" s="779">
        <v>50</v>
      </c>
      <c r="Y574" s="780">
        <f t="shared" si="115"/>
        <v>52.800000000000004</v>
      </c>
      <c r="Z574" s="35">
        <f>IFERROR(IF(Y574=0,"",ROUNDUP(Y574/H574,0)*0.01196),"")</f>
        <v>0.1196</v>
      </c>
      <c r="AA574" s="55"/>
      <c r="AB574" s="56"/>
      <c r="AC574" s="671" t="s">
        <v>906</v>
      </c>
      <c r="AG574" s="63"/>
      <c r="AJ574" s="66"/>
      <c r="AK574" s="66">
        <v>0</v>
      </c>
      <c r="BB574" s="672" t="s">
        <v>1</v>
      </c>
      <c r="BM574" s="63">
        <f t="shared" si="116"/>
        <v>53.409090909090907</v>
      </c>
      <c r="BN574" s="63">
        <f t="shared" si="117"/>
        <v>56.400000000000006</v>
      </c>
      <c r="BO574" s="63">
        <f t="shared" si="118"/>
        <v>9.1054778554778545E-2</v>
      </c>
      <c r="BP574" s="63">
        <f t="shared" si="119"/>
        <v>9.6153846153846159E-2</v>
      </c>
    </row>
    <row r="575" spans="1:68" ht="27" customHeight="1" x14ac:dyDescent="0.25">
      <c r="A575" s="53" t="s">
        <v>907</v>
      </c>
      <c r="B575" s="53" t="s">
        <v>908</v>
      </c>
      <c r="C575" s="30">
        <v>4301031250</v>
      </c>
      <c r="D575" s="786">
        <v>4680115883109</v>
      </c>
      <c r="E575" s="787"/>
      <c r="F575" s="778">
        <v>0.88</v>
      </c>
      <c r="G575" s="31">
        <v>6</v>
      </c>
      <c r="H575" s="778">
        <v>5.28</v>
      </c>
      <c r="I575" s="778">
        <v>5.64</v>
      </c>
      <c r="J575" s="31">
        <v>104</v>
      </c>
      <c r="K575" s="31" t="s">
        <v>116</v>
      </c>
      <c r="L575" s="31"/>
      <c r="M575" s="32" t="s">
        <v>68</v>
      </c>
      <c r="N575" s="32"/>
      <c r="O575" s="31">
        <v>60</v>
      </c>
      <c r="P575" s="11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4"/>
      <c r="R575" s="784"/>
      <c r="S575" s="784"/>
      <c r="T575" s="785"/>
      <c r="U575" s="33"/>
      <c r="V575" s="33"/>
      <c r="W575" s="34" t="s">
        <v>69</v>
      </c>
      <c r="X575" s="779">
        <v>150</v>
      </c>
      <c r="Y575" s="780">
        <f t="shared" si="115"/>
        <v>153.12</v>
      </c>
      <c r="Z575" s="35">
        <f>IFERROR(IF(Y575=0,"",ROUNDUP(Y575/H575,0)*0.01196),"")</f>
        <v>0.34683999999999998</v>
      </c>
      <c r="AA575" s="55"/>
      <c r="AB575" s="56"/>
      <c r="AC575" s="673" t="s">
        <v>909</v>
      </c>
      <c r="AG575" s="63"/>
      <c r="AJ575" s="66"/>
      <c r="AK575" s="66">
        <v>0</v>
      </c>
      <c r="BB575" s="674" t="s">
        <v>1</v>
      </c>
      <c r="BM575" s="63">
        <f t="shared" si="116"/>
        <v>160.22727272727272</v>
      </c>
      <c r="BN575" s="63">
        <f t="shared" si="117"/>
        <v>163.56</v>
      </c>
      <c r="BO575" s="63">
        <f t="shared" si="118"/>
        <v>0.27316433566433568</v>
      </c>
      <c r="BP575" s="63">
        <f t="shared" si="119"/>
        <v>0.27884615384615385</v>
      </c>
    </row>
    <row r="576" spans="1:68" ht="27" customHeight="1" x14ac:dyDescent="0.25">
      <c r="A576" s="53" t="s">
        <v>910</v>
      </c>
      <c r="B576" s="53" t="s">
        <v>911</v>
      </c>
      <c r="C576" s="30">
        <v>4301031249</v>
      </c>
      <c r="D576" s="786">
        <v>4680115882072</v>
      </c>
      <c r="E576" s="787"/>
      <c r="F576" s="778">
        <v>0.6</v>
      </c>
      <c r="G576" s="31">
        <v>6</v>
      </c>
      <c r="H576" s="778">
        <v>3.6</v>
      </c>
      <c r="I576" s="778">
        <v>3.81</v>
      </c>
      <c r="J576" s="31">
        <v>132</v>
      </c>
      <c r="K576" s="31" t="s">
        <v>126</v>
      </c>
      <c r="L576" s="31"/>
      <c r="M576" s="32" t="s">
        <v>119</v>
      </c>
      <c r="N576" s="32"/>
      <c r="O576" s="31">
        <v>60</v>
      </c>
      <c r="P576" s="114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3"/>
      <c r="V576" s="33"/>
      <c r="W576" s="34" t="s">
        <v>69</v>
      </c>
      <c r="X576" s="779">
        <v>54</v>
      </c>
      <c r="Y576" s="780">
        <f t="shared" si="115"/>
        <v>54</v>
      </c>
      <c r="Z576" s="35">
        <f>IFERROR(IF(Y576=0,"",ROUNDUP(Y576/H576,0)*0.00902),"")</f>
        <v>0.1353</v>
      </c>
      <c r="AA576" s="55"/>
      <c r="AB576" s="56"/>
      <c r="AC576" s="675" t="s">
        <v>912</v>
      </c>
      <c r="AG576" s="63"/>
      <c r="AJ576" s="66"/>
      <c r="AK576" s="66">
        <v>0</v>
      </c>
      <c r="BB576" s="676" t="s">
        <v>1</v>
      </c>
      <c r="BM576" s="63">
        <f t="shared" si="116"/>
        <v>57.15</v>
      </c>
      <c r="BN576" s="63">
        <f t="shared" si="117"/>
        <v>57.15</v>
      </c>
      <c r="BO576" s="63">
        <f t="shared" si="118"/>
        <v>0.11363636363636365</v>
      </c>
      <c r="BP576" s="63">
        <f t="shared" si="119"/>
        <v>0.11363636363636365</v>
      </c>
    </row>
    <row r="577" spans="1:68" ht="27" customHeight="1" x14ac:dyDescent="0.25">
      <c r="A577" s="53" t="s">
        <v>910</v>
      </c>
      <c r="B577" s="53" t="s">
        <v>913</v>
      </c>
      <c r="C577" s="30">
        <v>4301031383</v>
      </c>
      <c r="D577" s="786">
        <v>4680115882072</v>
      </c>
      <c r="E577" s="787"/>
      <c r="F577" s="778">
        <v>0.6</v>
      </c>
      <c r="G577" s="31">
        <v>8</v>
      </c>
      <c r="H577" s="778">
        <v>4.8</v>
      </c>
      <c r="I577" s="778">
        <v>6.96</v>
      </c>
      <c r="J577" s="31">
        <v>120</v>
      </c>
      <c r="K577" s="31" t="s">
        <v>126</v>
      </c>
      <c r="L577" s="31"/>
      <c r="M577" s="32" t="s">
        <v>119</v>
      </c>
      <c r="N577" s="32"/>
      <c r="O577" s="31">
        <v>60</v>
      </c>
      <c r="P577" s="11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4"/>
      <c r="R577" s="784"/>
      <c r="S577" s="784"/>
      <c r="T577" s="785"/>
      <c r="U577" s="33"/>
      <c r="V577" s="33"/>
      <c r="W577" s="34" t="s">
        <v>69</v>
      </c>
      <c r="X577" s="779">
        <v>0</v>
      </c>
      <c r="Y577" s="780">
        <f t="shared" si="115"/>
        <v>0</v>
      </c>
      <c r="Z577" s="35" t="str">
        <f>IFERROR(IF(Y577=0,"",ROUNDUP(Y577/H577,0)*0.00937),"")</f>
        <v/>
      </c>
      <c r="AA577" s="55"/>
      <c r="AB577" s="56"/>
      <c r="AC577" s="677" t="s">
        <v>912</v>
      </c>
      <c r="AG577" s="63"/>
      <c r="AJ577" s="66"/>
      <c r="AK577" s="66">
        <v>0</v>
      </c>
      <c r="BB577" s="678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customHeight="1" x14ac:dyDescent="0.25">
      <c r="A578" s="53" t="s">
        <v>914</v>
      </c>
      <c r="B578" s="53" t="s">
        <v>915</v>
      </c>
      <c r="C578" s="30">
        <v>4301031251</v>
      </c>
      <c r="D578" s="786">
        <v>4680115882102</v>
      </c>
      <c r="E578" s="787"/>
      <c r="F578" s="778">
        <v>0.6</v>
      </c>
      <c r="G578" s="31">
        <v>6</v>
      </c>
      <c r="H578" s="778">
        <v>3.6</v>
      </c>
      <c r="I578" s="778">
        <v>3.81</v>
      </c>
      <c r="J578" s="31">
        <v>132</v>
      </c>
      <c r="K578" s="31" t="s">
        <v>126</v>
      </c>
      <c r="L578" s="31"/>
      <c r="M578" s="32" t="s">
        <v>68</v>
      </c>
      <c r="N578" s="32"/>
      <c r="O578" s="31">
        <v>60</v>
      </c>
      <c r="P578" s="11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4"/>
      <c r="R578" s="784"/>
      <c r="S578" s="784"/>
      <c r="T578" s="785"/>
      <c r="U578" s="33"/>
      <c r="V578" s="33"/>
      <c r="W578" s="34" t="s">
        <v>69</v>
      </c>
      <c r="X578" s="779">
        <v>18</v>
      </c>
      <c r="Y578" s="780">
        <f t="shared" si="115"/>
        <v>18</v>
      </c>
      <c r="Z578" s="35">
        <f>IFERROR(IF(Y578=0,"",ROUNDUP(Y578/H578,0)*0.00902),"")</f>
        <v>4.5100000000000001E-2</v>
      </c>
      <c r="AA578" s="55"/>
      <c r="AB578" s="56"/>
      <c r="AC578" s="679" t="s">
        <v>906</v>
      </c>
      <c r="AG578" s="63"/>
      <c r="AJ578" s="66"/>
      <c r="AK578" s="66">
        <v>0</v>
      </c>
      <c r="BB578" s="680" t="s">
        <v>1</v>
      </c>
      <c r="BM578" s="63">
        <f t="shared" si="116"/>
        <v>19.05</v>
      </c>
      <c r="BN578" s="63">
        <f t="shared" si="117"/>
        <v>19.05</v>
      </c>
      <c r="BO578" s="63">
        <f t="shared" si="118"/>
        <v>3.787878787878788E-2</v>
      </c>
      <c r="BP578" s="63">
        <f t="shared" si="119"/>
        <v>3.787878787878788E-2</v>
      </c>
    </row>
    <row r="579" spans="1:68" ht="27" customHeight="1" x14ac:dyDescent="0.25">
      <c r="A579" s="53" t="s">
        <v>914</v>
      </c>
      <c r="B579" s="53" t="s">
        <v>916</v>
      </c>
      <c r="C579" s="30">
        <v>4301031385</v>
      </c>
      <c r="D579" s="786">
        <v>4680115882102</v>
      </c>
      <c r="E579" s="787"/>
      <c r="F579" s="778">
        <v>0.6</v>
      </c>
      <c r="G579" s="31">
        <v>8</v>
      </c>
      <c r="H579" s="778">
        <v>4.8</v>
      </c>
      <c r="I579" s="778">
        <v>6.69</v>
      </c>
      <c r="J579" s="31">
        <v>120</v>
      </c>
      <c r="K579" s="31" t="s">
        <v>126</v>
      </c>
      <c r="L579" s="31"/>
      <c r="M579" s="32" t="s">
        <v>68</v>
      </c>
      <c r="N579" s="32"/>
      <c r="O579" s="31">
        <v>60</v>
      </c>
      <c r="P579" s="118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4"/>
      <c r="R579" s="784"/>
      <c r="S579" s="784"/>
      <c r="T579" s="785"/>
      <c r="U579" s="33"/>
      <c r="V579" s="33"/>
      <c r="W579" s="34" t="s">
        <v>69</v>
      </c>
      <c r="X579" s="779">
        <v>0</v>
      </c>
      <c r="Y579" s="780">
        <f t="shared" si="115"/>
        <v>0</v>
      </c>
      <c r="Z579" s="35" t="str">
        <f>IFERROR(IF(Y579=0,"",ROUNDUP(Y579/H579,0)*0.00937),"")</f>
        <v/>
      </c>
      <c r="AA579" s="55"/>
      <c r="AB579" s="56"/>
      <c r="AC579" s="681" t="s">
        <v>917</v>
      </c>
      <c r="AG579" s="63"/>
      <c r="AJ579" s="66"/>
      <c r="AK579" s="66">
        <v>0</v>
      </c>
      <c r="BB579" s="682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customHeight="1" x14ac:dyDescent="0.25">
      <c r="A580" s="53" t="s">
        <v>918</v>
      </c>
      <c r="B580" s="53" t="s">
        <v>919</v>
      </c>
      <c r="C580" s="30">
        <v>4301031253</v>
      </c>
      <c r="D580" s="786">
        <v>4680115882096</v>
      </c>
      <c r="E580" s="787"/>
      <c r="F580" s="778">
        <v>0.6</v>
      </c>
      <c r="G580" s="31">
        <v>6</v>
      </c>
      <c r="H580" s="778">
        <v>3.6</v>
      </c>
      <c r="I580" s="778">
        <v>3.81</v>
      </c>
      <c r="J580" s="31">
        <v>132</v>
      </c>
      <c r="K580" s="31" t="s">
        <v>126</v>
      </c>
      <c r="L580" s="31"/>
      <c r="M580" s="32" t="s">
        <v>68</v>
      </c>
      <c r="N580" s="32"/>
      <c r="O580" s="31">
        <v>60</v>
      </c>
      <c r="P580" s="11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4"/>
      <c r="R580" s="784"/>
      <c r="S580" s="784"/>
      <c r="T580" s="785"/>
      <c r="U580" s="33"/>
      <c r="V580" s="33"/>
      <c r="W580" s="34" t="s">
        <v>69</v>
      </c>
      <c r="X580" s="779">
        <v>60</v>
      </c>
      <c r="Y580" s="780">
        <f t="shared" si="115"/>
        <v>61.2</v>
      </c>
      <c r="Z580" s="35">
        <f>IFERROR(IF(Y580=0,"",ROUNDUP(Y580/H580,0)*0.00902),"")</f>
        <v>0.15334</v>
      </c>
      <c r="AA580" s="55"/>
      <c r="AB580" s="56"/>
      <c r="AC580" s="683" t="s">
        <v>909</v>
      </c>
      <c r="AG580" s="63"/>
      <c r="AJ580" s="66"/>
      <c r="AK580" s="66">
        <v>0</v>
      </c>
      <c r="BB580" s="684" t="s">
        <v>1</v>
      </c>
      <c r="BM580" s="63">
        <f t="shared" si="116"/>
        <v>63.5</v>
      </c>
      <c r="BN580" s="63">
        <f t="shared" si="117"/>
        <v>64.77000000000001</v>
      </c>
      <c r="BO580" s="63">
        <f t="shared" si="118"/>
        <v>0.12626262626262627</v>
      </c>
      <c r="BP580" s="63">
        <f t="shared" si="119"/>
        <v>0.12878787878787878</v>
      </c>
    </row>
    <row r="581" spans="1:68" ht="27" customHeight="1" x14ac:dyDescent="0.25">
      <c r="A581" s="53" t="s">
        <v>918</v>
      </c>
      <c r="B581" s="53" t="s">
        <v>920</v>
      </c>
      <c r="C581" s="30">
        <v>4301031384</v>
      </c>
      <c r="D581" s="786">
        <v>4680115882096</v>
      </c>
      <c r="E581" s="787"/>
      <c r="F581" s="778">
        <v>0.6</v>
      </c>
      <c r="G581" s="31">
        <v>8</v>
      </c>
      <c r="H581" s="778">
        <v>4.8</v>
      </c>
      <c r="I581" s="778">
        <v>6.69</v>
      </c>
      <c r="J581" s="31">
        <v>120</v>
      </c>
      <c r="K581" s="31" t="s">
        <v>126</v>
      </c>
      <c r="L581" s="31"/>
      <c r="M581" s="32" t="s">
        <v>68</v>
      </c>
      <c r="N581" s="32"/>
      <c r="O581" s="31">
        <v>60</v>
      </c>
      <c r="P581" s="97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4"/>
      <c r="R581" s="784"/>
      <c r="S581" s="784"/>
      <c r="T581" s="785"/>
      <c r="U581" s="33"/>
      <c r="V581" s="33"/>
      <c r="W581" s="34" t="s">
        <v>69</v>
      </c>
      <c r="X581" s="779">
        <v>0</v>
      </c>
      <c r="Y581" s="780">
        <f t="shared" si="115"/>
        <v>0</v>
      </c>
      <c r="Z581" s="35" t="str">
        <f>IFERROR(IF(Y581=0,"",ROUNDUP(Y581/H581,0)*0.00937),"")</f>
        <v/>
      </c>
      <c r="AA581" s="55"/>
      <c r="AB581" s="56"/>
      <c r="AC581" s="685" t="s">
        <v>921</v>
      </c>
      <c r="AG581" s="63"/>
      <c r="AJ581" s="66"/>
      <c r="AK581" s="66">
        <v>0</v>
      </c>
      <c r="BB581" s="686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x14ac:dyDescent="0.2">
      <c r="A582" s="807"/>
      <c r="B582" s="797"/>
      <c r="C582" s="797"/>
      <c r="D582" s="797"/>
      <c r="E582" s="797"/>
      <c r="F582" s="797"/>
      <c r="G582" s="797"/>
      <c r="H582" s="797"/>
      <c r="I582" s="797"/>
      <c r="J582" s="797"/>
      <c r="K582" s="797"/>
      <c r="L582" s="797"/>
      <c r="M582" s="797"/>
      <c r="N582" s="797"/>
      <c r="O582" s="808"/>
      <c r="P582" s="791" t="s">
        <v>71</v>
      </c>
      <c r="Q582" s="792"/>
      <c r="R582" s="792"/>
      <c r="S582" s="792"/>
      <c r="T582" s="792"/>
      <c r="U582" s="792"/>
      <c r="V582" s="793"/>
      <c r="W582" s="36" t="s">
        <v>72</v>
      </c>
      <c r="X582" s="781">
        <f>IFERROR(X573/H573,"0")+IFERROR(X574/H574,"0")+IFERROR(X575/H575,"0")+IFERROR(X576/H576,"0")+IFERROR(X577/H577,"0")+IFERROR(X578/H578,"0")+IFERROR(X579/H579,"0")+IFERROR(X580/H580,"0")+IFERROR(X581/H581,"0")</f>
        <v>84.015151515151516</v>
      </c>
      <c r="Y582" s="781">
        <f>IFERROR(Y573/H573,"0")+IFERROR(Y574/H574,"0")+IFERROR(Y575/H575,"0")+IFERROR(Y576/H576,"0")+IFERROR(Y577/H577,"0")+IFERROR(Y578/H578,"0")+IFERROR(Y579/H579,"0")+IFERROR(Y580/H580,"0")+IFERROR(Y581/H581,"0")</f>
        <v>86</v>
      </c>
      <c r="Z582" s="78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0.91978000000000004</v>
      </c>
      <c r="AA582" s="782"/>
      <c r="AB582" s="782"/>
      <c r="AC582" s="782"/>
    </row>
    <row r="583" spans="1:68" x14ac:dyDescent="0.2">
      <c r="A583" s="797"/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808"/>
      <c r="P583" s="791" t="s">
        <v>71</v>
      </c>
      <c r="Q583" s="792"/>
      <c r="R583" s="792"/>
      <c r="S583" s="792"/>
      <c r="T583" s="792"/>
      <c r="U583" s="792"/>
      <c r="V583" s="793"/>
      <c r="W583" s="36" t="s">
        <v>69</v>
      </c>
      <c r="X583" s="781">
        <f>IFERROR(SUM(X573:X581),"0")</f>
        <v>382</v>
      </c>
      <c r="Y583" s="781">
        <f>IFERROR(SUM(Y573:Y581),"0")</f>
        <v>391.92</v>
      </c>
      <c r="Z583" s="36"/>
      <c r="AA583" s="782"/>
      <c r="AB583" s="782"/>
      <c r="AC583" s="782"/>
    </row>
    <row r="584" spans="1:68" ht="14.25" customHeight="1" x14ac:dyDescent="0.25">
      <c r="A584" s="796" t="s">
        <v>73</v>
      </c>
      <c r="B584" s="797"/>
      <c r="C584" s="797"/>
      <c r="D584" s="797"/>
      <c r="E584" s="797"/>
      <c r="F584" s="797"/>
      <c r="G584" s="797"/>
      <c r="H584" s="797"/>
      <c r="I584" s="797"/>
      <c r="J584" s="797"/>
      <c r="K584" s="797"/>
      <c r="L584" s="797"/>
      <c r="M584" s="797"/>
      <c r="N584" s="797"/>
      <c r="O584" s="797"/>
      <c r="P584" s="797"/>
      <c r="Q584" s="797"/>
      <c r="R584" s="797"/>
      <c r="S584" s="797"/>
      <c r="T584" s="797"/>
      <c r="U584" s="797"/>
      <c r="V584" s="797"/>
      <c r="W584" s="797"/>
      <c r="X584" s="797"/>
      <c r="Y584" s="797"/>
      <c r="Z584" s="797"/>
      <c r="AA584" s="771"/>
      <c r="AB584" s="771"/>
      <c r="AC584" s="771"/>
    </row>
    <row r="585" spans="1:68" ht="27" customHeight="1" x14ac:dyDescent="0.25">
      <c r="A585" s="53" t="s">
        <v>922</v>
      </c>
      <c r="B585" s="53" t="s">
        <v>923</v>
      </c>
      <c r="C585" s="30">
        <v>4301051230</v>
      </c>
      <c r="D585" s="786">
        <v>4607091383409</v>
      </c>
      <c r="E585" s="787"/>
      <c r="F585" s="778">
        <v>1.3</v>
      </c>
      <c r="G585" s="31">
        <v>6</v>
      </c>
      <c r="H585" s="778">
        <v>7.8</v>
      </c>
      <c r="I585" s="778">
        <v>8.3460000000000001</v>
      </c>
      <c r="J585" s="31">
        <v>56</v>
      </c>
      <c r="K585" s="31" t="s">
        <v>116</v>
      </c>
      <c r="L585" s="31"/>
      <c r="M585" s="32" t="s">
        <v>68</v>
      </c>
      <c r="N585" s="32"/>
      <c r="O585" s="31">
        <v>45</v>
      </c>
      <c r="P585" s="9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4"/>
      <c r="R585" s="784"/>
      <c r="S585" s="784"/>
      <c r="T585" s="785"/>
      <c r="U585" s="33"/>
      <c r="V585" s="33"/>
      <c r="W585" s="34" t="s">
        <v>69</v>
      </c>
      <c r="X585" s="779">
        <v>0</v>
      </c>
      <c r="Y585" s="780">
        <f>IFERROR(IF(X585="",0,CEILING((X585/$H585),1)*$H585),"")</f>
        <v>0</v>
      </c>
      <c r="Z585" s="35" t="str">
        <f>IFERROR(IF(Y585=0,"",ROUNDUP(Y585/H585,0)*0.02175),"")</f>
        <v/>
      </c>
      <c r="AA585" s="55"/>
      <c r="AB585" s="56"/>
      <c r="AC585" s="687" t="s">
        <v>924</v>
      </c>
      <c r="AG585" s="63"/>
      <c r="AJ585" s="66"/>
      <c r="AK585" s="66">
        <v>0</v>
      </c>
      <c r="BB585" s="688" t="s">
        <v>1</v>
      </c>
      <c r="BM585" s="63">
        <f>IFERROR(X585*I585/H585,"0")</f>
        <v>0</v>
      </c>
      <c r="BN585" s="63">
        <f>IFERROR(Y585*I585/H585,"0")</f>
        <v>0</v>
      </c>
      <c r="BO585" s="63">
        <f>IFERROR(1/J585*(X585/H585),"0")</f>
        <v>0</v>
      </c>
      <c r="BP585" s="63">
        <f>IFERROR(1/J585*(Y585/H585),"0")</f>
        <v>0</v>
      </c>
    </row>
    <row r="586" spans="1:68" ht="27" customHeight="1" x14ac:dyDescent="0.25">
      <c r="A586" s="53" t="s">
        <v>925</v>
      </c>
      <c r="B586" s="53" t="s">
        <v>926</v>
      </c>
      <c r="C586" s="30">
        <v>4301051231</v>
      </c>
      <c r="D586" s="786">
        <v>4607091383416</v>
      </c>
      <c r="E586" s="787"/>
      <c r="F586" s="778">
        <v>1.3</v>
      </c>
      <c r="G586" s="31">
        <v>6</v>
      </c>
      <c r="H586" s="778">
        <v>7.8</v>
      </c>
      <c r="I586" s="778">
        <v>8.3460000000000001</v>
      </c>
      <c r="J586" s="31">
        <v>56</v>
      </c>
      <c r="K586" s="31" t="s">
        <v>116</v>
      </c>
      <c r="L586" s="31"/>
      <c r="M586" s="32" t="s">
        <v>68</v>
      </c>
      <c r="N586" s="32"/>
      <c r="O586" s="31">
        <v>45</v>
      </c>
      <c r="P586" s="102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4"/>
      <c r="R586" s="784"/>
      <c r="S586" s="784"/>
      <c r="T586" s="785"/>
      <c r="U586" s="33"/>
      <c r="V586" s="33"/>
      <c r="W586" s="34" t="s">
        <v>69</v>
      </c>
      <c r="X586" s="779">
        <v>0</v>
      </c>
      <c r="Y586" s="780">
        <f>IFERROR(IF(X586="",0,CEILING((X586/$H586),1)*$H586),"")</f>
        <v>0</v>
      </c>
      <c r="Z586" s="35" t="str">
        <f>IFERROR(IF(Y586=0,"",ROUNDUP(Y586/H586,0)*0.02175),"")</f>
        <v/>
      </c>
      <c r="AA586" s="55"/>
      <c r="AB586" s="56"/>
      <c r="AC586" s="689" t="s">
        <v>927</v>
      </c>
      <c r="AG586" s="63"/>
      <c r="AJ586" s="66"/>
      <c r="AK586" s="66">
        <v>0</v>
      </c>
      <c r="BB586" s="690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t="37.5" customHeight="1" x14ac:dyDescent="0.25">
      <c r="A587" s="53" t="s">
        <v>928</v>
      </c>
      <c r="B587" s="53" t="s">
        <v>929</v>
      </c>
      <c r="C587" s="30">
        <v>4301051058</v>
      </c>
      <c r="D587" s="786">
        <v>4680115883536</v>
      </c>
      <c r="E587" s="787"/>
      <c r="F587" s="778">
        <v>0.3</v>
      </c>
      <c r="G587" s="31">
        <v>6</v>
      </c>
      <c r="H587" s="778">
        <v>1.8</v>
      </c>
      <c r="I587" s="778">
        <v>2.0459999999999998</v>
      </c>
      <c r="J587" s="31">
        <v>182</v>
      </c>
      <c r="K587" s="31" t="s">
        <v>76</v>
      </c>
      <c r="L587" s="31"/>
      <c r="M587" s="32" t="s">
        <v>68</v>
      </c>
      <c r="N587" s="32"/>
      <c r="O587" s="31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4"/>
      <c r="R587" s="784"/>
      <c r="S587" s="784"/>
      <c r="T587" s="785"/>
      <c r="U587" s="33"/>
      <c r="V587" s="33"/>
      <c r="W587" s="34" t="s">
        <v>69</v>
      </c>
      <c r="X587" s="779">
        <v>0</v>
      </c>
      <c r="Y587" s="780">
        <f>IFERROR(IF(X587="",0,CEILING((X587/$H587),1)*$H587),"")</f>
        <v>0</v>
      </c>
      <c r="Z587" s="35" t="str">
        <f>IFERROR(IF(Y587=0,"",ROUNDUP(Y587/H587,0)*0.00651),"")</f>
        <v/>
      </c>
      <c r="AA587" s="55"/>
      <c r="AB587" s="56"/>
      <c r="AC587" s="691" t="s">
        <v>930</v>
      </c>
      <c r="AG587" s="63"/>
      <c r="AJ587" s="66"/>
      <c r="AK587" s="66">
        <v>0</v>
      </c>
      <c r="BB587" s="692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x14ac:dyDescent="0.2">
      <c r="A588" s="807"/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808"/>
      <c r="P588" s="791" t="s">
        <v>71</v>
      </c>
      <c r="Q588" s="792"/>
      <c r="R588" s="792"/>
      <c r="S588" s="792"/>
      <c r="T588" s="792"/>
      <c r="U588" s="792"/>
      <c r="V588" s="793"/>
      <c r="W588" s="36" t="s">
        <v>72</v>
      </c>
      <c r="X588" s="781">
        <f>IFERROR(X585/H585,"0")+IFERROR(X586/H586,"0")+IFERROR(X587/H587,"0")</f>
        <v>0</v>
      </c>
      <c r="Y588" s="781">
        <f>IFERROR(Y585/H585,"0")+IFERROR(Y586/H586,"0")+IFERROR(Y587/H587,"0")</f>
        <v>0</v>
      </c>
      <c r="Z588" s="781">
        <f>IFERROR(IF(Z585="",0,Z585),"0")+IFERROR(IF(Z586="",0,Z586),"0")+IFERROR(IF(Z587="",0,Z587),"0")</f>
        <v>0</v>
      </c>
      <c r="AA588" s="782"/>
      <c r="AB588" s="782"/>
      <c r="AC588" s="782"/>
    </row>
    <row r="589" spans="1:68" x14ac:dyDescent="0.2">
      <c r="A589" s="797"/>
      <c r="B589" s="797"/>
      <c r="C589" s="797"/>
      <c r="D589" s="797"/>
      <c r="E589" s="797"/>
      <c r="F589" s="797"/>
      <c r="G589" s="797"/>
      <c r="H589" s="797"/>
      <c r="I589" s="797"/>
      <c r="J589" s="797"/>
      <c r="K589" s="797"/>
      <c r="L589" s="797"/>
      <c r="M589" s="797"/>
      <c r="N589" s="797"/>
      <c r="O589" s="808"/>
      <c r="P589" s="791" t="s">
        <v>71</v>
      </c>
      <c r="Q589" s="792"/>
      <c r="R589" s="792"/>
      <c r="S589" s="792"/>
      <c r="T589" s="792"/>
      <c r="U589" s="792"/>
      <c r="V589" s="793"/>
      <c r="W589" s="36" t="s">
        <v>69</v>
      </c>
      <c r="X589" s="781">
        <f>IFERROR(SUM(X585:X587),"0")</f>
        <v>0</v>
      </c>
      <c r="Y589" s="781">
        <f>IFERROR(SUM(Y585:Y587),"0")</f>
        <v>0</v>
      </c>
      <c r="Z589" s="36"/>
      <c r="AA589" s="782"/>
      <c r="AB589" s="782"/>
      <c r="AC589" s="782"/>
    </row>
    <row r="590" spans="1:68" ht="14.25" customHeight="1" x14ac:dyDescent="0.25">
      <c r="A590" s="796" t="s">
        <v>208</v>
      </c>
      <c r="B590" s="797"/>
      <c r="C590" s="797"/>
      <c r="D590" s="797"/>
      <c r="E590" s="797"/>
      <c r="F590" s="797"/>
      <c r="G590" s="797"/>
      <c r="H590" s="797"/>
      <c r="I590" s="797"/>
      <c r="J590" s="797"/>
      <c r="K590" s="797"/>
      <c r="L590" s="797"/>
      <c r="M590" s="797"/>
      <c r="N590" s="797"/>
      <c r="O590" s="797"/>
      <c r="P590" s="797"/>
      <c r="Q590" s="797"/>
      <c r="R590" s="797"/>
      <c r="S590" s="797"/>
      <c r="T590" s="797"/>
      <c r="U590" s="797"/>
      <c r="V590" s="797"/>
      <c r="W590" s="797"/>
      <c r="X590" s="797"/>
      <c r="Y590" s="797"/>
      <c r="Z590" s="797"/>
      <c r="AA590" s="771"/>
      <c r="AB590" s="771"/>
      <c r="AC590" s="771"/>
    </row>
    <row r="591" spans="1:68" ht="27" customHeight="1" x14ac:dyDescent="0.25">
      <c r="A591" s="53" t="s">
        <v>931</v>
      </c>
      <c r="B591" s="53" t="s">
        <v>932</v>
      </c>
      <c r="C591" s="30">
        <v>4301060363</v>
      </c>
      <c r="D591" s="786">
        <v>4680115885035</v>
      </c>
      <c r="E591" s="787"/>
      <c r="F591" s="778">
        <v>1</v>
      </c>
      <c r="G591" s="31">
        <v>4</v>
      </c>
      <c r="H591" s="778">
        <v>4</v>
      </c>
      <c r="I591" s="778">
        <v>4.4160000000000004</v>
      </c>
      <c r="J591" s="31">
        <v>104</v>
      </c>
      <c r="K591" s="31" t="s">
        <v>116</v>
      </c>
      <c r="L591" s="31"/>
      <c r="M591" s="32" t="s">
        <v>68</v>
      </c>
      <c r="N591" s="32"/>
      <c r="O591" s="31">
        <v>35</v>
      </c>
      <c r="P591" s="10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4"/>
      <c r="R591" s="784"/>
      <c r="S591" s="784"/>
      <c r="T591" s="785"/>
      <c r="U591" s="33"/>
      <c r="V591" s="33"/>
      <c r="W591" s="34" t="s">
        <v>69</v>
      </c>
      <c r="X591" s="779">
        <v>0</v>
      </c>
      <c r="Y591" s="780">
        <f>IFERROR(IF(X591="",0,CEILING((X591/$H591),1)*$H591),"")</f>
        <v>0</v>
      </c>
      <c r="Z591" s="35" t="str">
        <f>IFERROR(IF(Y591=0,"",ROUNDUP(Y591/H591,0)*0.01196),"")</f>
        <v/>
      </c>
      <c r="AA591" s="55"/>
      <c r="AB591" s="56"/>
      <c r="AC591" s="693" t="s">
        <v>933</v>
      </c>
      <c r="AG591" s="63"/>
      <c r="AJ591" s="66"/>
      <c r="AK591" s="66">
        <v>0</v>
      </c>
      <c r="BB591" s="694" t="s">
        <v>1</v>
      </c>
      <c r="BM591" s="63">
        <f>IFERROR(X591*I591/H591,"0")</f>
        <v>0</v>
      </c>
      <c r="BN591" s="63">
        <f>IFERROR(Y591*I591/H591,"0")</f>
        <v>0</v>
      </c>
      <c r="BO591" s="63">
        <f>IFERROR(1/J591*(X591/H591),"0")</f>
        <v>0</v>
      </c>
      <c r="BP591" s="63">
        <f>IFERROR(1/J591*(Y591/H591),"0")</f>
        <v>0</v>
      </c>
    </row>
    <row r="592" spans="1:68" ht="27" customHeight="1" x14ac:dyDescent="0.25">
      <c r="A592" s="53" t="s">
        <v>934</v>
      </c>
      <c r="B592" s="53" t="s">
        <v>935</v>
      </c>
      <c r="C592" s="30">
        <v>4301060436</v>
      </c>
      <c r="D592" s="786">
        <v>4680115885936</v>
      </c>
      <c r="E592" s="787"/>
      <c r="F592" s="778">
        <v>1.3</v>
      </c>
      <c r="G592" s="31">
        <v>6</v>
      </c>
      <c r="H592" s="778">
        <v>7.8</v>
      </c>
      <c r="I592" s="778">
        <v>8.2799999999999994</v>
      </c>
      <c r="J592" s="31">
        <v>56</v>
      </c>
      <c r="K592" s="31" t="s">
        <v>116</v>
      </c>
      <c r="L592" s="31"/>
      <c r="M592" s="32" t="s">
        <v>68</v>
      </c>
      <c r="N592" s="32"/>
      <c r="O592" s="31">
        <v>35</v>
      </c>
      <c r="P592" s="941" t="s">
        <v>936</v>
      </c>
      <c r="Q592" s="784"/>
      <c r="R592" s="784"/>
      <c r="S592" s="784"/>
      <c r="T592" s="785"/>
      <c r="U592" s="33"/>
      <c r="V592" s="33"/>
      <c r="W592" s="34" t="s">
        <v>69</v>
      </c>
      <c r="X592" s="779">
        <v>0</v>
      </c>
      <c r="Y592" s="780">
        <f>IFERROR(IF(X592="",0,CEILING((X592/$H592),1)*$H592),"")</f>
        <v>0</v>
      </c>
      <c r="Z592" s="35" t="str">
        <f>IFERROR(IF(Y592=0,"",ROUNDUP(Y592/H592,0)*0.02175),"")</f>
        <v/>
      </c>
      <c r="AA592" s="55"/>
      <c r="AB592" s="56"/>
      <c r="AC592" s="695" t="s">
        <v>933</v>
      </c>
      <c r="AG592" s="63"/>
      <c r="AJ592" s="66"/>
      <c r="AK592" s="66">
        <v>0</v>
      </c>
      <c r="BB592" s="696" t="s">
        <v>1</v>
      </c>
      <c r="BM592" s="63">
        <f>IFERROR(X592*I592/H592,"0")</f>
        <v>0</v>
      </c>
      <c r="BN592" s="63">
        <f>IFERROR(Y592*I592/H592,"0")</f>
        <v>0</v>
      </c>
      <c r="BO592" s="63">
        <f>IFERROR(1/J592*(X592/H592),"0")</f>
        <v>0</v>
      </c>
      <c r="BP592" s="63">
        <f>IFERROR(1/J592*(Y592/H592),"0")</f>
        <v>0</v>
      </c>
    </row>
    <row r="593" spans="1:68" x14ac:dyDescent="0.2">
      <c r="A593" s="80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08"/>
      <c r="P593" s="791" t="s">
        <v>71</v>
      </c>
      <c r="Q593" s="792"/>
      <c r="R593" s="792"/>
      <c r="S593" s="792"/>
      <c r="T593" s="792"/>
      <c r="U593" s="792"/>
      <c r="V593" s="793"/>
      <c r="W593" s="36" t="s">
        <v>72</v>
      </c>
      <c r="X593" s="781">
        <f>IFERROR(X591/H591,"0")+IFERROR(X592/H592,"0")</f>
        <v>0</v>
      </c>
      <c r="Y593" s="781">
        <f>IFERROR(Y591/H591,"0")+IFERROR(Y592/H592,"0")</f>
        <v>0</v>
      </c>
      <c r="Z593" s="781">
        <f>IFERROR(IF(Z591="",0,Z591),"0")+IFERROR(IF(Z592="",0,Z592),"0")</f>
        <v>0</v>
      </c>
      <c r="AA593" s="782"/>
      <c r="AB593" s="782"/>
      <c r="AC593" s="782"/>
    </row>
    <row r="594" spans="1:68" x14ac:dyDescent="0.2">
      <c r="A594" s="797"/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808"/>
      <c r="P594" s="791" t="s">
        <v>71</v>
      </c>
      <c r="Q594" s="792"/>
      <c r="R594" s="792"/>
      <c r="S594" s="792"/>
      <c r="T594" s="792"/>
      <c r="U594" s="792"/>
      <c r="V594" s="793"/>
      <c r="W594" s="36" t="s">
        <v>69</v>
      </c>
      <c r="X594" s="781">
        <f>IFERROR(SUM(X591:X592),"0")</f>
        <v>0</v>
      </c>
      <c r="Y594" s="781">
        <f>IFERROR(SUM(Y591:Y592),"0")</f>
        <v>0</v>
      </c>
      <c r="Z594" s="36"/>
      <c r="AA594" s="782"/>
      <c r="AB594" s="782"/>
      <c r="AC594" s="782"/>
    </row>
    <row r="595" spans="1:68" ht="27.75" customHeight="1" x14ac:dyDescent="0.2">
      <c r="A595" s="920" t="s">
        <v>937</v>
      </c>
      <c r="B595" s="921"/>
      <c r="C595" s="921"/>
      <c r="D595" s="921"/>
      <c r="E595" s="921"/>
      <c r="F595" s="921"/>
      <c r="G595" s="921"/>
      <c r="H595" s="921"/>
      <c r="I595" s="921"/>
      <c r="J595" s="921"/>
      <c r="K595" s="921"/>
      <c r="L595" s="921"/>
      <c r="M595" s="921"/>
      <c r="N595" s="921"/>
      <c r="O595" s="921"/>
      <c r="P595" s="921"/>
      <c r="Q595" s="921"/>
      <c r="R595" s="921"/>
      <c r="S595" s="921"/>
      <c r="T595" s="921"/>
      <c r="U595" s="921"/>
      <c r="V595" s="921"/>
      <c r="W595" s="921"/>
      <c r="X595" s="921"/>
      <c r="Y595" s="921"/>
      <c r="Z595" s="921"/>
      <c r="AA595" s="47"/>
      <c r="AB595" s="47"/>
      <c r="AC595" s="47"/>
    </row>
    <row r="596" spans="1:68" ht="16.5" customHeight="1" x14ac:dyDescent="0.25">
      <c r="A596" s="825" t="s">
        <v>937</v>
      </c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797"/>
      <c r="P596" s="797"/>
      <c r="Q596" s="797"/>
      <c r="R596" s="797"/>
      <c r="S596" s="797"/>
      <c r="T596" s="797"/>
      <c r="U596" s="797"/>
      <c r="V596" s="797"/>
      <c r="W596" s="797"/>
      <c r="X596" s="797"/>
      <c r="Y596" s="797"/>
      <c r="Z596" s="797"/>
      <c r="AA596" s="772"/>
      <c r="AB596" s="772"/>
      <c r="AC596" s="772"/>
    </row>
    <row r="597" spans="1:68" ht="14.25" customHeight="1" x14ac:dyDescent="0.25">
      <c r="A597" s="796" t="s">
        <v>64</v>
      </c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797"/>
      <c r="P597" s="797"/>
      <c r="Q597" s="797"/>
      <c r="R597" s="797"/>
      <c r="S597" s="797"/>
      <c r="T597" s="797"/>
      <c r="U597" s="797"/>
      <c r="V597" s="797"/>
      <c r="W597" s="797"/>
      <c r="X597" s="797"/>
      <c r="Y597" s="797"/>
      <c r="Z597" s="797"/>
      <c r="AA597" s="771"/>
      <c r="AB597" s="771"/>
      <c r="AC597" s="771"/>
    </row>
    <row r="598" spans="1:68" ht="27" customHeight="1" x14ac:dyDescent="0.25">
      <c r="A598" s="53" t="s">
        <v>938</v>
      </c>
      <c r="B598" s="53" t="s">
        <v>939</v>
      </c>
      <c r="C598" s="30">
        <v>4301031309</v>
      </c>
      <c r="D598" s="786">
        <v>4680115885530</v>
      </c>
      <c r="E598" s="787"/>
      <c r="F598" s="778">
        <v>0.7</v>
      </c>
      <c r="G598" s="31">
        <v>6</v>
      </c>
      <c r="H598" s="778">
        <v>4.2</v>
      </c>
      <c r="I598" s="778">
        <v>4.41</v>
      </c>
      <c r="J598" s="31">
        <v>120</v>
      </c>
      <c r="K598" s="31" t="s">
        <v>126</v>
      </c>
      <c r="L598" s="31"/>
      <c r="M598" s="32" t="s">
        <v>285</v>
      </c>
      <c r="N598" s="32"/>
      <c r="O598" s="31">
        <v>90</v>
      </c>
      <c r="P598" s="1000" t="s">
        <v>940</v>
      </c>
      <c r="Q598" s="784"/>
      <c r="R598" s="784"/>
      <c r="S598" s="784"/>
      <c r="T598" s="785"/>
      <c r="U598" s="33"/>
      <c r="V598" s="33"/>
      <c r="W598" s="34" t="s">
        <v>69</v>
      </c>
      <c r="X598" s="779">
        <v>0</v>
      </c>
      <c r="Y598" s="780">
        <f>IFERROR(IF(X598="",0,CEILING((X598/$H598),1)*$H598),"")</f>
        <v>0</v>
      </c>
      <c r="Z598" s="35" t="str">
        <f>IFERROR(IF(Y598=0,"",ROUNDUP(Y598/H598,0)*0.00937),"")</f>
        <v/>
      </c>
      <c r="AA598" s="55"/>
      <c r="AB598" s="56"/>
      <c r="AC598" s="697" t="s">
        <v>941</v>
      </c>
      <c r="AG598" s="63"/>
      <c r="AJ598" s="66"/>
      <c r="AK598" s="66">
        <v>0</v>
      </c>
      <c r="BB598" s="698" t="s">
        <v>1</v>
      </c>
      <c r="BM598" s="63">
        <f>IFERROR(X598*I598/H598,"0")</f>
        <v>0</v>
      </c>
      <c r="BN598" s="63">
        <f>IFERROR(Y598*I598/H598,"0")</f>
        <v>0</v>
      </c>
      <c r="BO598" s="63">
        <f>IFERROR(1/J598*(X598/H598),"0")</f>
        <v>0</v>
      </c>
      <c r="BP598" s="63">
        <f>IFERROR(1/J598*(Y598/H598),"0")</f>
        <v>0</v>
      </c>
    </row>
    <row r="599" spans="1:68" x14ac:dyDescent="0.2">
      <c r="A599" s="807"/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808"/>
      <c r="P599" s="791" t="s">
        <v>71</v>
      </c>
      <c r="Q599" s="792"/>
      <c r="R599" s="792"/>
      <c r="S599" s="792"/>
      <c r="T599" s="792"/>
      <c r="U599" s="792"/>
      <c r="V599" s="793"/>
      <c r="W599" s="36" t="s">
        <v>72</v>
      </c>
      <c r="X599" s="781">
        <f>IFERROR(X598/H598,"0")</f>
        <v>0</v>
      </c>
      <c r="Y599" s="781">
        <f>IFERROR(Y598/H598,"0")</f>
        <v>0</v>
      </c>
      <c r="Z599" s="781">
        <f>IFERROR(IF(Z598="",0,Z598),"0")</f>
        <v>0</v>
      </c>
      <c r="AA599" s="782"/>
      <c r="AB599" s="782"/>
      <c r="AC599" s="782"/>
    </row>
    <row r="600" spans="1:68" x14ac:dyDescent="0.2">
      <c r="A600" s="797"/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808"/>
      <c r="P600" s="791" t="s">
        <v>71</v>
      </c>
      <c r="Q600" s="792"/>
      <c r="R600" s="792"/>
      <c r="S600" s="792"/>
      <c r="T600" s="792"/>
      <c r="U600" s="792"/>
      <c r="V600" s="793"/>
      <c r="W600" s="36" t="s">
        <v>69</v>
      </c>
      <c r="X600" s="781">
        <f>IFERROR(SUM(X598:X598),"0")</f>
        <v>0</v>
      </c>
      <c r="Y600" s="781">
        <f>IFERROR(SUM(Y598:Y598),"0")</f>
        <v>0</v>
      </c>
      <c r="Z600" s="36"/>
      <c r="AA600" s="782"/>
      <c r="AB600" s="782"/>
      <c r="AC600" s="782"/>
    </row>
    <row r="601" spans="1:68" ht="27.75" customHeight="1" x14ac:dyDescent="0.2">
      <c r="A601" s="920" t="s">
        <v>942</v>
      </c>
      <c r="B601" s="921"/>
      <c r="C601" s="921"/>
      <c r="D601" s="921"/>
      <c r="E601" s="921"/>
      <c r="F601" s="921"/>
      <c r="G601" s="921"/>
      <c r="H601" s="921"/>
      <c r="I601" s="921"/>
      <c r="J601" s="921"/>
      <c r="K601" s="921"/>
      <c r="L601" s="921"/>
      <c r="M601" s="921"/>
      <c r="N601" s="921"/>
      <c r="O601" s="921"/>
      <c r="P601" s="921"/>
      <c r="Q601" s="921"/>
      <c r="R601" s="921"/>
      <c r="S601" s="921"/>
      <c r="T601" s="921"/>
      <c r="U601" s="921"/>
      <c r="V601" s="921"/>
      <c r="W601" s="921"/>
      <c r="X601" s="921"/>
      <c r="Y601" s="921"/>
      <c r="Z601" s="921"/>
      <c r="AA601" s="47"/>
      <c r="AB601" s="47"/>
      <c r="AC601" s="47"/>
    </row>
    <row r="602" spans="1:68" ht="16.5" customHeight="1" x14ac:dyDescent="0.25">
      <c r="A602" s="825" t="s">
        <v>942</v>
      </c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797"/>
      <c r="P602" s="797"/>
      <c r="Q602" s="797"/>
      <c r="R602" s="797"/>
      <c r="S602" s="797"/>
      <c r="T602" s="797"/>
      <c r="U602" s="797"/>
      <c r="V602" s="797"/>
      <c r="W602" s="797"/>
      <c r="X602" s="797"/>
      <c r="Y602" s="797"/>
      <c r="Z602" s="797"/>
      <c r="AA602" s="772"/>
      <c r="AB602" s="772"/>
      <c r="AC602" s="772"/>
    </row>
    <row r="603" spans="1:68" ht="14.25" customHeight="1" x14ac:dyDescent="0.25">
      <c r="A603" s="796" t="s">
        <v>113</v>
      </c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797"/>
      <c r="P603" s="797"/>
      <c r="Q603" s="797"/>
      <c r="R603" s="797"/>
      <c r="S603" s="797"/>
      <c r="T603" s="797"/>
      <c r="U603" s="797"/>
      <c r="V603" s="797"/>
      <c r="W603" s="797"/>
      <c r="X603" s="797"/>
      <c r="Y603" s="797"/>
      <c r="Z603" s="797"/>
      <c r="AA603" s="771"/>
      <c r="AB603" s="771"/>
      <c r="AC603" s="771"/>
    </row>
    <row r="604" spans="1:68" ht="27" customHeight="1" x14ac:dyDescent="0.25">
      <c r="A604" s="53" t="s">
        <v>943</v>
      </c>
      <c r="B604" s="53" t="s">
        <v>944</v>
      </c>
      <c r="C604" s="30">
        <v>4301011763</v>
      </c>
      <c r="D604" s="786">
        <v>4640242181011</v>
      </c>
      <c r="E604" s="787"/>
      <c r="F604" s="778">
        <v>1.35</v>
      </c>
      <c r="G604" s="31">
        <v>8</v>
      </c>
      <c r="H604" s="778">
        <v>10.8</v>
      </c>
      <c r="I604" s="778">
        <v>11.28</v>
      </c>
      <c r="J604" s="31">
        <v>56</v>
      </c>
      <c r="K604" s="31" t="s">
        <v>116</v>
      </c>
      <c r="L604" s="31"/>
      <c r="M604" s="32" t="s">
        <v>77</v>
      </c>
      <c r="N604" s="32"/>
      <c r="O604" s="31">
        <v>55</v>
      </c>
      <c r="P604" s="1047" t="s">
        <v>945</v>
      </c>
      <c r="Q604" s="784"/>
      <c r="R604" s="784"/>
      <c r="S604" s="784"/>
      <c r="T604" s="785"/>
      <c r="U604" s="33"/>
      <c r="V604" s="33"/>
      <c r="W604" s="34" t="s">
        <v>69</v>
      </c>
      <c r="X604" s="779">
        <v>0</v>
      </c>
      <c r="Y604" s="780">
        <f t="shared" ref="Y604:Y610" si="120">IFERROR(IF(X604="",0,CEILING((X604/$H604),1)*$H604),"")</f>
        <v>0</v>
      </c>
      <c r="Z604" s="35" t="str">
        <f>IFERROR(IF(Y604=0,"",ROUNDUP(Y604/H604,0)*0.02175),"")</f>
        <v/>
      </c>
      <c r="AA604" s="55"/>
      <c r="AB604" s="56"/>
      <c r="AC604" s="699" t="s">
        <v>946</v>
      </c>
      <c r="AG604" s="63"/>
      <c r="AJ604" s="66"/>
      <c r="AK604" s="66">
        <v>0</v>
      </c>
      <c r="BB604" s="700" t="s">
        <v>1</v>
      </c>
      <c r="BM604" s="63">
        <f t="shared" ref="BM604:BM610" si="121">IFERROR(X604*I604/H604,"0")</f>
        <v>0</v>
      </c>
      <c r="BN604" s="63">
        <f t="shared" ref="BN604:BN610" si="122">IFERROR(Y604*I604/H604,"0")</f>
        <v>0</v>
      </c>
      <c r="BO604" s="63">
        <f t="shared" ref="BO604:BO610" si="123">IFERROR(1/J604*(X604/H604),"0")</f>
        <v>0</v>
      </c>
      <c r="BP604" s="63">
        <f t="shared" ref="BP604:BP610" si="124">IFERROR(1/J604*(Y604/H604),"0")</f>
        <v>0</v>
      </c>
    </row>
    <row r="605" spans="1:68" ht="27" customHeight="1" x14ac:dyDescent="0.25">
      <c r="A605" s="53" t="s">
        <v>947</v>
      </c>
      <c r="B605" s="53" t="s">
        <v>948</v>
      </c>
      <c r="C605" s="30">
        <v>4301011585</v>
      </c>
      <c r="D605" s="786">
        <v>4640242180441</v>
      </c>
      <c r="E605" s="787"/>
      <c r="F605" s="778">
        <v>1.5</v>
      </c>
      <c r="G605" s="31">
        <v>8</v>
      </c>
      <c r="H605" s="778">
        <v>12</v>
      </c>
      <c r="I605" s="778">
        <v>12.48</v>
      </c>
      <c r="J605" s="31">
        <v>56</v>
      </c>
      <c r="K605" s="31" t="s">
        <v>116</v>
      </c>
      <c r="L605" s="31"/>
      <c r="M605" s="32" t="s">
        <v>119</v>
      </c>
      <c r="N605" s="32"/>
      <c r="O605" s="31">
        <v>50</v>
      </c>
      <c r="P605" s="1085" t="s">
        <v>949</v>
      </c>
      <c r="Q605" s="784"/>
      <c r="R605" s="784"/>
      <c r="S605" s="784"/>
      <c r="T605" s="785"/>
      <c r="U605" s="33"/>
      <c r="V605" s="33"/>
      <c r="W605" s="34" t="s">
        <v>69</v>
      </c>
      <c r="X605" s="779">
        <v>0</v>
      </c>
      <c r="Y605" s="780">
        <f t="shared" si="120"/>
        <v>0</v>
      </c>
      <c r="Z605" s="35" t="str">
        <f>IFERROR(IF(Y605=0,"",ROUNDUP(Y605/H605,0)*0.02175),"")</f>
        <v/>
      </c>
      <c r="AA605" s="55"/>
      <c r="AB605" s="56"/>
      <c r="AC605" s="701" t="s">
        <v>950</v>
      </c>
      <c r="AG605" s="63"/>
      <c r="AJ605" s="66"/>
      <c r="AK605" s="66">
        <v>0</v>
      </c>
      <c r="BB605" s="702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customHeight="1" x14ac:dyDescent="0.25">
      <c r="A606" s="53" t="s">
        <v>951</v>
      </c>
      <c r="B606" s="53" t="s">
        <v>952</v>
      </c>
      <c r="C606" s="30">
        <v>4301011584</v>
      </c>
      <c r="D606" s="786">
        <v>4640242180564</v>
      </c>
      <c r="E606" s="787"/>
      <c r="F606" s="778">
        <v>1.5</v>
      </c>
      <c r="G606" s="31">
        <v>8</v>
      </c>
      <c r="H606" s="778">
        <v>12</v>
      </c>
      <c r="I606" s="778">
        <v>12.48</v>
      </c>
      <c r="J606" s="31">
        <v>56</v>
      </c>
      <c r="K606" s="31" t="s">
        <v>116</v>
      </c>
      <c r="L606" s="31"/>
      <c r="M606" s="32" t="s">
        <v>119</v>
      </c>
      <c r="N606" s="32"/>
      <c r="O606" s="31">
        <v>50</v>
      </c>
      <c r="P606" s="969" t="s">
        <v>953</v>
      </c>
      <c r="Q606" s="784"/>
      <c r="R606" s="784"/>
      <c r="S606" s="784"/>
      <c r="T606" s="785"/>
      <c r="U606" s="33"/>
      <c r="V606" s="33"/>
      <c r="W606" s="34" t="s">
        <v>69</v>
      </c>
      <c r="X606" s="779">
        <v>20</v>
      </c>
      <c r="Y606" s="780">
        <f t="shared" si="120"/>
        <v>24</v>
      </c>
      <c r="Z606" s="35">
        <f>IFERROR(IF(Y606=0,"",ROUNDUP(Y606/H606,0)*0.02175),"")</f>
        <v>4.3499999999999997E-2</v>
      </c>
      <c r="AA606" s="55"/>
      <c r="AB606" s="56"/>
      <c r="AC606" s="703" t="s">
        <v>954</v>
      </c>
      <c r="AG606" s="63"/>
      <c r="AJ606" s="66"/>
      <c r="AK606" s="66">
        <v>0</v>
      </c>
      <c r="BB606" s="704" t="s">
        <v>1</v>
      </c>
      <c r="BM606" s="63">
        <f t="shared" si="121"/>
        <v>20.8</v>
      </c>
      <c r="BN606" s="63">
        <f t="shared" si="122"/>
        <v>24.959999999999997</v>
      </c>
      <c r="BO606" s="63">
        <f t="shared" si="123"/>
        <v>2.976190476190476E-2</v>
      </c>
      <c r="BP606" s="63">
        <f t="shared" si="124"/>
        <v>3.5714285714285712E-2</v>
      </c>
    </row>
    <row r="607" spans="1:68" ht="27" customHeight="1" x14ac:dyDescent="0.25">
      <c r="A607" s="53" t="s">
        <v>955</v>
      </c>
      <c r="B607" s="53" t="s">
        <v>956</v>
      </c>
      <c r="C607" s="30">
        <v>4301011762</v>
      </c>
      <c r="D607" s="786">
        <v>4640242180922</v>
      </c>
      <c r="E607" s="787"/>
      <c r="F607" s="778">
        <v>1.35</v>
      </c>
      <c r="G607" s="31">
        <v>8</v>
      </c>
      <c r="H607" s="778">
        <v>10.8</v>
      </c>
      <c r="I607" s="778">
        <v>11.28</v>
      </c>
      <c r="J607" s="31">
        <v>56</v>
      </c>
      <c r="K607" s="31" t="s">
        <v>116</v>
      </c>
      <c r="L607" s="31"/>
      <c r="M607" s="32" t="s">
        <v>119</v>
      </c>
      <c r="N607" s="32"/>
      <c r="O607" s="31">
        <v>55</v>
      </c>
      <c r="P607" s="1089" t="s">
        <v>957</v>
      </c>
      <c r="Q607" s="784"/>
      <c r="R607" s="784"/>
      <c r="S607" s="784"/>
      <c r="T607" s="785"/>
      <c r="U607" s="33"/>
      <c r="V607" s="33"/>
      <c r="W607" s="34" t="s">
        <v>69</v>
      </c>
      <c r="X607" s="779">
        <v>0</v>
      </c>
      <c r="Y607" s="780">
        <f t="shared" si="120"/>
        <v>0</v>
      </c>
      <c r="Z607" s="35" t="str">
        <f>IFERROR(IF(Y607=0,"",ROUNDUP(Y607/H607,0)*0.02175),"")</f>
        <v/>
      </c>
      <c r="AA607" s="55"/>
      <c r="AB607" s="56"/>
      <c r="AC607" s="705" t="s">
        <v>958</v>
      </c>
      <c r="AG607" s="63"/>
      <c r="AJ607" s="66"/>
      <c r="AK607" s="66">
        <v>0</v>
      </c>
      <c r="BB607" s="706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t="27" customHeight="1" x14ac:dyDescent="0.25">
      <c r="A608" s="53" t="s">
        <v>959</v>
      </c>
      <c r="B608" s="53" t="s">
        <v>960</v>
      </c>
      <c r="C608" s="30">
        <v>4301011764</v>
      </c>
      <c r="D608" s="786">
        <v>4640242181189</v>
      </c>
      <c r="E608" s="787"/>
      <c r="F608" s="778">
        <v>0.4</v>
      </c>
      <c r="G608" s="31">
        <v>10</v>
      </c>
      <c r="H608" s="778">
        <v>4</v>
      </c>
      <c r="I608" s="778">
        <v>4.21</v>
      </c>
      <c r="J608" s="31">
        <v>132</v>
      </c>
      <c r="K608" s="31" t="s">
        <v>126</v>
      </c>
      <c r="L608" s="31"/>
      <c r="M608" s="32" t="s">
        <v>77</v>
      </c>
      <c r="N608" s="32"/>
      <c r="O608" s="31">
        <v>55</v>
      </c>
      <c r="P608" s="980" t="s">
        <v>961</v>
      </c>
      <c r="Q608" s="784"/>
      <c r="R608" s="784"/>
      <c r="S608" s="784"/>
      <c r="T608" s="785"/>
      <c r="U608" s="33"/>
      <c r="V608" s="33"/>
      <c r="W608" s="34" t="s">
        <v>69</v>
      </c>
      <c r="X608" s="779">
        <v>0</v>
      </c>
      <c r="Y608" s="780">
        <f t="shared" si="120"/>
        <v>0</v>
      </c>
      <c r="Z608" s="35" t="str">
        <f>IFERROR(IF(Y608=0,"",ROUNDUP(Y608/H608,0)*0.00902),"")</f>
        <v/>
      </c>
      <c r="AA608" s="55"/>
      <c r="AB608" s="56"/>
      <c r="AC608" s="707" t="s">
        <v>946</v>
      </c>
      <c r="AG608" s="63"/>
      <c r="AJ608" s="66"/>
      <c r="AK608" s="66">
        <v>0</v>
      </c>
      <c r="BB608" s="708" t="s">
        <v>1</v>
      </c>
      <c r="BM608" s="63">
        <f t="shared" si="121"/>
        <v>0</v>
      </c>
      <c r="BN608" s="63">
        <f t="shared" si="122"/>
        <v>0</v>
      </c>
      <c r="BO608" s="63">
        <f t="shared" si="123"/>
        <v>0</v>
      </c>
      <c r="BP608" s="63">
        <f t="shared" si="124"/>
        <v>0</v>
      </c>
    </row>
    <row r="609" spans="1:68" ht="27" customHeight="1" x14ac:dyDescent="0.25">
      <c r="A609" s="53" t="s">
        <v>962</v>
      </c>
      <c r="B609" s="53" t="s">
        <v>963</v>
      </c>
      <c r="C609" s="30">
        <v>4301011551</v>
      </c>
      <c r="D609" s="786">
        <v>4640242180038</v>
      </c>
      <c r="E609" s="787"/>
      <c r="F609" s="778">
        <v>0.4</v>
      </c>
      <c r="G609" s="31">
        <v>10</v>
      </c>
      <c r="H609" s="778">
        <v>4</v>
      </c>
      <c r="I609" s="778">
        <v>4.21</v>
      </c>
      <c r="J609" s="31">
        <v>132</v>
      </c>
      <c r="K609" s="31" t="s">
        <v>126</v>
      </c>
      <c r="L609" s="31"/>
      <c r="M609" s="32" t="s">
        <v>119</v>
      </c>
      <c r="N609" s="32"/>
      <c r="O609" s="31">
        <v>50</v>
      </c>
      <c r="P609" s="1024" t="s">
        <v>964</v>
      </c>
      <c r="Q609" s="784"/>
      <c r="R609" s="784"/>
      <c r="S609" s="784"/>
      <c r="T609" s="785"/>
      <c r="U609" s="33"/>
      <c r="V609" s="33"/>
      <c r="W609" s="34" t="s">
        <v>69</v>
      </c>
      <c r="X609" s="779">
        <v>0</v>
      </c>
      <c r="Y609" s="780">
        <f t="shared" si="120"/>
        <v>0</v>
      </c>
      <c r="Z609" s="35" t="str">
        <f>IFERROR(IF(Y609=0,"",ROUNDUP(Y609/H609,0)*0.00902),"")</f>
        <v/>
      </c>
      <c r="AA609" s="55"/>
      <c r="AB609" s="56"/>
      <c r="AC609" s="709" t="s">
        <v>954</v>
      </c>
      <c r="AG609" s="63"/>
      <c r="AJ609" s="66"/>
      <c r="AK609" s="66">
        <v>0</v>
      </c>
      <c r="BB609" s="710" t="s">
        <v>1</v>
      </c>
      <c r="BM609" s="63">
        <f t="shared" si="121"/>
        <v>0</v>
      </c>
      <c r="BN609" s="63">
        <f t="shared" si="122"/>
        <v>0</v>
      </c>
      <c r="BO609" s="63">
        <f t="shared" si="123"/>
        <v>0</v>
      </c>
      <c r="BP609" s="63">
        <f t="shared" si="124"/>
        <v>0</v>
      </c>
    </row>
    <row r="610" spans="1:68" ht="27" customHeight="1" x14ac:dyDescent="0.25">
      <c r="A610" s="53" t="s">
        <v>965</v>
      </c>
      <c r="B610" s="53" t="s">
        <v>966</v>
      </c>
      <c r="C610" s="30">
        <v>4301011765</v>
      </c>
      <c r="D610" s="786">
        <v>4640242181172</v>
      </c>
      <c r="E610" s="787"/>
      <c r="F610" s="778">
        <v>0.4</v>
      </c>
      <c r="G610" s="31">
        <v>10</v>
      </c>
      <c r="H610" s="778">
        <v>4</v>
      </c>
      <c r="I610" s="778">
        <v>4.21</v>
      </c>
      <c r="J610" s="31">
        <v>132</v>
      </c>
      <c r="K610" s="31" t="s">
        <v>126</v>
      </c>
      <c r="L610" s="31"/>
      <c r="M610" s="32" t="s">
        <v>119</v>
      </c>
      <c r="N610" s="32"/>
      <c r="O610" s="31">
        <v>55</v>
      </c>
      <c r="P610" s="919" t="s">
        <v>967</v>
      </c>
      <c r="Q610" s="784"/>
      <c r="R610" s="784"/>
      <c r="S610" s="784"/>
      <c r="T610" s="785"/>
      <c r="U610" s="33"/>
      <c r="V610" s="33"/>
      <c r="W610" s="34" t="s">
        <v>69</v>
      </c>
      <c r="X610" s="779">
        <v>0</v>
      </c>
      <c r="Y610" s="780">
        <f t="shared" si="120"/>
        <v>0</v>
      </c>
      <c r="Z610" s="35" t="str">
        <f>IFERROR(IF(Y610=0,"",ROUNDUP(Y610/H610,0)*0.00902),"")</f>
        <v/>
      </c>
      <c r="AA610" s="55"/>
      <c r="AB610" s="56"/>
      <c r="AC610" s="711" t="s">
        <v>958</v>
      </c>
      <c r="AG610" s="63"/>
      <c r="AJ610" s="66"/>
      <c r="AK610" s="66">
        <v>0</v>
      </c>
      <c r="BB610" s="712" t="s">
        <v>1</v>
      </c>
      <c r="BM610" s="63">
        <f t="shared" si="121"/>
        <v>0</v>
      </c>
      <c r="BN610" s="63">
        <f t="shared" si="122"/>
        <v>0</v>
      </c>
      <c r="BO610" s="63">
        <f t="shared" si="123"/>
        <v>0</v>
      </c>
      <c r="BP610" s="63">
        <f t="shared" si="124"/>
        <v>0</v>
      </c>
    </row>
    <row r="611" spans="1:68" x14ac:dyDescent="0.2">
      <c r="A611" s="807"/>
      <c r="B611" s="797"/>
      <c r="C611" s="797"/>
      <c r="D611" s="797"/>
      <c r="E611" s="797"/>
      <c r="F611" s="797"/>
      <c r="G611" s="797"/>
      <c r="H611" s="797"/>
      <c r="I611" s="797"/>
      <c r="J611" s="797"/>
      <c r="K611" s="797"/>
      <c r="L611" s="797"/>
      <c r="M611" s="797"/>
      <c r="N611" s="797"/>
      <c r="O611" s="808"/>
      <c r="P611" s="791" t="s">
        <v>71</v>
      </c>
      <c r="Q611" s="792"/>
      <c r="R611" s="792"/>
      <c r="S611" s="792"/>
      <c r="T611" s="792"/>
      <c r="U611" s="792"/>
      <c r="V611" s="793"/>
      <c r="W611" s="36" t="s">
        <v>72</v>
      </c>
      <c r="X611" s="781">
        <f>IFERROR(X604/H604,"0")+IFERROR(X605/H605,"0")+IFERROR(X606/H606,"0")+IFERROR(X607/H607,"0")+IFERROR(X608/H608,"0")+IFERROR(X609/H609,"0")+IFERROR(X610/H610,"0")</f>
        <v>1.6666666666666667</v>
      </c>
      <c r="Y611" s="781">
        <f>IFERROR(Y604/H604,"0")+IFERROR(Y605/H605,"0")+IFERROR(Y606/H606,"0")+IFERROR(Y607/H607,"0")+IFERROR(Y608/H608,"0")+IFERROR(Y609/H609,"0")+IFERROR(Y610/H610,"0")</f>
        <v>2</v>
      </c>
      <c r="Z611" s="781">
        <f>IFERROR(IF(Z604="",0,Z604),"0")+IFERROR(IF(Z605="",0,Z605),"0")+IFERROR(IF(Z606="",0,Z606),"0")+IFERROR(IF(Z607="",0,Z607),"0")+IFERROR(IF(Z608="",0,Z608),"0")+IFERROR(IF(Z609="",0,Z609),"0")+IFERROR(IF(Z610="",0,Z610),"0")</f>
        <v>4.3499999999999997E-2</v>
      </c>
      <c r="AA611" s="782"/>
      <c r="AB611" s="782"/>
      <c r="AC611" s="782"/>
    </row>
    <row r="612" spans="1:68" x14ac:dyDescent="0.2">
      <c r="A612" s="797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08"/>
      <c r="P612" s="791" t="s">
        <v>71</v>
      </c>
      <c r="Q612" s="792"/>
      <c r="R612" s="792"/>
      <c r="S612" s="792"/>
      <c r="T612" s="792"/>
      <c r="U612" s="792"/>
      <c r="V612" s="793"/>
      <c r="W612" s="36" t="s">
        <v>69</v>
      </c>
      <c r="X612" s="781">
        <f>IFERROR(SUM(X604:X610),"0")</f>
        <v>20</v>
      </c>
      <c r="Y612" s="781">
        <f>IFERROR(SUM(Y604:Y610),"0")</f>
        <v>24</v>
      </c>
      <c r="Z612" s="36"/>
      <c r="AA612" s="782"/>
      <c r="AB612" s="782"/>
      <c r="AC612" s="782"/>
    </row>
    <row r="613" spans="1:68" ht="14.25" customHeight="1" x14ac:dyDescent="0.25">
      <c r="A613" s="796" t="s">
        <v>166</v>
      </c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797"/>
      <c r="P613" s="797"/>
      <c r="Q613" s="797"/>
      <c r="R613" s="797"/>
      <c r="S613" s="797"/>
      <c r="T613" s="797"/>
      <c r="U613" s="797"/>
      <c r="V613" s="797"/>
      <c r="W613" s="797"/>
      <c r="X613" s="797"/>
      <c r="Y613" s="797"/>
      <c r="Z613" s="797"/>
      <c r="AA613" s="771"/>
      <c r="AB613" s="771"/>
      <c r="AC613" s="771"/>
    </row>
    <row r="614" spans="1:68" ht="16.5" customHeight="1" x14ac:dyDescent="0.25">
      <c r="A614" s="53" t="s">
        <v>968</v>
      </c>
      <c r="B614" s="53" t="s">
        <v>969</v>
      </c>
      <c r="C614" s="30">
        <v>4301020269</v>
      </c>
      <c r="D614" s="786">
        <v>4640242180519</v>
      </c>
      <c r="E614" s="787"/>
      <c r="F614" s="778">
        <v>1.35</v>
      </c>
      <c r="G614" s="31">
        <v>8</v>
      </c>
      <c r="H614" s="778">
        <v>10.8</v>
      </c>
      <c r="I614" s="778">
        <v>11.28</v>
      </c>
      <c r="J614" s="31">
        <v>56</v>
      </c>
      <c r="K614" s="31" t="s">
        <v>116</v>
      </c>
      <c r="L614" s="31"/>
      <c r="M614" s="32" t="s">
        <v>77</v>
      </c>
      <c r="N614" s="32"/>
      <c r="O614" s="31">
        <v>50</v>
      </c>
      <c r="P614" s="1011" t="s">
        <v>970</v>
      </c>
      <c r="Q614" s="784"/>
      <c r="R614" s="784"/>
      <c r="S614" s="784"/>
      <c r="T614" s="785"/>
      <c r="U614" s="33"/>
      <c r="V614" s="33"/>
      <c r="W614" s="34" t="s">
        <v>69</v>
      </c>
      <c r="X614" s="779">
        <v>0</v>
      </c>
      <c r="Y614" s="780">
        <f>IFERROR(IF(X614="",0,CEILING((X614/$H614),1)*$H614),"")</f>
        <v>0</v>
      </c>
      <c r="Z614" s="35" t="str">
        <f>IFERROR(IF(Y614=0,"",ROUNDUP(Y614/H614,0)*0.02175),"")</f>
        <v/>
      </c>
      <c r="AA614" s="55"/>
      <c r="AB614" s="56"/>
      <c r="AC614" s="713" t="s">
        <v>971</v>
      </c>
      <c r="AG614" s="63"/>
      <c r="AJ614" s="66"/>
      <c r="AK614" s="66">
        <v>0</v>
      </c>
      <c r="BB614" s="714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t="27" customHeight="1" x14ac:dyDescent="0.25">
      <c r="A615" s="53" t="s">
        <v>972</v>
      </c>
      <c r="B615" s="53" t="s">
        <v>973</v>
      </c>
      <c r="C615" s="30">
        <v>4301020260</v>
      </c>
      <c r="D615" s="786">
        <v>4640242180526</v>
      </c>
      <c r="E615" s="787"/>
      <c r="F615" s="778">
        <v>1.8</v>
      </c>
      <c r="G615" s="31">
        <v>6</v>
      </c>
      <c r="H615" s="778">
        <v>10.8</v>
      </c>
      <c r="I615" s="778">
        <v>11.28</v>
      </c>
      <c r="J615" s="31">
        <v>56</v>
      </c>
      <c r="K615" s="31" t="s">
        <v>116</v>
      </c>
      <c r="L615" s="31"/>
      <c r="M615" s="32" t="s">
        <v>119</v>
      </c>
      <c r="N615" s="32"/>
      <c r="O615" s="31">
        <v>50</v>
      </c>
      <c r="P615" s="829" t="s">
        <v>974</v>
      </c>
      <c r="Q615" s="784"/>
      <c r="R615" s="784"/>
      <c r="S615" s="784"/>
      <c r="T615" s="785"/>
      <c r="U615" s="33"/>
      <c r="V615" s="33"/>
      <c r="W615" s="34" t="s">
        <v>69</v>
      </c>
      <c r="X615" s="779">
        <v>0</v>
      </c>
      <c r="Y615" s="780">
        <f>IFERROR(IF(X615="",0,CEILING((X615/$H615),1)*$H615),"")</f>
        <v>0</v>
      </c>
      <c r="Z615" s="35" t="str">
        <f>IFERROR(IF(Y615=0,"",ROUNDUP(Y615/H615,0)*0.02175),"")</f>
        <v/>
      </c>
      <c r="AA615" s="55"/>
      <c r="AB615" s="56"/>
      <c r="AC615" s="715" t="s">
        <v>971</v>
      </c>
      <c r="AG615" s="63"/>
      <c r="AJ615" s="66"/>
      <c r="AK615" s="66">
        <v>0</v>
      </c>
      <c r="BB615" s="716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customHeight="1" x14ac:dyDescent="0.25">
      <c r="A616" s="53" t="s">
        <v>975</v>
      </c>
      <c r="B616" s="53" t="s">
        <v>976</v>
      </c>
      <c r="C616" s="30">
        <v>4301020309</v>
      </c>
      <c r="D616" s="786">
        <v>4640242180090</v>
      </c>
      <c r="E616" s="787"/>
      <c r="F616" s="778">
        <v>1.35</v>
      </c>
      <c r="G616" s="31">
        <v>8</v>
      </c>
      <c r="H616" s="778">
        <v>10.8</v>
      </c>
      <c r="I616" s="778">
        <v>11.28</v>
      </c>
      <c r="J616" s="31">
        <v>56</v>
      </c>
      <c r="K616" s="31" t="s">
        <v>116</v>
      </c>
      <c r="L616" s="31"/>
      <c r="M616" s="32" t="s">
        <v>119</v>
      </c>
      <c r="N616" s="32"/>
      <c r="O616" s="31">
        <v>50</v>
      </c>
      <c r="P616" s="835" t="s">
        <v>977</v>
      </c>
      <c r="Q616" s="784"/>
      <c r="R616" s="784"/>
      <c r="S616" s="784"/>
      <c r="T616" s="785"/>
      <c r="U616" s="33"/>
      <c r="V616" s="33"/>
      <c r="W616" s="34" t="s">
        <v>69</v>
      </c>
      <c r="X616" s="779">
        <v>0</v>
      </c>
      <c r="Y616" s="780">
        <f>IFERROR(IF(X616="",0,CEILING((X616/$H616),1)*$H616),"")</f>
        <v>0</v>
      </c>
      <c r="Z616" s="35" t="str">
        <f>IFERROR(IF(Y616=0,"",ROUNDUP(Y616/H616,0)*0.02175),"")</f>
        <v/>
      </c>
      <c r="AA616" s="55"/>
      <c r="AB616" s="56"/>
      <c r="AC616" s="717" t="s">
        <v>978</v>
      </c>
      <c r="AG616" s="63"/>
      <c r="AJ616" s="66"/>
      <c r="AK616" s="66">
        <v>0</v>
      </c>
      <c r="BB616" s="718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t="27" customHeight="1" x14ac:dyDescent="0.25">
      <c r="A617" s="53" t="s">
        <v>979</v>
      </c>
      <c r="B617" s="53" t="s">
        <v>980</v>
      </c>
      <c r="C617" s="30">
        <v>4301020295</v>
      </c>
      <c r="D617" s="786">
        <v>4640242181363</v>
      </c>
      <c r="E617" s="787"/>
      <c r="F617" s="778">
        <v>0.4</v>
      </c>
      <c r="G617" s="31">
        <v>10</v>
      </c>
      <c r="H617" s="778">
        <v>4</v>
      </c>
      <c r="I617" s="778">
        <v>4.21</v>
      </c>
      <c r="J617" s="31">
        <v>132</v>
      </c>
      <c r="K617" s="31" t="s">
        <v>126</v>
      </c>
      <c r="L617" s="31"/>
      <c r="M617" s="32" t="s">
        <v>119</v>
      </c>
      <c r="N617" s="32"/>
      <c r="O617" s="31">
        <v>50</v>
      </c>
      <c r="P617" s="1056" t="s">
        <v>981</v>
      </c>
      <c r="Q617" s="784"/>
      <c r="R617" s="784"/>
      <c r="S617" s="784"/>
      <c r="T617" s="785"/>
      <c r="U617" s="33"/>
      <c r="V617" s="33"/>
      <c r="W617" s="34" t="s">
        <v>69</v>
      </c>
      <c r="X617" s="779">
        <v>0</v>
      </c>
      <c r="Y617" s="780">
        <f>IFERROR(IF(X617="",0,CEILING((X617/$H617),1)*$H617),"")</f>
        <v>0</v>
      </c>
      <c r="Z617" s="35" t="str">
        <f>IFERROR(IF(Y617=0,"",ROUNDUP(Y617/H617,0)*0.00902),"")</f>
        <v/>
      </c>
      <c r="AA617" s="55"/>
      <c r="AB617" s="56"/>
      <c r="AC617" s="719" t="s">
        <v>978</v>
      </c>
      <c r="AG617" s="63"/>
      <c r="AJ617" s="66"/>
      <c r="AK617" s="66">
        <v>0</v>
      </c>
      <c r="BB617" s="720" t="s">
        <v>1</v>
      </c>
      <c r="BM617" s="63">
        <f>IFERROR(X617*I617/H617,"0")</f>
        <v>0</v>
      </c>
      <c r="BN617" s="63">
        <f>IFERROR(Y617*I617/H617,"0")</f>
        <v>0</v>
      </c>
      <c r="BO617" s="63">
        <f>IFERROR(1/J617*(X617/H617),"0")</f>
        <v>0</v>
      </c>
      <c r="BP617" s="63">
        <f>IFERROR(1/J617*(Y617/H617),"0")</f>
        <v>0</v>
      </c>
    </row>
    <row r="618" spans="1:68" x14ac:dyDescent="0.2">
      <c r="A618" s="807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08"/>
      <c r="P618" s="791" t="s">
        <v>71</v>
      </c>
      <c r="Q618" s="792"/>
      <c r="R618" s="792"/>
      <c r="S618" s="792"/>
      <c r="T618" s="792"/>
      <c r="U618" s="792"/>
      <c r="V618" s="793"/>
      <c r="W618" s="36" t="s">
        <v>72</v>
      </c>
      <c r="X618" s="781">
        <f>IFERROR(X614/H614,"0")+IFERROR(X615/H615,"0")+IFERROR(X616/H616,"0")+IFERROR(X617/H617,"0")</f>
        <v>0</v>
      </c>
      <c r="Y618" s="781">
        <f>IFERROR(Y614/H614,"0")+IFERROR(Y615/H615,"0")+IFERROR(Y616/H616,"0")+IFERROR(Y617/H617,"0")</f>
        <v>0</v>
      </c>
      <c r="Z618" s="781">
        <f>IFERROR(IF(Z614="",0,Z614),"0")+IFERROR(IF(Z615="",0,Z615),"0")+IFERROR(IF(Z616="",0,Z616),"0")+IFERROR(IF(Z617="",0,Z617),"0")</f>
        <v>0</v>
      </c>
      <c r="AA618" s="782"/>
      <c r="AB618" s="782"/>
      <c r="AC618" s="782"/>
    </row>
    <row r="619" spans="1:68" x14ac:dyDescent="0.2">
      <c r="A619" s="797"/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808"/>
      <c r="P619" s="791" t="s">
        <v>71</v>
      </c>
      <c r="Q619" s="792"/>
      <c r="R619" s="792"/>
      <c r="S619" s="792"/>
      <c r="T619" s="792"/>
      <c r="U619" s="792"/>
      <c r="V619" s="793"/>
      <c r="W619" s="36" t="s">
        <v>69</v>
      </c>
      <c r="X619" s="781">
        <f>IFERROR(SUM(X614:X617),"0")</f>
        <v>0</v>
      </c>
      <c r="Y619" s="781">
        <f>IFERROR(SUM(Y614:Y617),"0")</f>
        <v>0</v>
      </c>
      <c r="Z619" s="36"/>
      <c r="AA619" s="782"/>
      <c r="AB619" s="782"/>
      <c r="AC619" s="782"/>
    </row>
    <row r="620" spans="1:68" ht="14.25" customHeight="1" x14ac:dyDescent="0.25">
      <c r="A620" s="796" t="s">
        <v>64</v>
      </c>
      <c r="B620" s="797"/>
      <c r="C620" s="797"/>
      <c r="D620" s="797"/>
      <c r="E620" s="797"/>
      <c r="F620" s="797"/>
      <c r="G620" s="797"/>
      <c r="H620" s="797"/>
      <c r="I620" s="797"/>
      <c r="J620" s="797"/>
      <c r="K620" s="797"/>
      <c r="L620" s="797"/>
      <c r="M620" s="797"/>
      <c r="N620" s="797"/>
      <c r="O620" s="797"/>
      <c r="P620" s="797"/>
      <c r="Q620" s="797"/>
      <c r="R620" s="797"/>
      <c r="S620" s="797"/>
      <c r="T620" s="797"/>
      <c r="U620" s="797"/>
      <c r="V620" s="797"/>
      <c r="W620" s="797"/>
      <c r="X620" s="797"/>
      <c r="Y620" s="797"/>
      <c r="Z620" s="797"/>
      <c r="AA620" s="771"/>
      <c r="AB620" s="771"/>
      <c r="AC620" s="771"/>
    </row>
    <row r="621" spans="1:68" ht="27" customHeight="1" x14ac:dyDescent="0.25">
      <c r="A621" s="53" t="s">
        <v>982</v>
      </c>
      <c r="B621" s="53" t="s">
        <v>983</v>
      </c>
      <c r="C621" s="30">
        <v>4301031280</v>
      </c>
      <c r="D621" s="786">
        <v>4640242180816</v>
      </c>
      <c r="E621" s="787"/>
      <c r="F621" s="778">
        <v>0.7</v>
      </c>
      <c r="G621" s="31">
        <v>6</v>
      </c>
      <c r="H621" s="778">
        <v>4.2</v>
      </c>
      <c r="I621" s="778">
        <v>4.47</v>
      </c>
      <c r="J621" s="31">
        <v>132</v>
      </c>
      <c r="K621" s="31" t="s">
        <v>126</v>
      </c>
      <c r="L621" s="31"/>
      <c r="M621" s="32" t="s">
        <v>68</v>
      </c>
      <c r="N621" s="32"/>
      <c r="O621" s="31">
        <v>40</v>
      </c>
      <c r="P621" s="828" t="s">
        <v>984</v>
      </c>
      <c r="Q621" s="784"/>
      <c r="R621" s="784"/>
      <c r="S621" s="784"/>
      <c r="T621" s="785"/>
      <c r="U621" s="33"/>
      <c r="V621" s="33"/>
      <c r="W621" s="34" t="s">
        <v>69</v>
      </c>
      <c r="X621" s="779">
        <v>0</v>
      </c>
      <c r="Y621" s="780">
        <f t="shared" ref="Y621:Y627" si="125">IFERROR(IF(X621="",0,CEILING((X621/$H621),1)*$H621),"")</f>
        <v>0</v>
      </c>
      <c r="Z621" s="35" t="str">
        <f>IFERROR(IF(Y621=0,"",ROUNDUP(Y621/H621,0)*0.00902),"")</f>
        <v/>
      </c>
      <c r="AA621" s="55"/>
      <c r="AB621" s="56"/>
      <c r="AC621" s="721" t="s">
        <v>985</v>
      </c>
      <c r="AG621" s="63"/>
      <c r="AJ621" s="66"/>
      <c r="AK621" s="66">
        <v>0</v>
      </c>
      <c r="BB621" s="722" t="s">
        <v>1</v>
      </c>
      <c r="BM621" s="63">
        <f t="shared" ref="BM621:BM627" si="126">IFERROR(X621*I621/H621,"0")</f>
        <v>0</v>
      </c>
      <c r="BN621" s="63">
        <f t="shared" ref="BN621:BN627" si="127">IFERROR(Y621*I621/H621,"0")</f>
        <v>0</v>
      </c>
      <c r="BO621" s="63">
        <f t="shared" ref="BO621:BO627" si="128">IFERROR(1/J621*(X621/H621),"0")</f>
        <v>0</v>
      </c>
      <c r="BP621" s="63">
        <f t="shared" ref="BP621:BP627" si="129">IFERROR(1/J621*(Y621/H621),"0")</f>
        <v>0</v>
      </c>
    </row>
    <row r="622" spans="1:68" ht="27" customHeight="1" x14ac:dyDescent="0.25">
      <c r="A622" s="53" t="s">
        <v>986</v>
      </c>
      <c r="B622" s="53" t="s">
        <v>987</v>
      </c>
      <c r="C622" s="30">
        <v>4301031244</v>
      </c>
      <c r="D622" s="786">
        <v>4640242180595</v>
      </c>
      <c r="E622" s="787"/>
      <c r="F622" s="778">
        <v>0.7</v>
      </c>
      <c r="G622" s="31">
        <v>6</v>
      </c>
      <c r="H622" s="778">
        <v>4.2</v>
      </c>
      <c r="I622" s="778">
        <v>4.47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40</v>
      </c>
      <c r="P622" s="1021" t="s">
        <v>988</v>
      </c>
      <c r="Q622" s="784"/>
      <c r="R622" s="784"/>
      <c r="S622" s="784"/>
      <c r="T622" s="785"/>
      <c r="U622" s="33"/>
      <c r="V622" s="33"/>
      <c r="W622" s="34" t="s">
        <v>69</v>
      </c>
      <c r="X622" s="779">
        <v>0</v>
      </c>
      <c r="Y622" s="780">
        <f t="shared" si="125"/>
        <v>0</v>
      </c>
      <c r="Z622" s="35" t="str">
        <f>IFERROR(IF(Y622=0,"",ROUNDUP(Y622/H622,0)*0.00902),"")</f>
        <v/>
      </c>
      <c r="AA622" s="55"/>
      <c r="AB622" s="56"/>
      <c r="AC622" s="723" t="s">
        <v>989</v>
      </c>
      <c r="AG622" s="63"/>
      <c r="AJ622" s="66"/>
      <c r="AK622" s="66">
        <v>0</v>
      </c>
      <c r="BB622" s="724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customHeight="1" x14ac:dyDescent="0.25">
      <c r="A623" s="53" t="s">
        <v>990</v>
      </c>
      <c r="B623" s="53" t="s">
        <v>991</v>
      </c>
      <c r="C623" s="30">
        <v>4301031289</v>
      </c>
      <c r="D623" s="786">
        <v>4640242181615</v>
      </c>
      <c r="E623" s="787"/>
      <c r="F623" s="778">
        <v>0.7</v>
      </c>
      <c r="G623" s="31">
        <v>6</v>
      </c>
      <c r="H623" s="778">
        <v>4.2</v>
      </c>
      <c r="I623" s="778">
        <v>4.41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45</v>
      </c>
      <c r="P623" s="1004" t="s">
        <v>992</v>
      </c>
      <c r="Q623" s="784"/>
      <c r="R623" s="784"/>
      <c r="S623" s="784"/>
      <c r="T623" s="785"/>
      <c r="U623" s="33"/>
      <c r="V623" s="33"/>
      <c r="W623" s="34" t="s">
        <v>69</v>
      </c>
      <c r="X623" s="779">
        <v>0</v>
      </c>
      <c r="Y623" s="780">
        <f t="shared" si="125"/>
        <v>0</v>
      </c>
      <c r="Z623" s="35" t="str">
        <f>IFERROR(IF(Y623=0,"",ROUNDUP(Y623/H623,0)*0.00902),"")</f>
        <v/>
      </c>
      <c r="AA623" s="55"/>
      <c r="AB623" s="56"/>
      <c r="AC623" s="725" t="s">
        <v>993</v>
      </c>
      <c r="AG623" s="63"/>
      <c r="AJ623" s="66"/>
      <c r="AK623" s="66">
        <v>0</v>
      </c>
      <c r="BB623" s="726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customHeight="1" x14ac:dyDescent="0.25">
      <c r="A624" s="53" t="s">
        <v>994</v>
      </c>
      <c r="B624" s="53" t="s">
        <v>995</v>
      </c>
      <c r="C624" s="30">
        <v>4301031285</v>
      </c>
      <c r="D624" s="786">
        <v>4640242181639</v>
      </c>
      <c r="E624" s="787"/>
      <c r="F624" s="778">
        <v>0.7</v>
      </c>
      <c r="G624" s="31">
        <v>6</v>
      </c>
      <c r="H624" s="778">
        <v>4.2</v>
      </c>
      <c r="I624" s="778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871" t="s">
        <v>996</v>
      </c>
      <c r="Q624" s="784"/>
      <c r="R624" s="784"/>
      <c r="S624" s="784"/>
      <c r="T624" s="785"/>
      <c r="U624" s="33"/>
      <c r="V624" s="33"/>
      <c r="W624" s="34" t="s">
        <v>69</v>
      </c>
      <c r="X624" s="779">
        <v>0</v>
      </c>
      <c r="Y624" s="780">
        <f t="shared" si="125"/>
        <v>0</v>
      </c>
      <c r="Z624" s="35" t="str">
        <f>IFERROR(IF(Y624=0,"",ROUNDUP(Y624/H624,0)*0.00902),"")</f>
        <v/>
      </c>
      <c r="AA624" s="55"/>
      <c r="AB624" s="56"/>
      <c r="AC624" s="727" t="s">
        <v>997</v>
      </c>
      <c r="AG624" s="63"/>
      <c r="AJ624" s="66"/>
      <c r="AK624" s="66">
        <v>0</v>
      </c>
      <c r="BB624" s="728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t="27" customHeight="1" x14ac:dyDescent="0.25">
      <c r="A625" s="53" t="s">
        <v>998</v>
      </c>
      <c r="B625" s="53" t="s">
        <v>999</v>
      </c>
      <c r="C625" s="30">
        <v>4301031287</v>
      </c>
      <c r="D625" s="786">
        <v>4640242181622</v>
      </c>
      <c r="E625" s="787"/>
      <c r="F625" s="778">
        <v>0.7</v>
      </c>
      <c r="G625" s="31">
        <v>6</v>
      </c>
      <c r="H625" s="778">
        <v>4.2</v>
      </c>
      <c r="I625" s="778">
        <v>4.41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45</v>
      </c>
      <c r="P625" s="1208" t="s">
        <v>1000</v>
      </c>
      <c r="Q625" s="784"/>
      <c r="R625" s="784"/>
      <c r="S625" s="784"/>
      <c r="T625" s="785"/>
      <c r="U625" s="33"/>
      <c r="V625" s="33"/>
      <c r="W625" s="34" t="s">
        <v>69</v>
      </c>
      <c r="X625" s="779">
        <v>0</v>
      </c>
      <c r="Y625" s="780">
        <f t="shared" si="125"/>
        <v>0</v>
      </c>
      <c r="Z625" s="35" t="str">
        <f>IFERROR(IF(Y625=0,"",ROUNDUP(Y625/H625,0)*0.00902),"")</f>
        <v/>
      </c>
      <c r="AA625" s="55"/>
      <c r="AB625" s="56"/>
      <c r="AC625" s="729" t="s">
        <v>1001</v>
      </c>
      <c r="AG625" s="63"/>
      <c r="AJ625" s="66"/>
      <c r="AK625" s="66">
        <v>0</v>
      </c>
      <c r="BB625" s="730" t="s">
        <v>1</v>
      </c>
      <c r="BM625" s="63">
        <f t="shared" si="126"/>
        <v>0</v>
      </c>
      <c r="BN625" s="63">
        <f t="shared" si="127"/>
        <v>0</v>
      </c>
      <c r="BO625" s="63">
        <f t="shared" si="128"/>
        <v>0</v>
      </c>
      <c r="BP625" s="63">
        <f t="shared" si="129"/>
        <v>0</v>
      </c>
    </row>
    <row r="626" spans="1:68" ht="27" customHeight="1" x14ac:dyDescent="0.25">
      <c r="A626" s="53" t="s">
        <v>1002</v>
      </c>
      <c r="B626" s="53" t="s">
        <v>1003</v>
      </c>
      <c r="C626" s="30">
        <v>4301031203</v>
      </c>
      <c r="D626" s="786">
        <v>4640242180908</v>
      </c>
      <c r="E626" s="787"/>
      <c r="F626" s="778">
        <v>0.28000000000000003</v>
      </c>
      <c r="G626" s="31">
        <v>6</v>
      </c>
      <c r="H626" s="778">
        <v>1.68</v>
      </c>
      <c r="I626" s="778">
        <v>1.81</v>
      </c>
      <c r="J626" s="31">
        <v>234</v>
      </c>
      <c r="K626" s="31" t="s">
        <v>67</v>
      </c>
      <c r="L626" s="31"/>
      <c r="M626" s="32" t="s">
        <v>68</v>
      </c>
      <c r="N626" s="32"/>
      <c r="O626" s="31">
        <v>40</v>
      </c>
      <c r="P626" s="806" t="s">
        <v>1004</v>
      </c>
      <c r="Q626" s="784"/>
      <c r="R626" s="784"/>
      <c r="S626" s="784"/>
      <c r="T626" s="785"/>
      <c r="U626" s="33"/>
      <c r="V626" s="33"/>
      <c r="W626" s="34" t="s">
        <v>69</v>
      </c>
      <c r="X626" s="779">
        <v>0</v>
      </c>
      <c r="Y626" s="780">
        <f t="shared" si="125"/>
        <v>0</v>
      </c>
      <c r="Z626" s="35" t="str">
        <f>IFERROR(IF(Y626=0,"",ROUNDUP(Y626/H626,0)*0.00502),"")</f>
        <v/>
      </c>
      <c r="AA626" s="55"/>
      <c r="AB626" s="56"/>
      <c r="AC626" s="731" t="s">
        <v>985</v>
      </c>
      <c r="AG626" s="63"/>
      <c r="AJ626" s="66"/>
      <c r="AK626" s="66">
        <v>0</v>
      </c>
      <c r="BB626" s="732" t="s">
        <v>1</v>
      </c>
      <c r="BM626" s="63">
        <f t="shared" si="126"/>
        <v>0</v>
      </c>
      <c r="BN626" s="63">
        <f t="shared" si="127"/>
        <v>0</v>
      </c>
      <c r="BO626" s="63">
        <f t="shared" si="128"/>
        <v>0</v>
      </c>
      <c r="BP626" s="63">
        <f t="shared" si="129"/>
        <v>0</v>
      </c>
    </row>
    <row r="627" spans="1:68" ht="27" customHeight="1" x14ac:dyDescent="0.25">
      <c r="A627" s="53" t="s">
        <v>1005</v>
      </c>
      <c r="B627" s="53" t="s">
        <v>1006</v>
      </c>
      <c r="C627" s="30">
        <v>4301031200</v>
      </c>
      <c r="D627" s="786">
        <v>4640242180489</v>
      </c>
      <c r="E627" s="787"/>
      <c r="F627" s="778">
        <v>0.28000000000000003</v>
      </c>
      <c r="G627" s="31">
        <v>6</v>
      </c>
      <c r="H627" s="778">
        <v>1.68</v>
      </c>
      <c r="I627" s="778">
        <v>1.84</v>
      </c>
      <c r="J627" s="31">
        <v>234</v>
      </c>
      <c r="K627" s="31" t="s">
        <v>67</v>
      </c>
      <c r="L627" s="31"/>
      <c r="M627" s="32" t="s">
        <v>68</v>
      </c>
      <c r="N627" s="32"/>
      <c r="O627" s="31">
        <v>40</v>
      </c>
      <c r="P627" s="1007" t="s">
        <v>1007</v>
      </c>
      <c r="Q627" s="784"/>
      <c r="R627" s="784"/>
      <c r="S627" s="784"/>
      <c r="T627" s="785"/>
      <c r="U627" s="33"/>
      <c r="V627" s="33"/>
      <c r="W627" s="34" t="s">
        <v>69</v>
      </c>
      <c r="X627" s="779">
        <v>0</v>
      </c>
      <c r="Y627" s="780">
        <f t="shared" si="125"/>
        <v>0</v>
      </c>
      <c r="Z627" s="35" t="str">
        <f>IFERROR(IF(Y627=0,"",ROUNDUP(Y627/H627,0)*0.00502),"")</f>
        <v/>
      </c>
      <c r="AA627" s="55"/>
      <c r="AB627" s="56"/>
      <c r="AC627" s="733" t="s">
        <v>989</v>
      </c>
      <c r="AG627" s="63"/>
      <c r="AJ627" s="66"/>
      <c r="AK627" s="66">
        <v>0</v>
      </c>
      <c r="BB627" s="734" t="s">
        <v>1</v>
      </c>
      <c r="BM627" s="63">
        <f t="shared" si="126"/>
        <v>0</v>
      </c>
      <c r="BN627" s="63">
        <f t="shared" si="127"/>
        <v>0</v>
      </c>
      <c r="BO627" s="63">
        <f t="shared" si="128"/>
        <v>0</v>
      </c>
      <c r="BP627" s="63">
        <f t="shared" si="129"/>
        <v>0</v>
      </c>
    </row>
    <row r="628" spans="1:68" x14ac:dyDescent="0.2">
      <c r="A628" s="807"/>
      <c r="B628" s="797"/>
      <c r="C628" s="797"/>
      <c r="D628" s="797"/>
      <c r="E628" s="797"/>
      <c r="F628" s="797"/>
      <c r="G628" s="797"/>
      <c r="H628" s="797"/>
      <c r="I628" s="797"/>
      <c r="J628" s="797"/>
      <c r="K628" s="797"/>
      <c r="L628" s="797"/>
      <c r="M628" s="797"/>
      <c r="N628" s="797"/>
      <c r="O628" s="808"/>
      <c r="P628" s="791" t="s">
        <v>71</v>
      </c>
      <c r="Q628" s="792"/>
      <c r="R628" s="792"/>
      <c r="S628" s="792"/>
      <c r="T628" s="792"/>
      <c r="U628" s="792"/>
      <c r="V628" s="793"/>
      <c r="W628" s="36" t="s">
        <v>72</v>
      </c>
      <c r="X628" s="781">
        <f>IFERROR(X621/H621,"0")+IFERROR(X622/H622,"0")+IFERROR(X623/H623,"0")+IFERROR(X624/H624,"0")+IFERROR(X625/H625,"0")+IFERROR(X626/H626,"0")+IFERROR(X627/H627,"0")</f>
        <v>0</v>
      </c>
      <c r="Y628" s="781">
        <f>IFERROR(Y621/H621,"0")+IFERROR(Y622/H622,"0")+IFERROR(Y623/H623,"0")+IFERROR(Y624/H624,"0")+IFERROR(Y625/H625,"0")+IFERROR(Y626/H626,"0")+IFERROR(Y627/H627,"0")</f>
        <v>0</v>
      </c>
      <c r="Z628" s="781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2"/>
      <c r="AB628" s="782"/>
      <c r="AC628" s="782"/>
    </row>
    <row r="629" spans="1:68" x14ac:dyDescent="0.2">
      <c r="A629" s="797"/>
      <c r="B629" s="797"/>
      <c r="C629" s="797"/>
      <c r="D629" s="797"/>
      <c r="E629" s="797"/>
      <c r="F629" s="797"/>
      <c r="G629" s="797"/>
      <c r="H629" s="797"/>
      <c r="I629" s="797"/>
      <c r="J629" s="797"/>
      <c r="K629" s="797"/>
      <c r="L629" s="797"/>
      <c r="M629" s="797"/>
      <c r="N629" s="797"/>
      <c r="O629" s="808"/>
      <c r="P629" s="791" t="s">
        <v>71</v>
      </c>
      <c r="Q629" s="792"/>
      <c r="R629" s="792"/>
      <c r="S629" s="792"/>
      <c r="T629" s="792"/>
      <c r="U629" s="792"/>
      <c r="V629" s="793"/>
      <c r="W629" s="36" t="s">
        <v>69</v>
      </c>
      <c r="X629" s="781">
        <f>IFERROR(SUM(X621:X627),"0")</f>
        <v>0</v>
      </c>
      <c r="Y629" s="781">
        <f>IFERROR(SUM(Y621:Y627),"0")</f>
        <v>0</v>
      </c>
      <c r="Z629" s="36"/>
      <c r="AA629" s="782"/>
      <c r="AB629" s="782"/>
      <c r="AC629" s="782"/>
    </row>
    <row r="630" spans="1:68" ht="14.25" customHeight="1" x14ac:dyDescent="0.25">
      <c r="A630" s="796" t="s">
        <v>73</v>
      </c>
      <c r="B630" s="797"/>
      <c r="C630" s="797"/>
      <c r="D630" s="797"/>
      <c r="E630" s="797"/>
      <c r="F630" s="797"/>
      <c r="G630" s="797"/>
      <c r="H630" s="797"/>
      <c r="I630" s="797"/>
      <c r="J630" s="797"/>
      <c r="K630" s="797"/>
      <c r="L630" s="797"/>
      <c r="M630" s="797"/>
      <c r="N630" s="797"/>
      <c r="O630" s="797"/>
      <c r="P630" s="797"/>
      <c r="Q630" s="797"/>
      <c r="R630" s="797"/>
      <c r="S630" s="797"/>
      <c r="T630" s="797"/>
      <c r="U630" s="797"/>
      <c r="V630" s="797"/>
      <c r="W630" s="797"/>
      <c r="X630" s="797"/>
      <c r="Y630" s="797"/>
      <c r="Z630" s="797"/>
      <c r="AA630" s="771"/>
      <c r="AB630" s="771"/>
      <c r="AC630" s="771"/>
    </row>
    <row r="631" spans="1:68" ht="27" customHeight="1" x14ac:dyDescent="0.25">
      <c r="A631" s="53" t="s">
        <v>1008</v>
      </c>
      <c r="B631" s="53" t="s">
        <v>1009</v>
      </c>
      <c r="C631" s="30">
        <v>4301051746</v>
      </c>
      <c r="D631" s="786">
        <v>4640242180533</v>
      </c>
      <c r="E631" s="787"/>
      <c r="F631" s="778">
        <v>1.3</v>
      </c>
      <c r="G631" s="31">
        <v>6</v>
      </c>
      <c r="H631" s="778">
        <v>7.8</v>
      </c>
      <c r="I631" s="778">
        <v>8.3640000000000008</v>
      </c>
      <c r="J631" s="31">
        <v>56</v>
      </c>
      <c r="K631" s="31" t="s">
        <v>116</v>
      </c>
      <c r="L631" s="31"/>
      <c r="M631" s="32" t="s">
        <v>77</v>
      </c>
      <c r="N631" s="32"/>
      <c r="O631" s="31">
        <v>40</v>
      </c>
      <c r="P631" s="1095" t="s">
        <v>1010</v>
      </c>
      <c r="Q631" s="784"/>
      <c r="R631" s="784"/>
      <c r="S631" s="784"/>
      <c r="T631" s="785"/>
      <c r="U631" s="33"/>
      <c r="V631" s="33"/>
      <c r="W631" s="34" t="s">
        <v>69</v>
      </c>
      <c r="X631" s="779">
        <v>400</v>
      </c>
      <c r="Y631" s="780">
        <f t="shared" ref="Y631:Y638" si="130">IFERROR(IF(X631="",0,CEILING((X631/$H631),1)*$H631),"")</f>
        <v>405.59999999999997</v>
      </c>
      <c r="Z631" s="35">
        <f>IFERROR(IF(Y631=0,"",ROUNDUP(Y631/H631,0)*0.02175),"")</f>
        <v>1.131</v>
      </c>
      <c r="AA631" s="55"/>
      <c r="AB631" s="56"/>
      <c r="AC631" s="735" t="s">
        <v>1011</v>
      </c>
      <c r="AG631" s="63"/>
      <c r="AJ631" s="66"/>
      <c r="AK631" s="66">
        <v>0</v>
      </c>
      <c r="BB631" s="736" t="s">
        <v>1</v>
      </c>
      <c r="BM631" s="63">
        <f t="shared" ref="BM631:BM638" si="131">IFERROR(X631*I631/H631,"0")</f>
        <v>428.92307692307696</v>
      </c>
      <c r="BN631" s="63">
        <f t="shared" ref="BN631:BN638" si="132">IFERROR(Y631*I631/H631,"0")</f>
        <v>434.928</v>
      </c>
      <c r="BO631" s="63">
        <f t="shared" ref="BO631:BO638" si="133">IFERROR(1/J631*(X631/H631),"0")</f>
        <v>0.91575091575091572</v>
      </c>
      <c r="BP631" s="63">
        <f t="shared" ref="BP631:BP638" si="134">IFERROR(1/J631*(Y631/H631),"0")</f>
        <v>0.92857142857142849</v>
      </c>
    </row>
    <row r="632" spans="1:68" ht="27" customHeight="1" x14ac:dyDescent="0.25">
      <c r="A632" s="53" t="s">
        <v>1008</v>
      </c>
      <c r="B632" s="53" t="s">
        <v>1012</v>
      </c>
      <c r="C632" s="30">
        <v>4301051887</v>
      </c>
      <c r="D632" s="786">
        <v>4640242180533</v>
      </c>
      <c r="E632" s="787"/>
      <c r="F632" s="778">
        <v>1.3</v>
      </c>
      <c r="G632" s="31">
        <v>6</v>
      </c>
      <c r="H632" s="778">
        <v>7.8</v>
      </c>
      <c r="I632" s="778">
        <v>8.3640000000000008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45</v>
      </c>
      <c r="P632" s="1060" t="s">
        <v>1013</v>
      </c>
      <c r="Q632" s="784"/>
      <c r="R632" s="784"/>
      <c r="S632" s="784"/>
      <c r="T632" s="785"/>
      <c r="U632" s="33"/>
      <c r="V632" s="33"/>
      <c r="W632" s="34" t="s">
        <v>69</v>
      </c>
      <c r="X632" s="779">
        <v>0</v>
      </c>
      <c r="Y632" s="780">
        <f t="shared" si="130"/>
        <v>0</v>
      </c>
      <c r="Z632" s="35" t="str">
        <f>IFERROR(IF(Y632=0,"",ROUNDUP(Y632/H632,0)*0.02175),"")</f>
        <v/>
      </c>
      <c r="AA632" s="55"/>
      <c r="AB632" s="56"/>
      <c r="AC632" s="737" t="s">
        <v>1011</v>
      </c>
      <c r="AG632" s="63"/>
      <c r="AJ632" s="66"/>
      <c r="AK632" s="66">
        <v>0</v>
      </c>
      <c r="BB632" s="738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customHeight="1" x14ac:dyDescent="0.25">
      <c r="A633" s="53" t="s">
        <v>1014</v>
      </c>
      <c r="B633" s="53" t="s">
        <v>1015</v>
      </c>
      <c r="C633" s="30">
        <v>4301051510</v>
      </c>
      <c r="D633" s="786">
        <v>4640242180540</v>
      </c>
      <c r="E633" s="787"/>
      <c r="F633" s="778">
        <v>1.3</v>
      </c>
      <c r="G633" s="31">
        <v>6</v>
      </c>
      <c r="H633" s="778">
        <v>7.8</v>
      </c>
      <c r="I633" s="778">
        <v>8.3640000000000008</v>
      </c>
      <c r="J633" s="31">
        <v>56</v>
      </c>
      <c r="K633" s="31" t="s">
        <v>116</v>
      </c>
      <c r="L633" s="31"/>
      <c r="M633" s="32" t="s">
        <v>68</v>
      </c>
      <c r="N633" s="32"/>
      <c r="O633" s="31">
        <v>30</v>
      </c>
      <c r="P633" s="1105" t="s">
        <v>1016</v>
      </c>
      <c r="Q633" s="784"/>
      <c r="R633" s="784"/>
      <c r="S633" s="784"/>
      <c r="T633" s="785"/>
      <c r="U633" s="33"/>
      <c r="V633" s="33"/>
      <c r="W633" s="34" t="s">
        <v>69</v>
      </c>
      <c r="X633" s="779">
        <v>0</v>
      </c>
      <c r="Y633" s="780">
        <f t="shared" si="130"/>
        <v>0</v>
      </c>
      <c r="Z633" s="35" t="str">
        <f>IFERROR(IF(Y633=0,"",ROUNDUP(Y633/H633,0)*0.02175),"")</f>
        <v/>
      </c>
      <c r="AA633" s="55"/>
      <c r="AB633" s="56"/>
      <c r="AC633" s="739" t="s">
        <v>1017</v>
      </c>
      <c r="AG633" s="63"/>
      <c r="AJ633" s="66"/>
      <c r="AK633" s="66">
        <v>0</v>
      </c>
      <c r="BB633" s="740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customHeight="1" x14ac:dyDescent="0.25">
      <c r="A634" s="53" t="s">
        <v>1014</v>
      </c>
      <c r="B634" s="53" t="s">
        <v>1018</v>
      </c>
      <c r="C634" s="30">
        <v>4301051933</v>
      </c>
      <c r="D634" s="786">
        <v>4640242180540</v>
      </c>
      <c r="E634" s="787"/>
      <c r="F634" s="778">
        <v>1.3</v>
      </c>
      <c r="G634" s="31">
        <v>6</v>
      </c>
      <c r="H634" s="778">
        <v>7.8</v>
      </c>
      <c r="I634" s="778">
        <v>8.3640000000000008</v>
      </c>
      <c r="J634" s="31">
        <v>56</v>
      </c>
      <c r="K634" s="31" t="s">
        <v>116</v>
      </c>
      <c r="L634" s="31"/>
      <c r="M634" s="32" t="s">
        <v>77</v>
      </c>
      <c r="N634" s="32"/>
      <c r="O634" s="31">
        <v>45</v>
      </c>
      <c r="P634" s="851" t="s">
        <v>1019</v>
      </c>
      <c r="Q634" s="784"/>
      <c r="R634" s="784"/>
      <c r="S634" s="784"/>
      <c r="T634" s="785"/>
      <c r="U634" s="33"/>
      <c r="V634" s="33"/>
      <c r="W634" s="34" t="s">
        <v>69</v>
      </c>
      <c r="X634" s="779">
        <v>0</v>
      </c>
      <c r="Y634" s="780">
        <f t="shared" si="130"/>
        <v>0</v>
      </c>
      <c r="Z634" s="35" t="str">
        <f>IFERROR(IF(Y634=0,"",ROUNDUP(Y634/H634,0)*0.02175),"")</f>
        <v/>
      </c>
      <c r="AA634" s="55"/>
      <c r="AB634" s="56"/>
      <c r="AC634" s="741" t="s">
        <v>1017</v>
      </c>
      <c r="AG634" s="63"/>
      <c r="AJ634" s="66"/>
      <c r="AK634" s="66">
        <v>0</v>
      </c>
      <c r="BB634" s="742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customHeight="1" x14ac:dyDescent="0.25">
      <c r="A635" s="53" t="s">
        <v>1020</v>
      </c>
      <c r="B635" s="53" t="s">
        <v>1021</v>
      </c>
      <c r="C635" s="30">
        <v>4301051390</v>
      </c>
      <c r="D635" s="786">
        <v>4640242181233</v>
      </c>
      <c r="E635" s="787"/>
      <c r="F635" s="778">
        <v>0.3</v>
      </c>
      <c r="G635" s="31">
        <v>6</v>
      </c>
      <c r="H635" s="778">
        <v>1.8</v>
      </c>
      <c r="I635" s="778">
        <v>1.984</v>
      </c>
      <c r="J635" s="31">
        <v>234</v>
      </c>
      <c r="K635" s="31" t="s">
        <v>67</v>
      </c>
      <c r="L635" s="31"/>
      <c r="M635" s="32" t="s">
        <v>68</v>
      </c>
      <c r="N635" s="32"/>
      <c r="O635" s="31">
        <v>40</v>
      </c>
      <c r="P635" s="879" t="s">
        <v>1022</v>
      </c>
      <c r="Q635" s="784"/>
      <c r="R635" s="784"/>
      <c r="S635" s="784"/>
      <c r="T635" s="785"/>
      <c r="U635" s="33"/>
      <c r="V635" s="33"/>
      <c r="W635" s="34" t="s">
        <v>69</v>
      </c>
      <c r="X635" s="779">
        <v>0</v>
      </c>
      <c r="Y635" s="780">
        <f t="shared" si="130"/>
        <v>0</v>
      </c>
      <c r="Z635" s="35" t="str">
        <f>IFERROR(IF(Y635=0,"",ROUNDUP(Y635/H635,0)*0.00502),"")</f>
        <v/>
      </c>
      <c r="AA635" s="55"/>
      <c r="AB635" s="56"/>
      <c r="AC635" s="743" t="s">
        <v>1011</v>
      </c>
      <c r="AG635" s="63"/>
      <c r="AJ635" s="66"/>
      <c r="AK635" s="66">
        <v>0</v>
      </c>
      <c r="BB635" s="744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t="27" customHeight="1" x14ac:dyDescent="0.25">
      <c r="A636" s="53" t="s">
        <v>1020</v>
      </c>
      <c r="B636" s="53" t="s">
        <v>1023</v>
      </c>
      <c r="C636" s="30">
        <v>4301051920</v>
      </c>
      <c r="D636" s="786">
        <v>4640242181233</v>
      </c>
      <c r="E636" s="787"/>
      <c r="F636" s="778">
        <v>0.3</v>
      </c>
      <c r="G636" s="31">
        <v>6</v>
      </c>
      <c r="H636" s="778">
        <v>1.8</v>
      </c>
      <c r="I636" s="778">
        <v>2.0640000000000001</v>
      </c>
      <c r="J636" s="31">
        <v>182</v>
      </c>
      <c r="K636" s="31" t="s">
        <v>76</v>
      </c>
      <c r="L636" s="31"/>
      <c r="M636" s="32" t="s">
        <v>159</v>
      </c>
      <c r="N636" s="32"/>
      <c r="O636" s="31">
        <v>45</v>
      </c>
      <c r="P636" s="1145" t="s">
        <v>1024</v>
      </c>
      <c r="Q636" s="784"/>
      <c r="R636" s="784"/>
      <c r="S636" s="784"/>
      <c r="T636" s="785"/>
      <c r="U636" s="33"/>
      <c r="V636" s="33"/>
      <c r="W636" s="34" t="s">
        <v>69</v>
      </c>
      <c r="X636" s="779">
        <v>0</v>
      </c>
      <c r="Y636" s="780">
        <f t="shared" si="130"/>
        <v>0</v>
      </c>
      <c r="Z636" s="35" t="str">
        <f>IFERROR(IF(Y636=0,"",ROUNDUP(Y636/H636,0)*0.00651),"")</f>
        <v/>
      </c>
      <c r="AA636" s="55"/>
      <c r="AB636" s="56"/>
      <c r="AC636" s="745" t="s">
        <v>1011</v>
      </c>
      <c r="AG636" s="63"/>
      <c r="AJ636" s="66"/>
      <c r="AK636" s="66">
        <v>0</v>
      </c>
      <c r="BB636" s="746" t="s">
        <v>1</v>
      </c>
      <c r="BM636" s="63">
        <f t="shared" si="131"/>
        <v>0</v>
      </c>
      <c r="BN636" s="63">
        <f t="shared" si="132"/>
        <v>0</v>
      </c>
      <c r="BO636" s="63">
        <f t="shared" si="133"/>
        <v>0</v>
      </c>
      <c r="BP636" s="63">
        <f t="shared" si="134"/>
        <v>0</v>
      </c>
    </row>
    <row r="637" spans="1:68" ht="27" customHeight="1" x14ac:dyDescent="0.25">
      <c r="A637" s="53" t="s">
        <v>1025</v>
      </c>
      <c r="B637" s="53" t="s">
        <v>1026</v>
      </c>
      <c r="C637" s="30">
        <v>4301051448</v>
      </c>
      <c r="D637" s="786">
        <v>4640242181226</v>
      </c>
      <c r="E637" s="787"/>
      <c r="F637" s="778">
        <v>0.3</v>
      </c>
      <c r="G637" s="31">
        <v>6</v>
      </c>
      <c r="H637" s="778">
        <v>1.8</v>
      </c>
      <c r="I637" s="778">
        <v>1.972</v>
      </c>
      <c r="J637" s="31">
        <v>234</v>
      </c>
      <c r="K637" s="31" t="s">
        <v>67</v>
      </c>
      <c r="L637" s="31"/>
      <c r="M637" s="32" t="s">
        <v>68</v>
      </c>
      <c r="N637" s="32"/>
      <c r="O637" s="31">
        <v>30</v>
      </c>
      <c r="P637" s="886" t="s">
        <v>1027</v>
      </c>
      <c r="Q637" s="784"/>
      <c r="R637" s="784"/>
      <c r="S637" s="784"/>
      <c r="T637" s="785"/>
      <c r="U637" s="33"/>
      <c r="V637" s="33"/>
      <c r="W637" s="34" t="s">
        <v>69</v>
      </c>
      <c r="X637" s="779">
        <v>0</v>
      </c>
      <c r="Y637" s="780">
        <f t="shared" si="130"/>
        <v>0</v>
      </c>
      <c r="Z637" s="35" t="str">
        <f>IFERROR(IF(Y637=0,"",ROUNDUP(Y637/H637,0)*0.00502),"")</f>
        <v/>
      </c>
      <c r="AA637" s="55"/>
      <c r="AB637" s="56"/>
      <c r="AC637" s="747" t="s">
        <v>1017</v>
      </c>
      <c r="AG637" s="63"/>
      <c r="AJ637" s="66"/>
      <c r="AK637" s="66">
        <v>0</v>
      </c>
      <c r="BB637" s="748" t="s">
        <v>1</v>
      </c>
      <c r="BM637" s="63">
        <f t="shared" si="131"/>
        <v>0</v>
      </c>
      <c r="BN637" s="63">
        <f t="shared" si="132"/>
        <v>0</v>
      </c>
      <c r="BO637" s="63">
        <f t="shared" si="133"/>
        <v>0</v>
      </c>
      <c r="BP637" s="63">
        <f t="shared" si="134"/>
        <v>0</v>
      </c>
    </row>
    <row r="638" spans="1:68" ht="27" customHeight="1" x14ac:dyDescent="0.25">
      <c r="A638" s="53" t="s">
        <v>1025</v>
      </c>
      <c r="B638" s="53" t="s">
        <v>1028</v>
      </c>
      <c r="C638" s="30">
        <v>4301051921</v>
      </c>
      <c r="D638" s="786">
        <v>4640242181226</v>
      </c>
      <c r="E638" s="787"/>
      <c r="F638" s="778">
        <v>0.3</v>
      </c>
      <c r="G638" s="31">
        <v>6</v>
      </c>
      <c r="H638" s="778">
        <v>1.8</v>
      </c>
      <c r="I638" s="778">
        <v>2.052</v>
      </c>
      <c r="J638" s="31">
        <v>182</v>
      </c>
      <c r="K638" s="31" t="s">
        <v>76</v>
      </c>
      <c r="L638" s="31"/>
      <c r="M638" s="32" t="s">
        <v>159</v>
      </c>
      <c r="N638" s="32"/>
      <c r="O638" s="31">
        <v>45</v>
      </c>
      <c r="P638" s="938" t="s">
        <v>1029</v>
      </c>
      <c r="Q638" s="784"/>
      <c r="R638" s="784"/>
      <c r="S638" s="784"/>
      <c r="T638" s="785"/>
      <c r="U638" s="33"/>
      <c r="V638" s="33"/>
      <c r="W638" s="34" t="s">
        <v>69</v>
      </c>
      <c r="X638" s="779">
        <v>0</v>
      </c>
      <c r="Y638" s="780">
        <f t="shared" si="130"/>
        <v>0</v>
      </c>
      <c r="Z638" s="35" t="str">
        <f>IFERROR(IF(Y638=0,"",ROUNDUP(Y638/H638,0)*0.00651),"")</f>
        <v/>
      </c>
      <c r="AA638" s="55"/>
      <c r="AB638" s="56"/>
      <c r="AC638" s="749" t="s">
        <v>1017</v>
      </c>
      <c r="AG638" s="63"/>
      <c r="AJ638" s="66"/>
      <c r="AK638" s="66">
        <v>0</v>
      </c>
      <c r="BB638" s="750" t="s">
        <v>1</v>
      </c>
      <c r="BM638" s="63">
        <f t="shared" si="131"/>
        <v>0</v>
      </c>
      <c r="BN638" s="63">
        <f t="shared" si="132"/>
        <v>0</v>
      </c>
      <c r="BO638" s="63">
        <f t="shared" si="133"/>
        <v>0</v>
      </c>
      <c r="BP638" s="63">
        <f t="shared" si="134"/>
        <v>0</v>
      </c>
    </row>
    <row r="639" spans="1:68" x14ac:dyDescent="0.2">
      <c r="A639" s="807"/>
      <c r="B639" s="797"/>
      <c r="C639" s="797"/>
      <c r="D639" s="797"/>
      <c r="E639" s="797"/>
      <c r="F639" s="797"/>
      <c r="G639" s="797"/>
      <c r="H639" s="797"/>
      <c r="I639" s="797"/>
      <c r="J639" s="797"/>
      <c r="K639" s="797"/>
      <c r="L639" s="797"/>
      <c r="M639" s="797"/>
      <c r="N639" s="797"/>
      <c r="O639" s="808"/>
      <c r="P639" s="791" t="s">
        <v>71</v>
      </c>
      <c r="Q639" s="792"/>
      <c r="R639" s="792"/>
      <c r="S639" s="792"/>
      <c r="T639" s="792"/>
      <c r="U639" s="792"/>
      <c r="V639" s="793"/>
      <c r="W639" s="36" t="s">
        <v>72</v>
      </c>
      <c r="X639" s="781">
        <f>IFERROR(X631/H631,"0")+IFERROR(X632/H632,"0")+IFERROR(X633/H633,"0")+IFERROR(X634/H634,"0")+IFERROR(X635/H635,"0")+IFERROR(X636/H636,"0")+IFERROR(X637/H637,"0")+IFERROR(X638/H638,"0")</f>
        <v>51.282051282051285</v>
      </c>
      <c r="Y639" s="781">
        <f>IFERROR(Y631/H631,"0")+IFERROR(Y632/H632,"0")+IFERROR(Y633/H633,"0")+IFERROR(Y634/H634,"0")+IFERROR(Y635/H635,"0")+IFERROR(Y636/H636,"0")+IFERROR(Y637/H637,"0")+IFERROR(Y638/H638,"0")</f>
        <v>52</v>
      </c>
      <c r="Z639" s="78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1.131</v>
      </c>
      <c r="AA639" s="782"/>
      <c r="AB639" s="782"/>
      <c r="AC639" s="782"/>
    </row>
    <row r="640" spans="1:68" x14ac:dyDescent="0.2">
      <c r="A640" s="797"/>
      <c r="B640" s="797"/>
      <c r="C640" s="797"/>
      <c r="D640" s="797"/>
      <c r="E640" s="797"/>
      <c r="F640" s="797"/>
      <c r="G640" s="797"/>
      <c r="H640" s="797"/>
      <c r="I640" s="797"/>
      <c r="J640" s="797"/>
      <c r="K640" s="797"/>
      <c r="L640" s="797"/>
      <c r="M640" s="797"/>
      <c r="N640" s="797"/>
      <c r="O640" s="808"/>
      <c r="P640" s="791" t="s">
        <v>71</v>
      </c>
      <c r="Q640" s="792"/>
      <c r="R640" s="792"/>
      <c r="S640" s="792"/>
      <c r="T640" s="792"/>
      <c r="U640" s="792"/>
      <c r="V640" s="793"/>
      <c r="W640" s="36" t="s">
        <v>69</v>
      </c>
      <c r="X640" s="781">
        <f>IFERROR(SUM(X631:X638),"0")</f>
        <v>400</v>
      </c>
      <c r="Y640" s="781">
        <f>IFERROR(SUM(Y631:Y638),"0")</f>
        <v>405.59999999999997</v>
      </c>
      <c r="Z640" s="36"/>
      <c r="AA640" s="782"/>
      <c r="AB640" s="782"/>
      <c r="AC640" s="782"/>
    </row>
    <row r="641" spans="1:68" ht="14.25" customHeight="1" x14ac:dyDescent="0.25">
      <c r="A641" s="796" t="s">
        <v>208</v>
      </c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797"/>
      <c r="P641" s="797"/>
      <c r="Q641" s="797"/>
      <c r="R641" s="797"/>
      <c r="S641" s="797"/>
      <c r="T641" s="797"/>
      <c r="U641" s="797"/>
      <c r="V641" s="797"/>
      <c r="W641" s="797"/>
      <c r="X641" s="797"/>
      <c r="Y641" s="797"/>
      <c r="Z641" s="797"/>
      <c r="AA641" s="771"/>
      <c r="AB641" s="771"/>
      <c r="AC641" s="771"/>
    </row>
    <row r="642" spans="1:68" ht="27" customHeight="1" x14ac:dyDescent="0.25">
      <c r="A642" s="53" t="s">
        <v>1030</v>
      </c>
      <c r="B642" s="53" t="s">
        <v>1031</v>
      </c>
      <c r="C642" s="30">
        <v>4301060354</v>
      </c>
      <c r="D642" s="786">
        <v>4640242180120</v>
      </c>
      <c r="E642" s="787"/>
      <c r="F642" s="778">
        <v>1.3</v>
      </c>
      <c r="G642" s="31">
        <v>6</v>
      </c>
      <c r="H642" s="778">
        <v>7.8</v>
      </c>
      <c r="I642" s="778">
        <v>8.2799999999999994</v>
      </c>
      <c r="J642" s="31">
        <v>56</v>
      </c>
      <c r="K642" s="31" t="s">
        <v>116</v>
      </c>
      <c r="L642" s="31"/>
      <c r="M642" s="32" t="s">
        <v>68</v>
      </c>
      <c r="N642" s="32"/>
      <c r="O642" s="31">
        <v>40</v>
      </c>
      <c r="P642" s="1177" t="s">
        <v>1032</v>
      </c>
      <c r="Q642" s="784"/>
      <c r="R642" s="784"/>
      <c r="S642" s="784"/>
      <c r="T642" s="785"/>
      <c r="U642" s="33"/>
      <c r="V642" s="33"/>
      <c r="W642" s="34" t="s">
        <v>69</v>
      </c>
      <c r="X642" s="779">
        <v>0</v>
      </c>
      <c r="Y642" s="780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1" t="s">
        <v>1033</v>
      </c>
      <c r="AG642" s="63"/>
      <c r="AJ642" s="66"/>
      <c r="AK642" s="66">
        <v>0</v>
      </c>
      <c r="BB642" s="752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t="27" customHeight="1" x14ac:dyDescent="0.25">
      <c r="A643" s="53" t="s">
        <v>1030</v>
      </c>
      <c r="B643" s="53" t="s">
        <v>1034</v>
      </c>
      <c r="C643" s="30">
        <v>4301060408</v>
      </c>
      <c r="D643" s="786">
        <v>4640242180120</v>
      </c>
      <c r="E643" s="787"/>
      <c r="F643" s="778">
        <v>1.3</v>
      </c>
      <c r="G643" s="31">
        <v>6</v>
      </c>
      <c r="H643" s="778">
        <v>7.8</v>
      </c>
      <c r="I643" s="778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925" t="s">
        <v>1035</v>
      </c>
      <c r="Q643" s="784"/>
      <c r="R643" s="784"/>
      <c r="S643" s="784"/>
      <c r="T643" s="785"/>
      <c r="U643" s="33"/>
      <c r="V643" s="33"/>
      <c r="W643" s="34" t="s">
        <v>69</v>
      </c>
      <c r="X643" s="779">
        <v>0</v>
      </c>
      <c r="Y643" s="780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3" t="s">
        <v>1033</v>
      </c>
      <c r="AG643" s="63"/>
      <c r="AJ643" s="66"/>
      <c r="AK643" s="66">
        <v>0</v>
      </c>
      <c r="BB643" s="754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customHeight="1" x14ac:dyDescent="0.25">
      <c r="A644" s="53" t="s">
        <v>1036</v>
      </c>
      <c r="B644" s="53" t="s">
        <v>1037</v>
      </c>
      <c r="C644" s="30">
        <v>4301060355</v>
      </c>
      <c r="D644" s="786">
        <v>4640242180137</v>
      </c>
      <c r="E644" s="787"/>
      <c r="F644" s="778">
        <v>1.3</v>
      </c>
      <c r="G644" s="31">
        <v>6</v>
      </c>
      <c r="H644" s="778">
        <v>7.8</v>
      </c>
      <c r="I644" s="778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1182" t="s">
        <v>1038</v>
      </c>
      <c r="Q644" s="784"/>
      <c r="R644" s="784"/>
      <c r="S644" s="784"/>
      <c r="T644" s="785"/>
      <c r="U644" s="33"/>
      <c r="V644" s="33"/>
      <c r="W644" s="34" t="s">
        <v>69</v>
      </c>
      <c r="X644" s="779">
        <v>0</v>
      </c>
      <c r="Y644" s="780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5" t="s">
        <v>1039</v>
      </c>
      <c r="AG644" s="63"/>
      <c r="AJ644" s="66"/>
      <c r="AK644" s="66">
        <v>0</v>
      </c>
      <c r="BB644" s="756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t="27" customHeight="1" x14ac:dyDescent="0.25">
      <c r="A645" s="53" t="s">
        <v>1036</v>
      </c>
      <c r="B645" s="53" t="s">
        <v>1040</v>
      </c>
      <c r="C645" s="30">
        <v>4301060407</v>
      </c>
      <c r="D645" s="786">
        <v>4640242180137</v>
      </c>
      <c r="E645" s="787"/>
      <c r="F645" s="778">
        <v>1.3</v>
      </c>
      <c r="G645" s="31">
        <v>6</v>
      </c>
      <c r="H645" s="778">
        <v>7.8</v>
      </c>
      <c r="I645" s="778">
        <v>8.2799999999999994</v>
      </c>
      <c r="J645" s="31">
        <v>56</v>
      </c>
      <c r="K645" s="31" t="s">
        <v>116</v>
      </c>
      <c r="L645" s="31"/>
      <c r="M645" s="32" t="s">
        <v>68</v>
      </c>
      <c r="N645" s="32"/>
      <c r="O645" s="31">
        <v>40</v>
      </c>
      <c r="P645" s="932" t="s">
        <v>1041</v>
      </c>
      <c r="Q645" s="784"/>
      <c r="R645" s="784"/>
      <c r="S645" s="784"/>
      <c r="T645" s="785"/>
      <c r="U645" s="33"/>
      <c r="V645" s="33"/>
      <c r="W645" s="34" t="s">
        <v>69</v>
      </c>
      <c r="X645" s="779">
        <v>0</v>
      </c>
      <c r="Y645" s="780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7" t="s">
        <v>1039</v>
      </c>
      <c r="AG645" s="63"/>
      <c r="AJ645" s="66"/>
      <c r="AK645" s="66">
        <v>0</v>
      </c>
      <c r="BB645" s="758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x14ac:dyDescent="0.2">
      <c r="A646" s="807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08"/>
      <c r="P646" s="791" t="s">
        <v>71</v>
      </c>
      <c r="Q646" s="792"/>
      <c r="R646" s="792"/>
      <c r="S646" s="792"/>
      <c r="T646" s="792"/>
      <c r="U646" s="792"/>
      <c r="V646" s="793"/>
      <c r="W646" s="36" t="s">
        <v>72</v>
      </c>
      <c r="X646" s="781">
        <f>IFERROR(X642/H642,"0")+IFERROR(X643/H643,"0")+IFERROR(X644/H644,"0")+IFERROR(X645/H645,"0")</f>
        <v>0</v>
      </c>
      <c r="Y646" s="781">
        <f>IFERROR(Y642/H642,"0")+IFERROR(Y643/H643,"0")+IFERROR(Y644/H644,"0")+IFERROR(Y645/H645,"0")</f>
        <v>0</v>
      </c>
      <c r="Z646" s="781">
        <f>IFERROR(IF(Z642="",0,Z642),"0")+IFERROR(IF(Z643="",0,Z643),"0")+IFERROR(IF(Z644="",0,Z644),"0")+IFERROR(IF(Z645="",0,Z645),"0")</f>
        <v>0</v>
      </c>
      <c r="AA646" s="782"/>
      <c r="AB646" s="782"/>
      <c r="AC646" s="782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808"/>
      <c r="P647" s="791" t="s">
        <v>71</v>
      </c>
      <c r="Q647" s="792"/>
      <c r="R647" s="792"/>
      <c r="S647" s="792"/>
      <c r="T647" s="792"/>
      <c r="U647" s="792"/>
      <c r="V647" s="793"/>
      <c r="W647" s="36" t="s">
        <v>69</v>
      </c>
      <c r="X647" s="781">
        <f>IFERROR(SUM(X642:X645),"0")</f>
        <v>0</v>
      </c>
      <c r="Y647" s="781">
        <f>IFERROR(SUM(Y642:Y645),"0")</f>
        <v>0</v>
      </c>
      <c r="Z647" s="36"/>
      <c r="AA647" s="782"/>
      <c r="AB647" s="782"/>
      <c r="AC647" s="782"/>
    </row>
    <row r="648" spans="1:68" ht="16.5" customHeight="1" x14ac:dyDescent="0.25">
      <c r="A648" s="825" t="s">
        <v>1042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2"/>
      <c r="AB648" s="772"/>
      <c r="AC648" s="772"/>
    </row>
    <row r="649" spans="1:68" ht="14.25" customHeight="1" x14ac:dyDescent="0.25">
      <c r="A649" s="796" t="s">
        <v>113</v>
      </c>
      <c r="B649" s="797"/>
      <c r="C649" s="797"/>
      <c r="D649" s="797"/>
      <c r="E649" s="797"/>
      <c r="F649" s="797"/>
      <c r="G649" s="797"/>
      <c r="H649" s="797"/>
      <c r="I649" s="797"/>
      <c r="J649" s="797"/>
      <c r="K649" s="797"/>
      <c r="L649" s="797"/>
      <c r="M649" s="797"/>
      <c r="N649" s="797"/>
      <c r="O649" s="797"/>
      <c r="P649" s="797"/>
      <c r="Q649" s="797"/>
      <c r="R649" s="797"/>
      <c r="S649" s="797"/>
      <c r="T649" s="797"/>
      <c r="U649" s="797"/>
      <c r="V649" s="797"/>
      <c r="W649" s="797"/>
      <c r="X649" s="797"/>
      <c r="Y649" s="797"/>
      <c r="Z649" s="797"/>
      <c r="AA649" s="771"/>
      <c r="AB649" s="771"/>
      <c r="AC649" s="771"/>
    </row>
    <row r="650" spans="1:68" ht="27" customHeight="1" x14ac:dyDescent="0.25">
      <c r="A650" s="53" t="s">
        <v>1043</v>
      </c>
      <c r="B650" s="53" t="s">
        <v>1044</v>
      </c>
      <c r="C650" s="30">
        <v>4301011951</v>
      </c>
      <c r="D650" s="786">
        <v>4640242180045</v>
      </c>
      <c r="E650" s="787"/>
      <c r="F650" s="778">
        <v>1.5</v>
      </c>
      <c r="G650" s="31">
        <v>8</v>
      </c>
      <c r="H650" s="778">
        <v>12</v>
      </c>
      <c r="I650" s="778">
        <v>12.48</v>
      </c>
      <c r="J650" s="31">
        <v>56</v>
      </c>
      <c r="K650" s="31" t="s">
        <v>116</v>
      </c>
      <c r="L650" s="31"/>
      <c r="M650" s="32" t="s">
        <v>119</v>
      </c>
      <c r="N650" s="32"/>
      <c r="O650" s="31">
        <v>55</v>
      </c>
      <c r="P650" s="1207" t="s">
        <v>1045</v>
      </c>
      <c r="Q650" s="784"/>
      <c r="R650" s="784"/>
      <c r="S650" s="784"/>
      <c r="T650" s="785"/>
      <c r="U650" s="33"/>
      <c r="V650" s="33"/>
      <c r="W650" s="34" t="s">
        <v>69</v>
      </c>
      <c r="X650" s="779">
        <v>0</v>
      </c>
      <c r="Y650" s="780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9" t="s">
        <v>1046</v>
      </c>
      <c r="AG650" s="63"/>
      <c r="AJ650" s="66"/>
      <c r="AK650" s="66">
        <v>0</v>
      </c>
      <c r="BB650" s="760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t="27" customHeight="1" x14ac:dyDescent="0.25">
      <c r="A651" s="53" t="s">
        <v>1047</v>
      </c>
      <c r="B651" s="53" t="s">
        <v>1048</v>
      </c>
      <c r="C651" s="30">
        <v>4301011950</v>
      </c>
      <c r="D651" s="786">
        <v>4640242180601</v>
      </c>
      <c r="E651" s="787"/>
      <c r="F651" s="778">
        <v>1.5</v>
      </c>
      <c r="G651" s="31">
        <v>8</v>
      </c>
      <c r="H651" s="778">
        <v>12</v>
      </c>
      <c r="I651" s="778">
        <v>12.48</v>
      </c>
      <c r="J651" s="31">
        <v>56</v>
      </c>
      <c r="K651" s="31" t="s">
        <v>116</v>
      </c>
      <c r="L651" s="31"/>
      <c r="M651" s="32" t="s">
        <v>119</v>
      </c>
      <c r="N651" s="32"/>
      <c r="O651" s="31">
        <v>55</v>
      </c>
      <c r="P651" s="1115" t="s">
        <v>1049</v>
      </c>
      <c r="Q651" s="784"/>
      <c r="R651" s="784"/>
      <c r="S651" s="784"/>
      <c r="T651" s="785"/>
      <c r="U651" s="33"/>
      <c r="V651" s="33"/>
      <c r="W651" s="34" t="s">
        <v>69</v>
      </c>
      <c r="X651" s="779">
        <v>0</v>
      </c>
      <c r="Y651" s="780">
        <f>IFERROR(IF(X651="",0,CEILING((X651/$H651),1)*$H651),"")</f>
        <v>0</v>
      </c>
      <c r="Z651" s="35" t="str">
        <f>IFERROR(IF(Y651=0,"",ROUNDUP(Y651/H651,0)*0.02175),"")</f>
        <v/>
      </c>
      <c r="AA651" s="55"/>
      <c r="AB651" s="56"/>
      <c r="AC651" s="761" t="s">
        <v>1050</v>
      </c>
      <c r="AG651" s="63"/>
      <c r="AJ651" s="66"/>
      <c r="AK651" s="66">
        <v>0</v>
      </c>
      <c r="BB651" s="762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x14ac:dyDescent="0.2">
      <c r="A652" s="807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08"/>
      <c r="P652" s="791" t="s">
        <v>71</v>
      </c>
      <c r="Q652" s="792"/>
      <c r="R652" s="792"/>
      <c r="S652" s="792"/>
      <c r="T652" s="792"/>
      <c r="U652" s="792"/>
      <c r="V652" s="793"/>
      <c r="W652" s="36" t="s">
        <v>72</v>
      </c>
      <c r="X652" s="781">
        <f>IFERROR(X650/H650,"0")+IFERROR(X651/H651,"0")</f>
        <v>0</v>
      </c>
      <c r="Y652" s="781">
        <f>IFERROR(Y650/H650,"0")+IFERROR(Y651/H651,"0")</f>
        <v>0</v>
      </c>
      <c r="Z652" s="781">
        <f>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08"/>
      <c r="P653" s="791" t="s">
        <v>71</v>
      </c>
      <c r="Q653" s="792"/>
      <c r="R653" s="792"/>
      <c r="S653" s="792"/>
      <c r="T653" s="792"/>
      <c r="U653" s="792"/>
      <c r="V653" s="793"/>
      <c r="W653" s="36" t="s">
        <v>69</v>
      </c>
      <c r="X653" s="781">
        <f>IFERROR(SUM(X650:X651),"0")</f>
        <v>0</v>
      </c>
      <c r="Y653" s="781">
        <f>IFERROR(SUM(Y650:Y651),"0")</f>
        <v>0</v>
      </c>
      <c r="Z653" s="36"/>
      <c r="AA653" s="782"/>
      <c r="AB653" s="782"/>
      <c r="AC653" s="782"/>
    </row>
    <row r="654" spans="1:68" ht="14.25" customHeight="1" x14ac:dyDescent="0.25">
      <c r="A654" s="796" t="s">
        <v>166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1"/>
      <c r="AB654" s="771"/>
      <c r="AC654" s="771"/>
    </row>
    <row r="655" spans="1:68" ht="27" customHeight="1" x14ac:dyDescent="0.25">
      <c r="A655" s="53" t="s">
        <v>1051</v>
      </c>
      <c r="B655" s="53" t="s">
        <v>1052</v>
      </c>
      <c r="C655" s="30">
        <v>4301020314</v>
      </c>
      <c r="D655" s="786">
        <v>4640242180090</v>
      </c>
      <c r="E655" s="787"/>
      <c r="F655" s="778">
        <v>1.5</v>
      </c>
      <c r="G655" s="31">
        <v>8</v>
      </c>
      <c r="H655" s="778">
        <v>12</v>
      </c>
      <c r="I655" s="778">
        <v>12.48</v>
      </c>
      <c r="J655" s="31">
        <v>56</v>
      </c>
      <c r="K655" s="31" t="s">
        <v>116</v>
      </c>
      <c r="L655" s="31"/>
      <c r="M655" s="32" t="s">
        <v>119</v>
      </c>
      <c r="N655" s="32"/>
      <c r="O655" s="31">
        <v>50</v>
      </c>
      <c r="P655" s="1189" t="s">
        <v>1053</v>
      </c>
      <c r="Q655" s="784"/>
      <c r="R655" s="784"/>
      <c r="S655" s="784"/>
      <c r="T655" s="785"/>
      <c r="U655" s="33"/>
      <c r="V655" s="33"/>
      <c r="W655" s="34" t="s">
        <v>69</v>
      </c>
      <c r="X655" s="779">
        <v>0</v>
      </c>
      <c r="Y655" s="780">
        <f>IFERROR(IF(X655="",0,CEILING((X655/$H655),1)*$H655),"")</f>
        <v>0</v>
      </c>
      <c r="Z655" s="35" t="str">
        <f>IFERROR(IF(Y655=0,"",ROUNDUP(Y655/H655,0)*0.02175),"")</f>
        <v/>
      </c>
      <c r="AA655" s="55"/>
      <c r="AB655" s="56"/>
      <c r="AC655" s="763" t="s">
        <v>1054</v>
      </c>
      <c r="AG655" s="63"/>
      <c r="AJ655" s="66"/>
      <c r="AK655" s="66">
        <v>0</v>
      </c>
      <c r="BB655" s="764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x14ac:dyDescent="0.2">
      <c r="A656" s="807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08"/>
      <c r="P656" s="791" t="s">
        <v>71</v>
      </c>
      <c r="Q656" s="792"/>
      <c r="R656" s="792"/>
      <c r="S656" s="792"/>
      <c r="T656" s="792"/>
      <c r="U656" s="792"/>
      <c r="V656" s="793"/>
      <c r="W656" s="36" t="s">
        <v>72</v>
      </c>
      <c r="X656" s="781">
        <f>IFERROR(X655/H655,"0")</f>
        <v>0</v>
      </c>
      <c r="Y656" s="781">
        <f>IFERROR(Y655/H655,"0")</f>
        <v>0</v>
      </c>
      <c r="Z656" s="781">
        <f>IFERROR(IF(Z655="",0,Z655),"0")</f>
        <v>0</v>
      </c>
      <c r="AA656" s="782"/>
      <c r="AB656" s="782"/>
      <c r="AC656" s="782"/>
    </row>
    <row r="657" spans="1:68" x14ac:dyDescent="0.2">
      <c r="A657" s="797"/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808"/>
      <c r="P657" s="791" t="s">
        <v>71</v>
      </c>
      <c r="Q657" s="792"/>
      <c r="R657" s="792"/>
      <c r="S657" s="792"/>
      <c r="T657" s="792"/>
      <c r="U657" s="792"/>
      <c r="V657" s="793"/>
      <c r="W657" s="36" t="s">
        <v>69</v>
      </c>
      <c r="X657" s="781">
        <f>IFERROR(SUM(X655:X655),"0")</f>
        <v>0</v>
      </c>
      <c r="Y657" s="781">
        <f>IFERROR(SUM(Y655:Y655),"0")</f>
        <v>0</v>
      </c>
      <c r="Z657" s="36"/>
      <c r="AA657" s="782"/>
      <c r="AB657" s="782"/>
      <c r="AC657" s="782"/>
    </row>
    <row r="658" spans="1:68" ht="14.25" customHeight="1" x14ac:dyDescent="0.25">
      <c r="A658" s="796" t="s">
        <v>64</v>
      </c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7"/>
      <c r="P658" s="797"/>
      <c r="Q658" s="797"/>
      <c r="R658" s="797"/>
      <c r="S658" s="797"/>
      <c r="T658" s="797"/>
      <c r="U658" s="797"/>
      <c r="V658" s="797"/>
      <c r="W658" s="797"/>
      <c r="X658" s="797"/>
      <c r="Y658" s="797"/>
      <c r="Z658" s="797"/>
      <c r="AA658" s="771"/>
      <c r="AB658" s="771"/>
      <c r="AC658" s="771"/>
    </row>
    <row r="659" spans="1:68" ht="27" customHeight="1" x14ac:dyDescent="0.25">
      <c r="A659" s="53" t="s">
        <v>1055</v>
      </c>
      <c r="B659" s="53" t="s">
        <v>1056</v>
      </c>
      <c r="C659" s="30">
        <v>4301031321</v>
      </c>
      <c r="D659" s="786">
        <v>4640242180076</v>
      </c>
      <c r="E659" s="787"/>
      <c r="F659" s="778">
        <v>0.7</v>
      </c>
      <c r="G659" s="31">
        <v>6</v>
      </c>
      <c r="H659" s="778">
        <v>4.2</v>
      </c>
      <c r="I659" s="778">
        <v>4.41</v>
      </c>
      <c r="J659" s="31">
        <v>132</v>
      </c>
      <c r="K659" s="31" t="s">
        <v>126</v>
      </c>
      <c r="L659" s="31"/>
      <c r="M659" s="32" t="s">
        <v>68</v>
      </c>
      <c r="N659" s="32"/>
      <c r="O659" s="31">
        <v>40</v>
      </c>
      <c r="P659" s="991" t="s">
        <v>1057</v>
      </c>
      <c r="Q659" s="784"/>
      <c r="R659" s="784"/>
      <c r="S659" s="784"/>
      <c r="T659" s="785"/>
      <c r="U659" s="33"/>
      <c r="V659" s="33"/>
      <c r="W659" s="34" t="s">
        <v>69</v>
      </c>
      <c r="X659" s="779">
        <v>0</v>
      </c>
      <c r="Y659" s="780">
        <f>IFERROR(IF(X659="",0,CEILING((X659/$H659),1)*$H659),"")</f>
        <v>0</v>
      </c>
      <c r="Z659" s="35" t="str">
        <f>IFERROR(IF(Y659=0,"",ROUNDUP(Y659/H659,0)*0.00902),"")</f>
        <v/>
      </c>
      <c r="AA659" s="55"/>
      <c r="AB659" s="56"/>
      <c r="AC659" s="765" t="s">
        <v>1058</v>
      </c>
      <c r="AG659" s="63"/>
      <c r="AJ659" s="66"/>
      <c r="AK659" s="66">
        <v>0</v>
      </c>
      <c r="BB659" s="766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x14ac:dyDescent="0.2">
      <c r="A660" s="80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8"/>
      <c r="P660" s="791" t="s">
        <v>71</v>
      </c>
      <c r="Q660" s="792"/>
      <c r="R660" s="792"/>
      <c r="S660" s="792"/>
      <c r="T660" s="792"/>
      <c r="U660" s="792"/>
      <c r="V660" s="793"/>
      <c r="W660" s="36" t="s">
        <v>72</v>
      </c>
      <c r="X660" s="781">
        <f>IFERROR(X659/H659,"0")</f>
        <v>0</v>
      </c>
      <c r="Y660" s="781">
        <f>IFERROR(Y659/H659,"0")</f>
        <v>0</v>
      </c>
      <c r="Z660" s="781">
        <f>IFERROR(IF(Z659="",0,Z659),"0")</f>
        <v>0</v>
      </c>
      <c r="AA660" s="782"/>
      <c r="AB660" s="782"/>
      <c r="AC660" s="782"/>
    </row>
    <row r="661" spans="1:68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8"/>
      <c r="P661" s="791" t="s">
        <v>71</v>
      </c>
      <c r="Q661" s="792"/>
      <c r="R661" s="792"/>
      <c r="S661" s="792"/>
      <c r="T661" s="792"/>
      <c r="U661" s="792"/>
      <c r="V661" s="793"/>
      <c r="W661" s="36" t="s">
        <v>69</v>
      </c>
      <c r="X661" s="781">
        <f>IFERROR(SUM(X659:X659),"0")</f>
        <v>0</v>
      </c>
      <c r="Y661" s="781">
        <f>IFERROR(SUM(Y659:Y659),"0")</f>
        <v>0</v>
      </c>
      <c r="Z661" s="36"/>
      <c r="AA661" s="782"/>
      <c r="AB661" s="782"/>
      <c r="AC661" s="782"/>
    </row>
    <row r="662" spans="1:68" ht="14.25" customHeight="1" x14ac:dyDescent="0.25">
      <c r="A662" s="796" t="s">
        <v>73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1"/>
      <c r="AB662" s="771"/>
      <c r="AC662" s="771"/>
    </row>
    <row r="663" spans="1:68" ht="27" customHeight="1" x14ac:dyDescent="0.25">
      <c r="A663" s="53" t="s">
        <v>1059</v>
      </c>
      <c r="B663" s="53" t="s">
        <v>1060</v>
      </c>
      <c r="C663" s="30">
        <v>4301051780</v>
      </c>
      <c r="D663" s="786">
        <v>4640242180106</v>
      </c>
      <c r="E663" s="787"/>
      <c r="F663" s="778">
        <v>1.3</v>
      </c>
      <c r="G663" s="31">
        <v>6</v>
      </c>
      <c r="H663" s="778">
        <v>7.8</v>
      </c>
      <c r="I663" s="778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45</v>
      </c>
      <c r="P663" s="783" t="s">
        <v>1061</v>
      </c>
      <c r="Q663" s="784"/>
      <c r="R663" s="784"/>
      <c r="S663" s="784"/>
      <c r="T663" s="785"/>
      <c r="U663" s="33"/>
      <c r="V663" s="33"/>
      <c r="W663" s="34" t="s">
        <v>69</v>
      </c>
      <c r="X663" s="779">
        <v>0</v>
      </c>
      <c r="Y663" s="780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67" t="s">
        <v>1062</v>
      </c>
      <c r="AG663" s="63"/>
      <c r="AJ663" s="66"/>
      <c r="AK663" s="66">
        <v>0</v>
      </c>
      <c r="BB663" s="768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x14ac:dyDescent="0.2">
      <c r="A664" s="80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8"/>
      <c r="P664" s="791" t="s">
        <v>71</v>
      </c>
      <c r="Q664" s="792"/>
      <c r="R664" s="792"/>
      <c r="S664" s="792"/>
      <c r="T664" s="792"/>
      <c r="U664" s="792"/>
      <c r="V664" s="793"/>
      <c r="W664" s="36" t="s">
        <v>72</v>
      </c>
      <c r="X664" s="781">
        <f>IFERROR(X663/H663,"0")</f>
        <v>0</v>
      </c>
      <c r="Y664" s="781">
        <f>IFERROR(Y663/H663,"0")</f>
        <v>0</v>
      </c>
      <c r="Z664" s="781">
        <f>IFERROR(IF(Z663="",0,Z663),"0")</f>
        <v>0</v>
      </c>
      <c r="AA664" s="782"/>
      <c r="AB664" s="782"/>
      <c r="AC664" s="782"/>
    </row>
    <row r="665" spans="1:68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8"/>
      <c r="P665" s="791" t="s">
        <v>71</v>
      </c>
      <c r="Q665" s="792"/>
      <c r="R665" s="792"/>
      <c r="S665" s="792"/>
      <c r="T665" s="792"/>
      <c r="U665" s="792"/>
      <c r="V665" s="793"/>
      <c r="W665" s="36" t="s">
        <v>69</v>
      </c>
      <c r="X665" s="781">
        <f>IFERROR(SUM(X663:X663),"0")</f>
        <v>0</v>
      </c>
      <c r="Y665" s="781">
        <f>IFERROR(SUM(Y663:Y663),"0")</f>
        <v>0</v>
      </c>
      <c r="Z665" s="36"/>
      <c r="AA665" s="782"/>
      <c r="AB665" s="782"/>
      <c r="AC665" s="782"/>
    </row>
    <row r="666" spans="1:68" ht="15" customHeight="1" x14ac:dyDescent="0.2">
      <c r="A666" s="101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984"/>
      <c r="P666" s="940" t="s">
        <v>1063</v>
      </c>
      <c r="Q666" s="927"/>
      <c r="R666" s="927"/>
      <c r="S666" s="927"/>
      <c r="T666" s="927"/>
      <c r="U666" s="927"/>
      <c r="V666" s="928"/>
      <c r="W666" s="36" t="s">
        <v>69</v>
      </c>
      <c r="X666" s="78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503+X508+X513+X518+X526+X530+X540+X545+X565+X571+X583+X589+X594+X600+X612+X619+X629+X640+X647+X653+X657+X661+X665,"0")</f>
        <v>17637.199999999997</v>
      </c>
      <c r="Y666" s="78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503+Y508+Y513+Y518+Y526+Y530+Y540+Y545+Y565+Y571+Y583+Y589+Y594+Y600+Y612+Y619+Y629+Y640+Y647+Y653+Y657+Y661+Y665,"0")</f>
        <v>17838.779999999995</v>
      </c>
      <c r="Z666" s="36"/>
      <c r="AA666" s="782"/>
      <c r="AB666" s="782"/>
      <c r="AC666" s="782"/>
    </row>
    <row r="667" spans="1:68" x14ac:dyDescent="0.2">
      <c r="A667" s="797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984"/>
      <c r="P667" s="940" t="s">
        <v>1064</v>
      </c>
      <c r="Q667" s="927"/>
      <c r="R667" s="927"/>
      <c r="S667" s="927"/>
      <c r="T667" s="927"/>
      <c r="U667" s="927"/>
      <c r="V667" s="928"/>
      <c r="W667" s="36" t="s">
        <v>69</v>
      </c>
      <c r="X667" s="781">
        <f>IFERROR(SUM(BM22:BM663),"0")</f>
        <v>18597.76809179327</v>
      </c>
      <c r="Y667" s="781">
        <f>IFERROR(SUM(BN22:BN663),"0")</f>
        <v>18810.774000000005</v>
      </c>
      <c r="Z667" s="36"/>
      <c r="AA667" s="782"/>
      <c r="AB667" s="782"/>
      <c r="AC667" s="782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984"/>
      <c r="P668" s="940" t="s">
        <v>1065</v>
      </c>
      <c r="Q668" s="927"/>
      <c r="R668" s="927"/>
      <c r="S668" s="927"/>
      <c r="T668" s="927"/>
      <c r="U668" s="927"/>
      <c r="V668" s="928"/>
      <c r="W668" s="36" t="s">
        <v>1066</v>
      </c>
      <c r="X668" s="37">
        <f>ROUNDUP(SUM(BO22:BO663),0)</f>
        <v>31</v>
      </c>
      <c r="Y668" s="37">
        <f>ROUNDUP(SUM(BP22:BP663),0)</f>
        <v>32</v>
      </c>
      <c r="Z668" s="36"/>
      <c r="AA668" s="782"/>
      <c r="AB668" s="782"/>
      <c r="AC668" s="782"/>
    </row>
    <row r="669" spans="1:68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984"/>
      <c r="P669" s="940" t="s">
        <v>1067</v>
      </c>
      <c r="Q669" s="927"/>
      <c r="R669" s="927"/>
      <c r="S669" s="927"/>
      <c r="T669" s="927"/>
      <c r="U669" s="927"/>
      <c r="V669" s="928"/>
      <c r="W669" s="36" t="s">
        <v>69</v>
      </c>
      <c r="X669" s="781">
        <f>GrossWeightTotal+PalletQtyTotal*25</f>
        <v>19372.76809179327</v>
      </c>
      <c r="Y669" s="781">
        <f>GrossWeightTotalR+PalletQtyTotalR*25</f>
        <v>19610.774000000005</v>
      </c>
      <c r="Z669" s="36"/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984"/>
      <c r="P670" s="940" t="s">
        <v>1068</v>
      </c>
      <c r="Q670" s="927"/>
      <c r="R670" s="927"/>
      <c r="S670" s="927"/>
      <c r="T670" s="927"/>
      <c r="U670" s="927"/>
      <c r="V670" s="928"/>
      <c r="W670" s="36" t="s">
        <v>1066</v>
      </c>
      <c r="X670" s="78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3289.4663707939562</v>
      </c>
      <c r="Y670" s="78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3323</v>
      </c>
      <c r="Z670" s="36"/>
      <c r="AA670" s="782"/>
      <c r="AB670" s="782"/>
      <c r="AC670" s="782"/>
    </row>
    <row r="671" spans="1:68" ht="14.25" customHeight="1" x14ac:dyDescent="0.2">
      <c r="A671" s="797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984"/>
      <c r="P671" s="940" t="s">
        <v>1069</v>
      </c>
      <c r="Q671" s="927"/>
      <c r="R671" s="927"/>
      <c r="S671" s="927"/>
      <c r="T671" s="927"/>
      <c r="U671" s="927"/>
      <c r="V671" s="928"/>
      <c r="W671" s="38" t="s">
        <v>1070</v>
      </c>
      <c r="X671" s="36"/>
      <c r="Y671" s="36"/>
      <c r="Z671" s="36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502+Z507+Z512+Z517+Z525+Z529+Z539+Z544+Z564+Z570+Z582+Z588+Z593+Z599+Z611+Z618+Z628+Z639+Z646+Z652+Z656+Z660+Z664,"0")</f>
        <v>35.725930000000012</v>
      </c>
      <c r="AA671" s="782"/>
      <c r="AB671" s="782"/>
      <c r="AC671" s="782"/>
    </row>
    <row r="672" spans="1:68" ht="13.5" customHeight="1" thickBot="1" x14ac:dyDescent="0.25"/>
    <row r="673" spans="1:32" ht="27" customHeight="1" thickTop="1" thickBot="1" x14ac:dyDescent="0.25">
      <c r="A673" s="39" t="s">
        <v>1071</v>
      </c>
      <c r="B673" s="769" t="s">
        <v>63</v>
      </c>
      <c r="C673" s="800" t="s">
        <v>111</v>
      </c>
      <c r="D673" s="918"/>
      <c r="E673" s="918"/>
      <c r="F673" s="918"/>
      <c r="G673" s="918"/>
      <c r="H673" s="837"/>
      <c r="I673" s="800" t="s">
        <v>324</v>
      </c>
      <c r="J673" s="918"/>
      <c r="K673" s="918"/>
      <c r="L673" s="918"/>
      <c r="M673" s="918"/>
      <c r="N673" s="918"/>
      <c r="O673" s="918"/>
      <c r="P673" s="918"/>
      <c r="Q673" s="918"/>
      <c r="R673" s="918"/>
      <c r="S673" s="918"/>
      <c r="T673" s="918"/>
      <c r="U673" s="918"/>
      <c r="V673" s="837"/>
      <c r="W673" s="800" t="s">
        <v>661</v>
      </c>
      <c r="X673" s="837"/>
      <c r="Y673" s="800" t="s">
        <v>750</v>
      </c>
      <c r="Z673" s="918"/>
      <c r="AA673" s="918"/>
      <c r="AB673" s="837"/>
      <c r="AC673" s="769" t="s">
        <v>857</v>
      </c>
      <c r="AD673" s="769" t="s">
        <v>937</v>
      </c>
      <c r="AE673" s="800" t="s">
        <v>942</v>
      </c>
      <c r="AF673" s="837"/>
    </row>
    <row r="674" spans="1:32" ht="14.25" customHeight="1" thickTop="1" x14ac:dyDescent="0.2">
      <c r="A674" s="989" t="s">
        <v>1072</v>
      </c>
      <c r="B674" s="800" t="s">
        <v>63</v>
      </c>
      <c r="C674" s="800" t="s">
        <v>112</v>
      </c>
      <c r="D674" s="800" t="s">
        <v>139</v>
      </c>
      <c r="E674" s="800" t="s">
        <v>216</v>
      </c>
      <c r="F674" s="800" t="s">
        <v>238</v>
      </c>
      <c r="G674" s="800" t="s">
        <v>282</v>
      </c>
      <c r="H674" s="800" t="s">
        <v>111</v>
      </c>
      <c r="I674" s="800" t="s">
        <v>325</v>
      </c>
      <c r="J674" s="800" t="s">
        <v>349</v>
      </c>
      <c r="K674" s="800" t="s">
        <v>427</v>
      </c>
      <c r="L674" s="800" t="s">
        <v>446</v>
      </c>
      <c r="M674" s="800" t="s">
        <v>470</v>
      </c>
      <c r="N674" s="770"/>
      <c r="O674" s="800" t="s">
        <v>499</v>
      </c>
      <c r="P674" s="800" t="s">
        <v>502</v>
      </c>
      <c r="Q674" s="800" t="s">
        <v>511</v>
      </c>
      <c r="R674" s="800" t="s">
        <v>527</v>
      </c>
      <c r="S674" s="800" t="s">
        <v>537</v>
      </c>
      <c r="T674" s="800" t="s">
        <v>550</v>
      </c>
      <c r="U674" s="800" t="s">
        <v>561</v>
      </c>
      <c r="V674" s="800" t="s">
        <v>648</v>
      </c>
      <c r="W674" s="800" t="s">
        <v>662</v>
      </c>
      <c r="X674" s="800" t="s">
        <v>706</v>
      </c>
      <c r="Y674" s="800" t="s">
        <v>751</v>
      </c>
      <c r="Z674" s="800" t="s">
        <v>815</v>
      </c>
      <c r="AA674" s="800" t="s">
        <v>837</v>
      </c>
      <c r="AB674" s="800" t="s">
        <v>853</v>
      </c>
      <c r="AC674" s="800" t="s">
        <v>857</v>
      </c>
      <c r="AD674" s="800" t="s">
        <v>937</v>
      </c>
      <c r="AE674" s="800" t="s">
        <v>942</v>
      </c>
      <c r="AF674" s="800" t="s">
        <v>1042</v>
      </c>
    </row>
    <row r="675" spans="1:32" ht="13.5" customHeight="1" thickBot="1" x14ac:dyDescent="0.25">
      <c r="A675" s="990"/>
      <c r="B675" s="801"/>
      <c r="C675" s="801"/>
      <c r="D675" s="801"/>
      <c r="E675" s="801"/>
      <c r="F675" s="801"/>
      <c r="G675" s="801"/>
      <c r="H675" s="801"/>
      <c r="I675" s="801"/>
      <c r="J675" s="801"/>
      <c r="K675" s="801"/>
      <c r="L675" s="801"/>
      <c r="M675" s="801"/>
      <c r="N675" s="770"/>
      <c r="O675" s="801"/>
      <c r="P675" s="801"/>
      <c r="Q675" s="801"/>
      <c r="R675" s="801"/>
      <c r="S675" s="801"/>
      <c r="T675" s="801"/>
      <c r="U675" s="801"/>
      <c r="V675" s="801"/>
      <c r="W675" s="801"/>
      <c r="X675" s="801"/>
      <c r="Y675" s="801"/>
      <c r="Z675" s="801"/>
      <c r="AA675" s="801"/>
      <c r="AB675" s="801"/>
      <c r="AC675" s="801"/>
      <c r="AD675" s="801"/>
      <c r="AE675" s="801"/>
      <c r="AF675" s="801"/>
    </row>
    <row r="676" spans="1:32" ht="18" customHeight="1" thickTop="1" thickBot="1" x14ac:dyDescent="0.25">
      <c r="A676" s="39" t="s">
        <v>1073</v>
      </c>
      <c r="B676" s="45">
        <f>IFERROR(Y22*1,"0")+IFERROR(Y26*1,"0")+IFERROR(Y27*1,"0")+IFERROR(Y28*1,"0")+IFERROR(Y29*1,"0")+IFERROR(Y30*1,"0")+IFERROR(Y31*1,"0")+IFERROR(Y32*1,"0")+IFERROR(Y33*1,"0")+IFERROR(Y37*1,"0")+IFERROR(Y41*1,"0")</f>
        <v>0</v>
      </c>
      <c r="C676" s="45">
        <f>IFERROR(Y47*1,"0")+IFERROR(Y48*1,"0")+IFERROR(Y49*1,"0")+IFERROR(Y50*1,"0")+IFERROR(Y51*1,"0")+IFERROR(Y52*1,"0")+IFERROR(Y56*1,"0")+IFERROR(Y57*1,"0")</f>
        <v>676.40000000000009</v>
      </c>
      <c r="D676" s="45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1551.0000000000002</v>
      </c>
      <c r="E676" s="45">
        <f>IFERROR(Y106*1,"0")+IFERROR(Y107*1,"0")+IFERROR(Y108*1,"0")+IFERROR(Y112*1,"0")+IFERROR(Y113*1,"0")+IFERROR(Y114*1,"0")+IFERROR(Y115*1,"0")+IFERROR(Y116*1,"0")+IFERROR(Y117*1,"0")</f>
        <v>1123.2</v>
      </c>
      <c r="F676" s="45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1470.2000000000003</v>
      </c>
      <c r="G676" s="45">
        <f>IFERROR(Y153*1,"0")+IFERROR(Y154*1,"0")+IFERROR(Y155*1,"0")+IFERROR(Y159*1,"0")+IFERROR(Y160*1,"0")+IFERROR(Y164*1,"0")+IFERROR(Y165*1,"0")+IFERROR(Y166*1,"0")</f>
        <v>112.32</v>
      </c>
      <c r="H676" s="45">
        <f>IFERROR(Y171*1,"0")+IFERROR(Y175*1,"0")+IFERROR(Y176*1,"0")+IFERROR(Y177*1,"0")+IFERROR(Y178*1,"0")+IFERROR(Y179*1,"0")+IFERROR(Y183*1,"0")+IFERROR(Y184*1,"0")</f>
        <v>0</v>
      </c>
      <c r="I676" s="45">
        <f>IFERROR(Y190*1,"0")+IFERROR(Y194*1,"0")+IFERROR(Y195*1,"0")+IFERROR(Y196*1,"0")+IFERROR(Y197*1,"0")+IFERROR(Y198*1,"0")+IFERROR(Y199*1,"0")+IFERROR(Y200*1,"0")+IFERROR(Y201*1,"0")</f>
        <v>474.6</v>
      </c>
      <c r="J676" s="45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1598.9999999999998</v>
      </c>
      <c r="K676" s="45">
        <f>IFERROR(Y251*1,"0")+IFERROR(Y252*1,"0")+IFERROR(Y253*1,"0")+IFERROR(Y254*1,"0")+IFERROR(Y255*1,"0")+IFERROR(Y256*1,"0")+IFERROR(Y257*1,"0")+IFERROR(Y258*1,"0")</f>
        <v>0</v>
      </c>
      <c r="L676" s="45">
        <f>IFERROR(Y263*1,"0")+IFERROR(Y264*1,"0")+IFERROR(Y265*1,"0")+IFERROR(Y266*1,"0")+IFERROR(Y267*1,"0")+IFERROR(Y268*1,"0")+IFERROR(Y269*1,"0")+IFERROR(Y270*1,"0")+IFERROR(Y271*1,"0")+IFERROR(Y275*1,"0")</f>
        <v>235.6</v>
      </c>
      <c r="M676" s="45">
        <f>IFERROR(Y280*1,"0")+IFERROR(Y281*1,"0")+IFERROR(Y282*1,"0")+IFERROR(Y283*1,"0")+IFERROR(Y284*1,"0")+IFERROR(Y285*1,"0")+IFERROR(Y286*1,"0")+IFERROR(Y287*1,"0")+IFERROR(Y288*1,"0")+IFERROR(Y289*1,"0")</f>
        <v>0</v>
      </c>
      <c r="N676" s="770"/>
      <c r="O676" s="45">
        <f>IFERROR(Y294*1,"0")</f>
        <v>0</v>
      </c>
      <c r="P676" s="45">
        <f>IFERROR(Y299*1,"0")+IFERROR(Y300*1,"0")+IFERROR(Y301*1,"0")</f>
        <v>0</v>
      </c>
      <c r="Q676" s="45">
        <f>IFERROR(Y306*1,"0")+IFERROR(Y307*1,"0")+IFERROR(Y308*1,"0")+IFERROR(Y309*1,"0")+IFERROR(Y310*1,"0")+IFERROR(Y311*1,"0")</f>
        <v>280.79999999999995</v>
      </c>
      <c r="R676" s="45">
        <f>IFERROR(Y316*1,"0")+IFERROR(Y320*1,"0")+IFERROR(Y324*1,"0")</f>
        <v>0</v>
      </c>
      <c r="S676" s="45">
        <f>IFERROR(Y329*1,"0")+IFERROR(Y333*1,"0")+IFERROR(Y337*1,"0")+IFERROR(Y338*1,"0")</f>
        <v>0</v>
      </c>
      <c r="T676" s="45">
        <f>IFERROR(Y343*1,"0")+IFERROR(Y347*1,"0")+IFERROR(Y348*1,"0")+IFERROR(Y352*1,"0")</f>
        <v>245.70000000000002</v>
      </c>
      <c r="U676" s="45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217.5</v>
      </c>
      <c r="V676" s="45">
        <f>IFERROR(Y405*1,"0")+IFERROR(Y409*1,"0")+IFERROR(Y410*1,"0")+IFERROR(Y411*1,"0")</f>
        <v>806.4</v>
      </c>
      <c r="W676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7084</v>
      </c>
      <c r="X676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96</v>
      </c>
      <c r="Y676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223.79999999999998</v>
      </c>
      <c r="Z676" s="45">
        <f>IFERROR(Y516*1,"0")+IFERROR(Y520*1,"0")+IFERROR(Y521*1,"0")+IFERROR(Y522*1,"0")+IFERROR(Y523*1,"0")+IFERROR(Y524*1,"0")+IFERROR(Y528*1,"0")</f>
        <v>57.300000000000011</v>
      </c>
      <c r="AA676" s="45">
        <f>IFERROR(Y533*1,"0")+IFERROR(Y534*1,"0")+IFERROR(Y535*1,"0")+IFERROR(Y536*1,"0")+IFERROR(Y537*1,"0")+IFERROR(Y538*1,"0")</f>
        <v>57.6</v>
      </c>
      <c r="AB676" s="45">
        <f>IFERROR(Y543*1,"0")</f>
        <v>0</v>
      </c>
      <c r="AC676" s="45">
        <f>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1097.76</v>
      </c>
      <c r="AD676" s="45">
        <f>IFERROR(Y598*1,"0")</f>
        <v>0</v>
      </c>
      <c r="AE676" s="45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429.59999999999997</v>
      </c>
      <c r="AF676" s="45">
        <f>IFERROR(Y650*1,"0")+IFERROR(Y651*1,"0")+IFERROR(Y655*1,"0")+IFERROR(Y659*1,"0")+IFERROR(Y663*1,"0")</f>
        <v>0</v>
      </c>
    </row>
  </sheetData>
  <sheetProtection algorithmName="SHA-512" hashValue="HYifBMGzW2qeLjleyR0aPN2XLvuYuMZLc5r9OD5ko2etDv4MXEa85qTHZtylCWx0bLQ2SqINFVgRCFrYZ7t20Q==" saltValue="39eE28Gh1LBi9h1Twosl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3">
    <mergeCell ref="A8:C8"/>
    <mergeCell ref="P372:V372"/>
    <mergeCell ref="D57:E57"/>
    <mergeCell ref="C674:C675"/>
    <mergeCell ref="A564:O565"/>
    <mergeCell ref="A502:O503"/>
    <mergeCell ref="E674:E675"/>
    <mergeCell ref="P124:T124"/>
    <mergeCell ref="P360:T360"/>
    <mergeCell ref="D32:E32"/>
    <mergeCell ref="A477:O478"/>
    <mergeCell ref="D268:E268"/>
    <mergeCell ref="P449:T449"/>
    <mergeCell ref="A10:C10"/>
    <mergeCell ref="D553:E553"/>
    <mergeCell ref="P126:T126"/>
    <mergeCell ref="P218:T218"/>
    <mergeCell ref="A136:Z136"/>
    <mergeCell ref="A21:Z21"/>
    <mergeCell ref="P438:V438"/>
    <mergeCell ref="D184:E184"/>
    <mergeCell ref="P505:T505"/>
    <mergeCell ref="A415:Z415"/>
    <mergeCell ref="P661:V661"/>
    <mergeCell ref="A129:Z129"/>
    <mergeCell ref="A34:O35"/>
    <mergeCell ref="P296:V296"/>
    <mergeCell ref="A664:O665"/>
    <mergeCell ref="P534:T534"/>
    <mergeCell ref="P363:T363"/>
    <mergeCell ref="A479:Z479"/>
    <mergeCell ref="P338:T338"/>
    <mergeCell ref="V12:W12"/>
    <mergeCell ref="D458:E458"/>
    <mergeCell ref="P368:T368"/>
    <mergeCell ref="D237:E237"/>
    <mergeCell ref="P43:V43"/>
    <mergeCell ref="P85:T85"/>
    <mergeCell ref="D522:E522"/>
    <mergeCell ref="A202:O203"/>
    <mergeCell ref="P650:T650"/>
    <mergeCell ref="P625:T625"/>
    <mergeCell ref="A595:Z595"/>
    <mergeCell ref="D614:E614"/>
    <mergeCell ref="D552:E552"/>
    <mergeCell ref="D95:E95"/>
    <mergeCell ref="D266:E266"/>
    <mergeCell ref="D537:E537"/>
    <mergeCell ref="U17:V17"/>
    <mergeCell ref="Y17:Y18"/>
    <mergeCell ref="P447:T447"/>
    <mergeCell ref="P410:T410"/>
    <mergeCell ref="P385:T385"/>
    <mergeCell ref="A213:O214"/>
    <mergeCell ref="D642:E642"/>
    <mergeCell ref="D17:E18"/>
    <mergeCell ref="D123:E123"/>
    <mergeCell ref="P307:T307"/>
    <mergeCell ref="X17:X18"/>
    <mergeCell ref="D421:E421"/>
    <mergeCell ref="D50:E50"/>
    <mergeCell ref="D286:E286"/>
    <mergeCell ref="AF674:AF675"/>
    <mergeCell ref="P528:T528"/>
    <mergeCell ref="P208:V208"/>
    <mergeCell ref="X674:X675"/>
    <mergeCell ref="A204:Z204"/>
    <mergeCell ref="D196:E196"/>
    <mergeCell ref="A440:Z440"/>
    <mergeCell ref="P294:T294"/>
    <mergeCell ref="P145:V145"/>
    <mergeCell ref="P23:V23"/>
    <mergeCell ref="P443:V443"/>
    <mergeCell ref="P272:V272"/>
    <mergeCell ref="P381:V381"/>
    <mergeCell ref="D133:E133"/>
    <mergeCell ref="P510:T510"/>
    <mergeCell ref="O674:O675"/>
    <mergeCell ref="A504:Z504"/>
    <mergeCell ref="A262:Z262"/>
    <mergeCell ref="P185:V185"/>
    <mergeCell ref="P544:V544"/>
    <mergeCell ref="D483:E483"/>
    <mergeCell ref="A42:O43"/>
    <mergeCell ref="P83:T83"/>
    <mergeCell ref="D271:E271"/>
    <mergeCell ref="Z674:Z675"/>
    <mergeCell ref="Q5:R5"/>
    <mergeCell ref="P199:T199"/>
    <mergeCell ref="D242:E242"/>
    <mergeCell ref="F17:F18"/>
    <mergeCell ref="A58:O59"/>
    <mergeCell ref="D49:E49"/>
    <mergeCell ref="A639:O640"/>
    <mergeCell ref="P370:T370"/>
    <mergeCell ref="A315:Z315"/>
    <mergeCell ref="D107:E107"/>
    <mergeCell ref="D234:E234"/>
    <mergeCell ref="P497:T497"/>
    <mergeCell ref="P290:V290"/>
    <mergeCell ref="P568:T568"/>
    <mergeCell ref="D549:E549"/>
    <mergeCell ref="P655:T655"/>
    <mergeCell ref="P653:V653"/>
    <mergeCell ref="A649:Z649"/>
    <mergeCell ref="D576:E576"/>
    <mergeCell ref="P484:T484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A149:O150"/>
    <mergeCell ref="D578:E578"/>
    <mergeCell ref="Q6:R6"/>
    <mergeCell ref="P200:T200"/>
    <mergeCell ref="D8:M8"/>
    <mergeCell ref="P357:T357"/>
    <mergeCell ref="D29:E29"/>
    <mergeCell ref="D265:E265"/>
    <mergeCell ref="D216:E216"/>
    <mergeCell ref="A134:O135"/>
    <mergeCell ref="P642:T642"/>
    <mergeCell ref="A20:Z20"/>
    <mergeCell ref="D623:E623"/>
    <mergeCell ref="D452:E452"/>
    <mergeCell ref="D252:E252"/>
    <mergeCell ref="P536:T536"/>
    <mergeCell ref="P123:T123"/>
    <mergeCell ref="D550:E550"/>
    <mergeCell ref="P529:V529"/>
    <mergeCell ref="P421:T421"/>
    <mergeCell ref="P656:V656"/>
    <mergeCell ref="A541:Z541"/>
    <mergeCell ref="P579:T579"/>
    <mergeCell ref="D218:E218"/>
    <mergeCell ref="P644:T644"/>
    <mergeCell ref="A249:Z249"/>
    <mergeCell ref="P53:V53"/>
    <mergeCell ref="P593:V593"/>
    <mergeCell ref="A314:Z314"/>
    <mergeCell ref="A648:Z648"/>
    <mergeCell ref="P239:V239"/>
    <mergeCell ref="D112:E112"/>
    <mergeCell ref="P353:V353"/>
    <mergeCell ref="A620:Z620"/>
    <mergeCell ref="A525:O526"/>
    <mergeCell ref="P93:T93"/>
    <mergeCell ref="P674:P675"/>
    <mergeCell ref="D528:E528"/>
    <mergeCell ref="R674:R675"/>
    <mergeCell ref="D310:E310"/>
    <mergeCell ref="P364:T364"/>
    <mergeCell ref="AD17:AF18"/>
    <mergeCell ref="P599:V599"/>
    <mergeCell ref="P167:V167"/>
    <mergeCell ref="D101:E101"/>
    <mergeCell ref="A430:Z430"/>
    <mergeCell ref="D76:E76"/>
    <mergeCell ref="F5:G5"/>
    <mergeCell ref="P365:V365"/>
    <mergeCell ref="P144:V144"/>
    <mergeCell ref="P467:V467"/>
    <mergeCell ref="P442:V442"/>
    <mergeCell ref="A25:Z25"/>
    <mergeCell ref="D626:E626"/>
    <mergeCell ref="P67:T67"/>
    <mergeCell ref="P119:V119"/>
    <mergeCell ref="D175:E175"/>
    <mergeCell ref="A334:O335"/>
    <mergeCell ref="P253:T253"/>
    <mergeCell ref="D392:E392"/>
    <mergeCell ref="D221:E221"/>
    <mergeCell ref="P82:T82"/>
    <mergeCell ref="V11:W11"/>
    <mergeCell ref="P640:V640"/>
    <mergeCell ref="D457:E457"/>
    <mergeCell ref="P57:T57"/>
    <mergeCell ref="D165:E165"/>
    <mergeCell ref="P486:T486"/>
    <mergeCell ref="P2:W3"/>
    <mergeCell ref="D560:E560"/>
    <mergeCell ref="A323:Z323"/>
    <mergeCell ref="P133:T133"/>
    <mergeCell ref="D579:E579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544:O545"/>
    <mergeCell ref="A344:O345"/>
    <mergeCell ref="P75:T75"/>
    <mergeCell ref="P406:V406"/>
    <mergeCell ref="D394:E394"/>
    <mergeCell ref="M17:M18"/>
    <mergeCell ref="A602:Z602"/>
    <mergeCell ref="A469:Z469"/>
    <mergeCell ref="O17:O18"/>
    <mergeCell ref="A596:Z596"/>
    <mergeCell ref="P429:V429"/>
    <mergeCell ref="A104:Z104"/>
    <mergeCell ref="P350:V350"/>
    <mergeCell ref="A297:Z297"/>
    <mergeCell ref="P417:T417"/>
    <mergeCell ref="P196:T196"/>
    <mergeCell ref="D177:E177"/>
    <mergeCell ref="D33:E33"/>
    <mergeCell ref="P183:T183"/>
    <mergeCell ref="I673:V673"/>
    <mergeCell ref="D164:E164"/>
    <mergeCell ref="A404:Z404"/>
    <mergeCell ref="A597:Z597"/>
    <mergeCell ref="D462:E462"/>
    <mergeCell ref="P62:T62"/>
    <mergeCell ref="P578:T578"/>
    <mergeCell ref="D450:E450"/>
    <mergeCell ref="D521:E521"/>
    <mergeCell ref="D223:E223"/>
    <mergeCell ref="A428:O429"/>
    <mergeCell ref="C673:H673"/>
    <mergeCell ref="D577:E577"/>
    <mergeCell ref="N17:N18"/>
    <mergeCell ref="P303:V303"/>
    <mergeCell ref="P513:V513"/>
    <mergeCell ref="P243:T243"/>
    <mergeCell ref="P436:T436"/>
    <mergeCell ref="P192:V192"/>
    <mergeCell ref="D86:E86"/>
    <mergeCell ref="A191:O192"/>
    <mergeCell ref="D449:E449"/>
    <mergeCell ref="P577:T577"/>
    <mergeCell ref="P428:V428"/>
    <mergeCell ref="P49:T49"/>
    <mergeCell ref="D607:E607"/>
    <mergeCell ref="P107:T107"/>
    <mergeCell ref="P101:T101"/>
    <mergeCell ref="P576:T576"/>
    <mergeCell ref="D557:E557"/>
    <mergeCell ref="P465:T465"/>
    <mergeCell ref="D386:E386"/>
    <mergeCell ref="P636:T636"/>
    <mergeCell ref="A339:O340"/>
    <mergeCell ref="A531:Z531"/>
    <mergeCell ref="A118:O119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P660:V660"/>
    <mergeCell ref="D231:E231"/>
    <mergeCell ref="P39:V39"/>
    <mergeCell ref="D358:E358"/>
    <mergeCell ref="P508:V508"/>
    <mergeCell ref="A327:Z327"/>
    <mergeCell ref="P103:V103"/>
    <mergeCell ref="Q13:R13"/>
    <mergeCell ref="P134:V134"/>
    <mergeCell ref="P401:V401"/>
    <mergeCell ref="A293:Z293"/>
    <mergeCell ref="P339:V339"/>
    <mergeCell ref="P201:T201"/>
    <mergeCell ref="P97:V97"/>
    <mergeCell ref="P139:T139"/>
    <mergeCell ref="P560:T560"/>
    <mergeCell ref="P176:T176"/>
    <mergeCell ref="P114:T114"/>
    <mergeCell ref="P241:T241"/>
    <mergeCell ref="B674:B675"/>
    <mergeCell ref="D645:E645"/>
    <mergeCell ref="P382:V382"/>
    <mergeCell ref="A182:Z182"/>
    <mergeCell ref="P42:V42"/>
    <mergeCell ref="P551:T551"/>
    <mergeCell ref="A169:Z169"/>
    <mergeCell ref="P471:V471"/>
    <mergeCell ref="A461:Z461"/>
    <mergeCell ref="D288:E288"/>
    <mergeCell ref="A532:Z532"/>
    <mergeCell ref="P130:T130"/>
    <mergeCell ref="P190:T190"/>
    <mergeCell ref="P488:T488"/>
    <mergeCell ref="A412:O413"/>
    <mergeCell ref="P282:T282"/>
    <mergeCell ref="D154:E154"/>
    <mergeCell ref="Q674:Q675"/>
    <mergeCell ref="P580:T580"/>
    <mergeCell ref="A539:O540"/>
    <mergeCell ref="P409:T409"/>
    <mergeCell ref="P651:T651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D227:E227"/>
    <mergeCell ref="D84:E84"/>
    <mergeCell ref="P633:T633"/>
    <mergeCell ref="D256:E256"/>
    <mergeCell ref="D299:E299"/>
    <mergeCell ref="A321:O322"/>
    <mergeCell ref="D370:E370"/>
    <mergeCell ref="D222:E222"/>
    <mergeCell ref="P647:V647"/>
    <mergeCell ref="A646:O647"/>
    <mergeCell ref="A529:O530"/>
    <mergeCell ref="P399:T399"/>
    <mergeCell ref="P333:T333"/>
    <mergeCell ref="G17:G18"/>
    <mergeCell ref="P413:V413"/>
    <mergeCell ref="D159:E159"/>
    <mergeCell ref="A603:Z603"/>
    <mergeCell ref="P407:V407"/>
    <mergeCell ref="A403:Z403"/>
    <mergeCell ref="P483:T483"/>
    <mergeCell ref="A328:Z328"/>
    <mergeCell ref="D155:E155"/>
    <mergeCell ref="P41:T41"/>
    <mergeCell ref="D320:E320"/>
    <mergeCell ref="D22:E22"/>
    <mergeCell ref="P470:T470"/>
    <mergeCell ref="P575:T575"/>
    <mergeCell ref="D447:E447"/>
    <mergeCell ref="D385:E385"/>
    <mergeCell ref="P301:T301"/>
    <mergeCell ref="A127:O128"/>
    <mergeCell ref="A618:O619"/>
    <mergeCell ref="D605:E605"/>
    <mergeCell ref="P178:T178"/>
    <mergeCell ref="H5:M5"/>
    <mergeCell ref="P669:V669"/>
    <mergeCell ref="D212:E212"/>
    <mergeCell ref="P567:T567"/>
    <mergeCell ref="P565:V565"/>
    <mergeCell ref="D510:E510"/>
    <mergeCell ref="A456:Z456"/>
    <mergeCell ref="A390:Z390"/>
    <mergeCell ref="A341:Z341"/>
    <mergeCell ref="A317:O318"/>
    <mergeCell ref="D6:M6"/>
    <mergeCell ref="P175:T175"/>
    <mergeCell ref="D83:E83"/>
    <mergeCell ref="P502:V502"/>
    <mergeCell ref="P331:V331"/>
    <mergeCell ref="P631:T631"/>
    <mergeCell ref="A278:Z278"/>
    <mergeCell ref="P569:T569"/>
    <mergeCell ref="D441:E441"/>
    <mergeCell ref="P398:T398"/>
    <mergeCell ref="P227:T227"/>
    <mergeCell ref="D368:E368"/>
    <mergeCell ref="D506:E506"/>
    <mergeCell ref="D143:E143"/>
    <mergeCell ref="P106:T106"/>
    <mergeCell ref="D604:E604"/>
    <mergeCell ref="P177:T177"/>
    <mergeCell ref="P33:T33"/>
    <mergeCell ref="D481:E481"/>
    <mergeCell ref="P539:V539"/>
    <mergeCell ref="D85:E85"/>
    <mergeCell ref="D207:E207"/>
    <mergeCell ref="V6:W9"/>
    <mergeCell ref="D199:E199"/>
    <mergeCell ref="P554:T554"/>
    <mergeCell ref="D497:E497"/>
    <mergeCell ref="D364:E364"/>
    <mergeCell ref="D217:E217"/>
    <mergeCell ref="D655:E655"/>
    <mergeCell ref="D484:E484"/>
    <mergeCell ref="P84:T84"/>
    <mergeCell ref="P222:T222"/>
    <mergeCell ref="D65:E65"/>
    <mergeCell ref="P22:T22"/>
    <mergeCell ref="P320:T320"/>
    <mergeCell ref="A61:Z61"/>
    <mergeCell ref="P605:T605"/>
    <mergeCell ref="P334:V334"/>
    <mergeCell ref="A599:O600"/>
    <mergeCell ref="D586:E586"/>
    <mergeCell ref="P257:T257"/>
    <mergeCell ref="P570:V570"/>
    <mergeCell ref="A346:Z346"/>
    <mergeCell ref="P54:V54"/>
    <mergeCell ref="D194:E194"/>
    <mergeCell ref="Z17:Z18"/>
    <mergeCell ref="P173:V173"/>
    <mergeCell ref="A172:O173"/>
    <mergeCell ref="P607:T607"/>
    <mergeCell ref="K17:K18"/>
    <mergeCell ref="D446:E446"/>
    <mergeCell ref="A519:Z519"/>
    <mergeCell ref="D405:E405"/>
    <mergeCell ref="P164:T164"/>
    <mergeCell ref="P664:V664"/>
    <mergeCell ref="P639:V639"/>
    <mergeCell ref="P468:V468"/>
    <mergeCell ref="D627:E627"/>
    <mergeCell ref="P535:T535"/>
    <mergeCell ref="A144:O145"/>
    <mergeCell ref="H10:M10"/>
    <mergeCell ref="P212:T212"/>
    <mergeCell ref="AA17:AA18"/>
    <mergeCell ref="AC17:AC18"/>
    <mergeCell ref="P485:T485"/>
    <mergeCell ref="G674:G675"/>
    <mergeCell ref="P108:T108"/>
    <mergeCell ref="D418:E418"/>
    <mergeCell ref="P666:V666"/>
    <mergeCell ref="I674:I675"/>
    <mergeCell ref="A662:Z662"/>
    <mergeCell ref="D393:E393"/>
    <mergeCell ref="P209:V209"/>
    <mergeCell ref="P254:T254"/>
    <mergeCell ref="P251:T251"/>
    <mergeCell ref="A435:Z435"/>
    <mergeCell ref="P487:T487"/>
    <mergeCell ref="P343:T343"/>
    <mergeCell ref="D153:E153"/>
    <mergeCell ref="D591:E591"/>
    <mergeCell ref="A660:O661"/>
    <mergeCell ref="D420:E420"/>
    <mergeCell ref="P256:T256"/>
    <mergeCell ref="AB17:AB18"/>
    <mergeCell ref="F674:F675"/>
    <mergeCell ref="H674:H675"/>
    <mergeCell ref="Q8:R8"/>
    <mergeCell ref="A445:Z445"/>
    <mergeCell ref="A274:Z274"/>
    <mergeCell ref="P207:T207"/>
    <mergeCell ref="A302:O303"/>
    <mergeCell ref="P299:T299"/>
    <mergeCell ref="P172:V172"/>
    <mergeCell ref="P150:V150"/>
    <mergeCell ref="P326:V326"/>
    <mergeCell ref="D138:E138"/>
    <mergeCell ref="A40:Z40"/>
    <mergeCell ref="P628:V628"/>
    <mergeCell ref="P393:T393"/>
    <mergeCell ref="A509:Z509"/>
    <mergeCell ref="D51:E51"/>
    <mergeCell ref="P232:T232"/>
    <mergeCell ref="P159:T159"/>
    <mergeCell ref="D140:E140"/>
    <mergeCell ref="A276:O277"/>
    <mergeCell ref="D267:E267"/>
    <mergeCell ref="D425:E425"/>
    <mergeCell ref="D359:E359"/>
    <mergeCell ref="H17:H18"/>
    <mergeCell ref="A146:Z146"/>
    <mergeCell ref="P90:T90"/>
    <mergeCell ref="P559:T559"/>
    <mergeCell ref="P217:T217"/>
    <mergeCell ref="D198:E198"/>
    <mergeCell ref="D465:E465"/>
    <mergeCell ref="D269:E269"/>
    <mergeCell ref="P617:T617"/>
    <mergeCell ref="D489:E489"/>
    <mergeCell ref="J9:M9"/>
    <mergeCell ref="D283:E283"/>
    <mergeCell ref="D554:E554"/>
    <mergeCell ref="A356:Z356"/>
    <mergeCell ref="D581:E581"/>
    <mergeCell ref="P538:T538"/>
    <mergeCell ref="A654:Z654"/>
    <mergeCell ref="P389:V389"/>
    <mergeCell ref="A388:O389"/>
    <mergeCell ref="D348:E348"/>
    <mergeCell ref="AC674:AC675"/>
    <mergeCell ref="P454:V454"/>
    <mergeCell ref="P141:T141"/>
    <mergeCell ref="D62:E62"/>
    <mergeCell ref="D56:E56"/>
    <mergeCell ref="P377:T377"/>
    <mergeCell ref="P206:T206"/>
    <mergeCell ref="D491:E491"/>
    <mergeCell ref="P448:T448"/>
    <mergeCell ref="D347:E347"/>
    <mergeCell ref="P233:T233"/>
    <mergeCell ref="D285:E285"/>
    <mergeCell ref="D176:E176"/>
    <mergeCell ref="D114:E114"/>
    <mergeCell ref="P37:T37"/>
    <mergeCell ref="P518:V518"/>
    <mergeCell ref="A514:Z514"/>
    <mergeCell ref="P143:T143"/>
    <mergeCell ref="D64:E64"/>
    <mergeCell ref="P441:T441"/>
    <mergeCell ref="D362:E362"/>
    <mergeCell ref="A365:O366"/>
    <mergeCell ref="A13:M13"/>
    <mergeCell ref="P58:V58"/>
    <mergeCell ref="P79:V79"/>
    <mergeCell ref="A548:Z548"/>
    <mergeCell ref="P586:T586"/>
    <mergeCell ref="A367:Z367"/>
    <mergeCell ref="P115:T115"/>
    <mergeCell ref="D254:E254"/>
    <mergeCell ref="A15:M15"/>
    <mergeCell ref="P302:V302"/>
    <mergeCell ref="D48:E48"/>
    <mergeCell ref="P600:V600"/>
    <mergeCell ref="D490:E490"/>
    <mergeCell ref="P594:V594"/>
    <mergeCell ref="P229:T229"/>
    <mergeCell ref="P665:V665"/>
    <mergeCell ref="A517:O518"/>
    <mergeCell ref="P77:T77"/>
    <mergeCell ref="A193:Z193"/>
    <mergeCell ref="P375:T375"/>
    <mergeCell ref="P179:T179"/>
    <mergeCell ref="P446:T446"/>
    <mergeCell ref="D125:E125"/>
    <mergeCell ref="P235:T235"/>
    <mergeCell ref="P506:T506"/>
    <mergeCell ref="P306:T306"/>
    <mergeCell ref="P533:T533"/>
    <mergeCell ref="P157:V157"/>
    <mergeCell ref="P604:T604"/>
    <mergeCell ref="D476:E476"/>
    <mergeCell ref="P455:V455"/>
    <mergeCell ref="P213:V213"/>
    <mergeCell ref="P26:T26"/>
    <mergeCell ref="P324:T324"/>
    <mergeCell ref="P591:T591"/>
    <mergeCell ref="A584:Z584"/>
    <mergeCell ref="P622:T622"/>
    <mergeCell ref="D463:E463"/>
    <mergeCell ref="P511:T511"/>
    <mergeCell ref="P153:T153"/>
    <mergeCell ref="A261:Z261"/>
    <mergeCell ref="D555:E555"/>
    <mergeCell ref="P609:T609"/>
    <mergeCell ref="P507:V507"/>
    <mergeCell ref="A546:Z546"/>
    <mergeCell ref="P525:V525"/>
    <mergeCell ref="P71:V71"/>
    <mergeCell ref="P313:V313"/>
    <mergeCell ref="P373:V373"/>
    <mergeCell ref="P202:V202"/>
    <mergeCell ref="P380:T380"/>
    <mergeCell ref="A454:O455"/>
    <mergeCell ref="A570:O571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A507:O508"/>
    <mergeCell ref="A158:Z158"/>
    <mergeCell ref="P91:T91"/>
    <mergeCell ref="T674:T675"/>
    <mergeCell ref="P623:T623"/>
    <mergeCell ref="A582:O583"/>
    <mergeCell ref="D422:E422"/>
    <mergeCell ref="P489:T489"/>
    <mergeCell ref="D74:E74"/>
    <mergeCell ref="D130:E130"/>
    <mergeCell ref="D68:E68"/>
    <mergeCell ref="P451:T451"/>
    <mergeCell ref="D201:E201"/>
    <mergeCell ref="P627:T627"/>
    <mergeCell ref="D633:E633"/>
    <mergeCell ref="P516:T516"/>
    <mergeCell ref="P245:T245"/>
    <mergeCell ref="P543:T543"/>
    <mergeCell ref="A611:O612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A156:O157"/>
    <mergeCell ref="A666:O671"/>
    <mergeCell ref="P671:V671"/>
    <mergeCell ref="D636:E636"/>
    <mergeCell ref="P632:T632"/>
    <mergeCell ref="A351:Z351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A674:A675"/>
    <mergeCell ref="D338:E338"/>
    <mergeCell ref="P659:T659"/>
    <mergeCell ref="D580:E580"/>
    <mergeCell ref="D409:E409"/>
    <mergeCell ref="A295:O296"/>
    <mergeCell ref="D282:E282"/>
    <mergeCell ref="D233:E233"/>
    <mergeCell ref="P311:T311"/>
    <mergeCell ref="D183:E183"/>
    <mergeCell ref="P140:T140"/>
    <mergeCell ref="P267:T267"/>
    <mergeCell ref="P69:T69"/>
    <mergeCell ref="D419:E419"/>
    <mergeCell ref="D219:E219"/>
    <mergeCell ref="D275:E275"/>
    <mergeCell ref="P425:T425"/>
    <mergeCell ref="A349:O350"/>
    <mergeCell ref="T6:U9"/>
    <mergeCell ref="D533:E533"/>
    <mergeCell ref="P512:V512"/>
    <mergeCell ref="Q10:R10"/>
    <mergeCell ref="A12:M12"/>
    <mergeCell ref="D251:E251"/>
    <mergeCell ref="P670:V670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P608:T608"/>
    <mergeCell ref="D480:E480"/>
    <mergeCell ref="D551:E551"/>
    <mergeCell ref="D280:E280"/>
    <mergeCell ref="A111:Z111"/>
    <mergeCell ref="A14:M14"/>
    <mergeCell ref="P424:T424"/>
    <mergeCell ref="D538:E538"/>
    <mergeCell ref="P138:T138"/>
    <mergeCell ref="D41:E41"/>
    <mergeCell ref="P318:V318"/>
    <mergeCell ref="P598:T598"/>
    <mergeCell ref="P50:T50"/>
    <mergeCell ref="D371:E371"/>
    <mergeCell ref="P668:V668"/>
    <mergeCell ref="D485:E485"/>
    <mergeCell ref="P149:V149"/>
    <mergeCell ref="P618:V618"/>
    <mergeCell ref="D137:E137"/>
    <mergeCell ref="P387:T387"/>
    <mergeCell ref="P216:T216"/>
    <mergeCell ref="D631:E631"/>
    <mergeCell ref="D569:E569"/>
    <mergeCell ref="D625:E625"/>
    <mergeCell ref="A438:O439"/>
    <mergeCell ref="P439:V439"/>
    <mergeCell ref="P433:V433"/>
    <mergeCell ref="D398:E398"/>
    <mergeCell ref="P606:T606"/>
    <mergeCell ref="P308:T308"/>
    <mergeCell ref="D106:E106"/>
    <mergeCell ref="P427:T427"/>
    <mergeCell ref="A652:O653"/>
    <mergeCell ref="P283:T283"/>
    <mergeCell ref="D264:E264"/>
    <mergeCell ref="P581:T581"/>
    <mergeCell ref="P72:V72"/>
    <mergeCell ref="D93:E93"/>
    <mergeCell ref="D391:E391"/>
    <mergeCell ref="D220:E220"/>
    <mergeCell ref="P122:T122"/>
    <mergeCell ref="P291:V291"/>
    <mergeCell ref="P589:V589"/>
    <mergeCell ref="P285:T285"/>
    <mergeCell ref="A188:Z188"/>
    <mergeCell ref="P434:V434"/>
    <mergeCell ref="A433:O434"/>
    <mergeCell ref="P501:T501"/>
    <mergeCell ref="A210:Z210"/>
    <mergeCell ref="P500:T500"/>
    <mergeCell ref="P366:V366"/>
    <mergeCell ref="P462:T462"/>
    <mergeCell ref="P269:T269"/>
    <mergeCell ref="AA674:AA675"/>
    <mergeCell ref="P524:T524"/>
    <mergeCell ref="S674:S675"/>
    <mergeCell ref="U674:U675"/>
    <mergeCell ref="P132:T132"/>
    <mergeCell ref="A121:Z121"/>
    <mergeCell ref="A44:Z44"/>
    <mergeCell ref="P317:V317"/>
    <mergeCell ref="P81:T81"/>
    <mergeCell ref="D63:E63"/>
    <mergeCell ref="P56:T56"/>
    <mergeCell ref="D492:E492"/>
    <mergeCell ref="A590:Z590"/>
    <mergeCell ref="P540:V540"/>
    <mergeCell ref="P181:V181"/>
    <mergeCell ref="A304:Z304"/>
    <mergeCell ref="A38:O39"/>
    <mergeCell ref="A98:Z98"/>
    <mergeCell ref="P344:V344"/>
    <mergeCell ref="A527:Z527"/>
    <mergeCell ref="A372:O373"/>
    <mergeCell ref="D52:E52"/>
    <mergeCell ref="D617:E617"/>
    <mergeCell ref="P110:V110"/>
    <mergeCell ref="D567:E567"/>
    <mergeCell ref="P450:T450"/>
    <mergeCell ref="A325:O326"/>
    <mergeCell ref="D632:E632"/>
    <mergeCell ref="D116:E116"/>
    <mergeCell ref="D352:E352"/>
    <mergeCell ref="P419:T419"/>
    <mergeCell ref="D91:E91"/>
    <mergeCell ref="A17:A18"/>
    <mergeCell ref="D37:E37"/>
    <mergeCell ref="C17:C18"/>
    <mergeCell ref="P358:T358"/>
    <mergeCell ref="D230:E230"/>
    <mergeCell ref="A474:Z474"/>
    <mergeCell ref="D643:E643"/>
    <mergeCell ref="A208:O209"/>
    <mergeCell ref="D466:E466"/>
    <mergeCell ref="D637:E637"/>
    <mergeCell ref="P66:T66"/>
    <mergeCell ref="D9:E9"/>
    <mergeCell ref="P137:T137"/>
    <mergeCell ref="P197:T197"/>
    <mergeCell ref="F9:G9"/>
    <mergeCell ref="P495:T495"/>
    <mergeCell ref="P422:T422"/>
    <mergeCell ref="P289:T289"/>
    <mergeCell ref="D232:E232"/>
    <mergeCell ref="P587:T587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27:E27"/>
    <mergeCell ref="P15:T16"/>
    <mergeCell ref="P219:T219"/>
    <mergeCell ref="Q12:R12"/>
    <mergeCell ref="P411:T411"/>
    <mergeCell ref="P638:T638"/>
    <mergeCell ref="D448:E448"/>
    <mergeCell ref="P354:V354"/>
    <mergeCell ref="P246:T246"/>
    <mergeCell ref="P652:V652"/>
    <mergeCell ref="D561:E561"/>
    <mergeCell ref="P127:V127"/>
    <mergeCell ref="A250:Z250"/>
    <mergeCell ref="A5:C5"/>
    <mergeCell ref="A89:Z89"/>
    <mergeCell ref="P667:V667"/>
    <mergeCell ref="P583:V583"/>
    <mergeCell ref="A408:Z408"/>
    <mergeCell ref="P412:V412"/>
    <mergeCell ref="V674:V675"/>
    <mergeCell ref="A473:Z473"/>
    <mergeCell ref="P135:V135"/>
    <mergeCell ref="P191:V191"/>
    <mergeCell ref="A187:Z187"/>
    <mergeCell ref="A628:O629"/>
    <mergeCell ref="D179:E179"/>
    <mergeCell ref="P349:V349"/>
    <mergeCell ref="A174:Z174"/>
    <mergeCell ref="D337:E337"/>
    <mergeCell ref="D166:E166"/>
    <mergeCell ref="D635:E635"/>
    <mergeCell ref="P592:T592"/>
    <mergeCell ref="P128:V128"/>
    <mergeCell ref="D573:E573"/>
    <mergeCell ref="D464:E464"/>
    <mergeCell ref="AE673:AF673"/>
    <mergeCell ref="P498:T498"/>
    <mergeCell ref="P295:V295"/>
    <mergeCell ref="A120:Z120"/>
    <mergeCell ref="P34:V34"/>
    <mergeCell ref="P276:V276"/>
    <mergeCell ref="D235:E235"/>
    <mergeCell ref="P214:V214"/>
    <mergeCell ref="Q9:R9"/>
    <mergeCell ref="Y673:AB673"/>
    <mergeCell ref="D451:E451"/>
    <mergeCell ref="P610:T610"/>
    <mergeCell ref="D255:E255"/>
    <mergeCell ref="P478:V478"/>
    <mergeCell ref="A601:Z601"/>
    <mergeCell ref="Q11:R11"/>
    <mergeCell ref="P376:T376"/>
    <mergeCell ref="P643:T643"/>
    <mergeCell ref="D624:E624"/>
    <mergeCell ref="D453:E453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P645:T645"/>
    <mergeCell ref="D622:E622"/>
    <mergeCell ref="P117:T117"/>
    <mergeCell ref="D324:E324"/>
    <mergeCell ref="AB674:AB675"/>
    <mergeCell ref="P492:T492"/>
    <mergeCell ref="D31:E31"/>
    <mergeCell ref="AD674:AD675"/>
    <mergeCell ref="D329:E329"/>
    <mergeCell ref="P286:T286"/>
    <mergeCell ref="D400:E400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P223:T223"/>
    <mergeCell ref="P52:T52"/>
    <mergeCell ref="D160:E160"/>
    <mergeCell ref="K674:K675"/>
    <mergeCell ref="D598:E598"/>
    <mergeCell ref="P481:T481"/>
    <mergeCell ref="M674:M675"/>
    <mergeCell ref="A467:O468"/>
    <mergeCell ref="D141:E141"/>
    <mergeCell ref="D306:E306"/>
    <mergeCell ref="D377:E377"/>
    <mergeCell ref="P287:T287"/>
    <mergeCell ref="A547:Z547"/>
    <mergeCell ref="D1:F1"/>
    <mergeCell ref="P637:T637"/>
    <mergeCell ref="P466:T466"/>
    <mergeCell ref="A512:O513"/>
    <mergeCell ref="P47:T47"/>
    <mergeCell ref="J17:J18"/>
    <mergeCell ref="D82:E82"/>
    <mergeCell ref="A641:Z641"/>
    <mergeCell ref="L17:L18"/>
    <mergeCell ref="D511:E511"/>
    <mergeCell ref="P426:T426"/>
    <mergeCell ref="P255:T255"/>
    <mergeCell ref="A542:Z542"/>
    <mergeCell ref="A342:Z342"/>
    <mergeCell ref="A613:Z613"/>
    <mergeCell ref="A336:Z336"/>
    <mergeCell ref="P582:V582"/>
    <mergeCell ref="P321:V321"/>
    <mergeCell ref="P277:V277"/>
    <mergeCell ref="D100:E100"/>
    <mergeCell ref="P284:T284"/>
    <mergeCell ref="P113:T113"/>
    <mergeCell ref="P17:T18"/>
    <mergeCell ref="D634:E634"/>
    <mergeCell ref="D523:E523"/>
    <mergeCell ref="P63:T63"/>
    <mergeCell ref="A53:O54"/>
    <mergeCell ref="D621:E621"/>
    <mergeCell ref="P194:T194"/>
    <mergeCell ref="A180:O181"/>
    <mergeCell ref="I17:I18"/>
    <mergeCell ref="P281:T281"/>
    <mergeCell ref="AE674:AE675"/>
    <mergeCell ref="P335:V335"/>
    <mergeCell ref="A45:Z45"/>
    <mergeCell ref="P35:V35"/>
    <mergeCell ref="D316:E316"/>
    <mergeCell ref="P526:V526"/>
    <mergeCell ref="D387:E387"/>
    <mergeCell ref="P400:T400"/>
    <mergeCell ref="D308:E308"/>
    <mergeCell ref="D606:E606"/>
    <mergeCell ref="A46:Z46"/>
    <mergeCell ref="P537:T537"/>
    <mergeCell ref="D380:E380"/>
    <mergeCell ref="P337:T337"/>
    <mergeCell ref="P166:T166"/>
    <mergeCell ref="P635:T635"/>
    <mergeCell ref="P464:T464"/>
    <mergeCell ref="D616:E616"/>
    <mergeCell ref="P573:T573"/>
    <mergeCell ref="D516:E516"/>
    <mergeCell ref="D301:E301"/>
    <mergeCell ref="D245:E245"/>
    <mergeCell ref="D147:E147"/>
    <mergeCell ref="D122:E122"/>
    <mergeCell ref="P116:T116"/>
    <mergeCell ref="A105:Z105"/>
    <mergeCell ref="D608:E608"/>
    <mergeCell ref="P268:T268"/>
    <mergeCell ref="P230:T230"/>
    <mergeCell ref="D211:E211"/>
    <mergeCell ref="P59:V59"/>
    <mergeCell ref="P646:V646"/>
    <mergeCell ref="D30:E30"/>
    <mergeCell ref="D651:E651"/>
    <mergeCell ref="D67:E67"/>
    <mergeCell ref="D5:E5"/>
    <mergeCell ref="P553:T553"/>
    <mergeCell ref="A238:O239"/>
    <mergeCell ref="P624:T624"/>
    <mergeCell ref="D496:E496"/>
    <mergeCell ref="P453:T453"/>
    <mergeCell ref="D94:E94"/>
    <mergeCell ref="D361:E361"/>
    <mergeCell ref="D417:E417"/>
    <mergeCell ref="A401:O402"/>
    <mergeCell ref="P396:V396"/>
    <mergeCell ref="D659:E659"/>
    <mergeCell ref="A395:O396"/>
    <mergeCell ref="P148:T148"/>
    <mergeCell ref="D69:E69"/>
    <mergeCell ref="A109:O110"/>
    <mergeCell ref="D498:E498"/>
    <mergeCell ref="A96:O97"/>
    <mergeCell ref="P482:T482"/>
    <mergeCell ref="A475:Z475"/>
    <mergeCell ref="P162:V162"/>
    <mergeCell ref="P460:V460"/>
    <mergeCell ref="A279:Z279"/>
    <mergeCell ref="P32:T32"/>
    <mergeCell ref="P585:T585"/>
    <mergeCell ref="P523:T523"/>
    <mergeCell ref="P352:T352"/>
    <mergeCell ref="P203:V203"/>
    <mergeCell ref="A6:C6"/>
    <mergeCell ref="H1:Q1"/>
    <mergeCell ref="P38:V38"/>
    <mergeCell ref="A305:Z305"/>
    <mergeCell ref="A572:Z572"/>
    <mergeCell ref="P109:V109"/>
    <mergeCell ref="A566:Z566"/>
    <mergeCell ref="P345:V345"/>
    <mergeCell ref="A292:Z292"/>
    <mergeCell ref="A397:Z397"/>
    <mergeCell ref="D284:E284"/>
    <mergeCell ref="D520:E520"/>
    <mergeCell ref="D501:E501"/>
    <mergeCell ref="J674:J675"/>
    <mergeCell ref="A630:Z630"/>
    <mergeCell ref="D495:E495"/>
    <mergeCell ref="L674:L675"/>
    <mergeCell ref="P405:T405"/>
    <mergeCell ref="A163:Z163"/>
    <mergeCell ref="P476:T476"/>
    <mergeCell ref="D28:E28"/>
    <mergeCell ref="V10:W10"/>
    <mergeCell ref="P184:T184"/>
    <mergeCell ref="A374:Z374"/>
    <mergeCell ref="D432:E432"/>
    <mergeCell ref="D236:E236"/>
    <mergeCell ref="D117:E117"/>
    <mergeCell ref="D559:E559"/>
    <mergeCell ref="P340:V340"/>
    <mergeCell ref="P242:T242"/>
    <mergeCell ref="P171:T171"/>
    <mergeCell ref="D524:E524"/>
    <mergeCell ref="D92:E92"/>
    <mergeCell ref="P634:T634"/>
    <mergeCell ref="P94:T94"/>
    <mergeCell ref="D615:E615"/>
    <mergeCell ref="D81:E81"/>
    <mergeCell ref="P550:T550"/>
    <mergeCell ref="D300:E300"/>
    <mergeCell ref="P237:T237"/>
    <mergeCell ref="A226:Z226"/>
    <mergeCell ref="P472:V472"/>
    <mergeCell ref="A161:O162"/>
    <mergeCell ref="P31:T31"/>
    <mergeCell ref="A459:O460"/>
    <mergeCell ref="P329:T329"/>
    <mergeCell ref="P522:T522"/>
    <mergeCell ref="P180:V180"/>
    <mergeCell ref="D139:E139"/>
    <mergeCell ref="P118:V118"/>
    <mergeCell ref="P266:T266"/>
    <mergeCell ref="P530:V530"/>
    <mergeCell ref="A355:Z355"/>
    <mergeCell ref="P95:T95"/>
    <mergeCell ref="D470:E470"/>
    <mergeCell ref="D311:E311"/>
    <mergeCell ref="D115:E115"/>
    <mergeCell ref="A259:O260"/>
    <mergeCell ref="D609:E609"/>
    <mergeCell ref="P588:V588"/>
    <mergeCell ref="P480:T480"/>
    <mergeCell ref="P280:T280"/>
    <mergeCell ref="P102:V102"/>
    <mergeCell ref="D90:E90"/>
    <mergeCell ref="A442:O443"/>
    <mergeCell ref="W17:W18"/>
    <mergeCell ref="P96:V96"/>
    <mergeCell ref="P503:V503"/>
    <mergeCell ref="P388:V388"/>
    <mergeCell ref="P161:V161"/>
    <mergeCell ref="P459:V459"/>
    <mergeCell ref="A151:Z151"/>
    <mergeCell ref="A515:Z515"/>
    <mergeCell ref="P234:T234"/>
    <mergeCell ref="P325:V325"/>
    <mergeCell ref="D142:E142"/>
    <mergeCell ref="A215:Z215"/>
    <mergeCell ref="W673:X673"/>
    <mergeCell ref="D378:E378"/>
    <mergeCell ref="D7:M7"/>
    <mergeCell ref="D536:E536"/>
    <mergeCell ref="D663:E663"/>
    <mergeCell ref="P236:T236"/>
    <mergeCell ref="P156:V156"/>
    <mergeCell ref="A152:Z152"/>
    <mergeCell ref="P92:T92"/>
    <mergeCell ref="P394:T394"/>
    <mergeCell ref="P521:T521"/>
    <mergeCell ref="P29:T29"/>
    <mergeCell ref="P271:T271"/>
    <mergeCell ref="A290:O291"/>
    <mergeCell ref="P100:T100"/>
    <mergeCell ref="P265:T265"/>
    <mergeCell ref="A588:O589"/>
    <mergeCell ref="P458:T458"/>
    <mergeCell ref="P563:T563"/>
    <mergeCell ref="D379:E379"/>
    <mergeCell ref="P99:T99"/>
    <mergeCell ref="P316:T316"/>
    <mergeCell ref="P629:V629"/>
    <mergeCell ref="D126:E126"/>
    <mergeCell ref="D66:E66"/>
    <mergeCell ref="D197:E197"/>
    <mergeCell ref="P552:T552"/>
    <mergeCell ref="D253:E253"/>
    <mergeCell ref="D47:E47"/>
    <mergeCell ref="D289:E289"/>
    <mergeCell ref="D411:E411"/>
    <mergeCell ref="P330:V330"/>
    <mergeCell ref="D482:E482"/>
    <mergeCell ref="D587:E587"/>
    <mergeCell ref="P517:V517"/>
    <mergeCell ref="P395:V395"/>
    <mergeCell ref="P160:T160"/>
    <mergeCell ref="P147:T147"/>
    <mergeCell ref="P616:T616"/>
    <mergeCell ref="P195:T195"/>
    <mergeCell ref="P300:T300"/>
    <mergeCell ref="A189:Z189"/>
    <mergeCell ref="P493:T493"/>
    <mergeCell ref="P371:T371"/>
    <mergeCell ref="P431:T431"/>
    <mergeCell ref="P51:T51"/>
    <mergeCell ref="A102:O103"/>
    <mergeCell ref="D257:E257"/>
    <mergeCell ref="P270:T270"/>
    <mergeCell ref="A593:O594"/>
    <mergeCell ref="D384:E384"/>
    <mergeCell ref="P463:T463"/>
    <mergeCell ref="R1:T1"/>
    <mergeCell ref="P28:T28"/>
    <mergeCell ref="P392:T392"/>
    <mergeCell ref="P221:T221"/>
    <mergeCell ref="P386:T386"/>
    <mergeCell ref="D574:E574"/>
    <mergeCell ref="P457:T457"/>
    <mergeCell ref="D307:E307"/>
    <mergeCell ref="A381:O382"/>
    <mergeCell ref="P549:T549"/>
    <mergeCell ref="P432:T432"/>
    <mergeCell ref="P165:T165"/>
    <mergeCell ref="P30:T30"/>
    <mergeCell ref="D638:E638"/>
    <mergeCell ref="P611:V611"/>
    <mergeCell ref="P402:V402"/>
    <mergeCell ref="P452:T452"/>
    <mergeCell ref="P619:V619"/>
    <mergeCell ref="P275:T275"/>
    <mergeCell ref="P168:V168"/>
    <mergeCell ref="B17:B18"/>
    <mergeCell ref="P248:V248"/>
    <mergeCell ref="A73:Z73"/>
    <mergeCell ref="P612:V612"/>
    <mergeCell ref="D131:E131"/>
    <mergeCell ref="D258:E258"/>
    <mergeCell ref="A60:Z60"/>
    <mergeCell ref="P477:V477"/>
    <mergeCell ref="D556:E556"/>
    <mergeCell ref="D494:E494"/>
    <mergeCell ref="D543:E543"/>
    <mergeCell ref="D124:E124"/>
    <mergeCell ref="W674:W675"/>
    <mergeCell ref="D505:E505"/>
    <mergeCell ref="P391:T391"/>
    <mergeCell ref="Y674:Y675"/>
    <mergeCell ref="D499:E499"/>
    <mergeCell ref="D263:E263"/>
    <mergeCell ref="P220:T220"/>
    <mergeCell ref="D426:E426"/>
    <mergeCell ref="D486:E486"/>
    <mergeCell ref="P86:T86"/>
    <mergeCell ref="A80:Z80"/>
    <mergeCell ref="P384:T384"/>
    <mergeCell ref="P626:T626"/>
    <mergeCell ref="D376:E376"/>
    <mergeCell ref="A330:O331"/>
    <mergeCell ref="A55:Z55"/>
    <mergeCell ref="D563:E563"/>
    <mergeCell ref="P520:T520"/>
    <mergeCell ref="D363:E363"/>
    <mergeCell ref="D357:E357"/>
    <mergeCell ref="A87:O88"/>
    <mergeCell ref="D674:D675"/>
    <mergeCell ref="D650:E650"/>
    <mergeCell ref="A656:O657"/>
    <mergeCell ref="P252:T252"/>
    <mergeCell ref="D195:E195"/>
    <mergeCell ref="P379:T379"/>
    <mergeCell ref="D610:E610"/>
    <mergeCell ref="D360:E360"/>
    <mergeCell ref="P621:T621"/>
    <mergeCell ref="D493:E493"/>
    <mergeCell ref="D431:E431"/>
    <mergeCell ref="P663:T663"/>
    <mergeCell ref="D535:E535"/>
    <mergeCell ref="D644:E644"/>
    <mergeCell ref="P244:T244"/>
    <mergeCell ref="P437:T437"/>
    <mergeCell ref="P231:T231"/>
    <mergeCell ref="D423:E423"/>
    <mergeCell ref="P87:V87"/>
    <mergeCell ref="D410:E410"/>
    <mergeCell ref="H9:I9"/>
    <mergeCell ref="P224:V224"/>
    <mergeCell ref="P24:V24"/>
    <mergeCell ref="P322:V322"/>
    <mergeCell ref="D281:E281"/>
    <mergeCell ref="P260:V260"/>
    <mergeCell ref="A36:Z36"/>
    <mergeCell ref="A383:Z383"/>
    <mergeCell ref="D568:E568"/>
    <mergeCell ref="P545:V545"/>
    <mergeCell ref="P259:V259"/>
    <mergeCell ref="P88:V88"/>
    <mergeCell ref="P155:T155"/>
    <mergeCell ref="A205:Z205"/>
    <mergeCell ref="D70:E70"/>
    <mergeCell ref="P562:T562"/>
    <mergeCell ref="D287:E287"/>
    <mergeCell ref="D558:E558"/>
    <mergeCell ref="A471:O472"/>
    <mergeCell ref="D585:E585"/>
    <mergeCell ref="P615:T615"/>
    <mergeCell ref="A658:Z658"/>
    <mergeCell ref="P564:V56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70 X77 X108 X114 X141 X310 X418 X420:X421 X431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1074</v>
      </c>
      <c r="H1" s="51"/>
    </row>
    <row r="3" spans="2:8" x14ac:dyDescent="0.2">
      <c r="B3" s="46" t="s">
        <v>1075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1076</v>
      </c>
      <c r="D6" s="46" t="s">
        <v>1077</v>
      </c>
      <c r="E6" s="46"/>
    </row>
    <row r="8" spans="2:8" x14ac:dyDescent="0.2">
      <c r="B8" s="46" t="s">
        <v>19</v>
      </c>
      <c r="C8" s="46" t="s">
        <v>1076</v>
      </c>
      <c r="D8" s="46"/>
      <c r="E8" s="46"/>
    </row>
    <row r="10" spans="2:8" x14ac:dyDescent="0.2">
      <c r="B10" s="46" t="s">
        <v>1078</v>
      </c>
      <c r="C10" s="46"/>
      <c r="D10" s="46"/>
      <c r="E10" s="46"/>
    </row>
    <row r="11" spans="2:8" x14ac:dyDescent="0.2">
      <c r="B11" s="46" t="s">
        <v>1079</v>
      </c>
      <c r="C11" s="46"/>
      <c r="D11" s="46"/>
      <c r="E11" s="46"/>
    </row>
    <row r="12" spans="2:8" x14ac:dyDescent="0.2">
      <c r="B12" s="46" t="s">
        <v>1080</v>
      </c>
      <c r="C12" s="46"/>
      <c r="D12" s="46"/>
      <c r="E12" s="46"/>
    </row>
    <row r="13" spans="2:8" x14ac:dyDescent="0.2">
      <c r="B13" s="46" t="s">
        <v>1081</v>
      </c>
      <c r="C13" s="46"/>
      <c r="D13" s="46"/>
      <c r="E13" s="46"/>
    </row>
    <row r="14" spans="2:8" x14ac:dyDescent="0.2">
      <c r="B14" s="46" t="s">
        <v>1082</v>
      </c>
      <c r="C14" s="46"/>
      <c r="D14" s="46"/>
      <c r="E14" s="46"/>
    </row>
    <row r="15" spans="2:8" x14ac:dyDescent="0.2">
      <c r="B15" s="46" t="s">
        <v>1083</v>
      </c>
      <c r="C15" s="46"/>
      <c r="D15" s="46"/>
      <c r="E15" s="46"/>
    </row>
    <row r="16" spans="2:8" x14ac:dyDescent="0.2">
      <c r="B16" s="46" t="s">
        <v>1084</v>
      </c>
      <c r="C16" s="46"/>
      <c r="D16" s="46"/>
      <c r="E16" s="46"/>
    </row>
    <row r="17" spans="2:5" x14ac:dyDescent="0.2">
      <c r="B17" s="46" t="s">
        <v>1085</v>
      </c>
      <c r="C17" s="46"/>
      <c r="D17" s="46"/>
      <c r="E17" s="46"/>
    </row>
    <row r="18" spans="2:5" x14ac:dyDescent="0.2">
      <c r="B18" s="46" t="s">
        <v>1086</v>
      </c>
      <c r="C18" s="46"/>
      <c r="D18" s="46"/>
      <c r="E18" s="46"/>
    </row>
    <row r="19" spans="2:5" x14ac:dyDescent="0.2">
      <c r="B19" s="46" t="s">
        <v>1087</v>
      </c>
      <c r="C19" s="46"/>
      <c r="D19" s="46"/>
      <c r="E19" s="46"/>
    </row>
    <row r="20" spans="2:5" x14ac:dyDescent="0.2">
      <c r="B20" s="46" t="s">
        <v>1088</v>
      </c>
      <c r="C20" s="46"/>
      <c r="D20" s="46"/>
      <c r="E20" s="46"/>
    </row>
  </sheetData>
  <sheetProtection algorithmName="SHA-512" hashValue="YnWa2Qe9RuW5DEOM3UHdOAjaSIL18mfdTSnhYK68xBKpW3CwH+YOwr0FRcpsfaTAYPEEJlMHnUCPOkXW1+tgiw==" saltValue="KnZtou0EdZ1Y0EizbQpU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2024-12-27T10:05:50Z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