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77058C-5EB2-45A2-9AC3-61962F285F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BO481" i="1"/>
  <c r="BM481" i="1"/>
  <c r="Y481" i="1"/>
  <c r="BP481" i="1" s="1"/>
  <c r="P481" i="1"/>
  <c r="BO480" i="1"/>
  <c r="BM480" i="1"/>
  <c r="Y480" i="1"/>
  <c r="Y505" i="1" s="1"/>
  <c r="P480" i="1"/>
  <c r="X478" i="1"/>
  <c r="X477" i="1"/>
  <c r="BO476" i="1"/>
  <c r="BM476" i="1"/>
  <c r="Y476" i="1"/>
  <c r="Y672" i="1" s="1"/>
  <c r="P476" i="1"/>
  <c r="X472" i="1"/>
  <c r="X471" i="1"/>
  <c r="BO470" i="1"/>
  <c r="BM470" i="1"/>
  <c r="Y470" i="1"/>
  <c r="Y472" i="1" s="1"/>
  <c r="X468" i="1"/>
  <c r="X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BO462" i="1"/>
  <c r="BM462" i="1"/>
  <c r="Y462" i="1"/>
  <c r="X460" i="1"/>
  <c r="X459" i="1"/>
  <c r="BO458" i="1"/>
  <c r="BM458" i="1"/>
  <c r="Y458" i="1"/>
  <c r="BP458" i="1" s="1"/>
  <c r="P458" i="1"/>
  <c r="BO457" i="1"/>
  <c r="BM457" i="1"/>
  <c r="Y457" i="1"/>
  <c r="Y459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P437" i="1" s="1"/>
  <c r="BO436" i="1"/>
  <c r="BM436" i="1"/>
  <c r="Y436" i="1"/>
  <c r="Y439" i="1" s="1"/>
  <c r="X434" i="1"/>
  <c r="X433" i="1"/>
  <c r="BO432" i="1"/>
  <c r="BM432" i="1"/>
  <c r="Y432" i="1"/>
  <c r="BP432" i="1" s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BP391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I672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N95" i="1"/>
  <c r="BM95" i="1"/>
  <c r="Z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63" i="1" l="1"/>
  <c r="BN363" i="1"/>
  <c r="Z363" i="1"/>
  <c r="BP418" i="1"/>
  <c r="BN418" i="1"/>
  <c r="Z418" i="1"/>
  <c r="BP448" i="1"/>
  <c r="BN448" i="1"/>
  <c r="Z448" i="1"/>
  <c r="BP514" i="1"/>
  <c r="BN514" i="1"/>
  <c r="Z514" i="1"/>
  <c r="BP525" i="1"/>
  <c r="BN525" i="1"/>
  <c r="Z525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3" i="1"/>
  <c r="X666" i="1"/>
  <c r="Z27" i="1"/>
  <c r="BN27" i="1"/>
  <c r="Z32" i="1"/>
  <c r="BN32" i="1"/>
  <c r="Z52" i="1"/>
  <c r="BN52" i="1"/>
  <c r="Z67" i="1"/>
  <c r="BN67" i="1"/>
  <c r="Z77" i="1"/>
  <c r="BN77" i="1"/>
  <c r="Y88" i="1"/>
  <c r="Z91" i="1"/>
  <c r="BN91" i="1"/>
  <c r="Z114" i="1"/>
  <c r="BN114" i="1"/>
  <c r="Z126" i="1"/>
  <c r="BN126" i="1"/>
  <c r="Z140" i="1"/>
  <c r="BN140" i="1"/>
  <c r="Z155" i="1"/>
  <c r="BN155" i="1"/>
  <c r="Z176" i="1"/>
  <c r="BN176" i="1"/>
  <c r="Z196" i="1"/>
  <c r="BN196" i="1"/>
  <c r="Z211" i="1"/>
  <c r="BN211" i="1"/>
  <c r="Y223" i="1"/>
  <c r="Z221" i="1"/>
  <c r="BN221" i="1"/>
  <c r="Y238" i="1"/>
  <c r="Z233" i="1"/>
  <c r="BN233" i="1"/>
  <c r="Z251" i="1"/>
  <c r="BN251" i="1"/>
  <c r="Z262" i="1"/>
  <c r="BN262" i="1"/>
  <c r="Z270" i="1"/>
  <c r="BN270" i="1"/>
  <c r="Z285" i="1"/>
  <c r="BN285" i="1"/>
  <c r="BP299" i="1"/>
  <c r="BN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7" i="1"/>
  <c r="BN377" i="1"/>
  <c r="Z377" i="1"/>
  <c r="BP426" i="1"/>
  <c r="BN426" i="1"/>
  <c r="Z426" i="1"/>
  <c r="BP464" i="1"/>
  <c r="BN464" i="1"/>
  <c r="Z464" i="1"/>
  <c r="BP524" i="1"/>
  <c r="BN524" i="1"/>
  <c r="Z524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U672" i="1"/>
  <c r="Y467" i="1"/>
  <c r="B672" i="1"/>
  <c r="X664" i="1"/>
  <c r="X665" i="1" s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BP116" i="1"/>
  <c r="BN116" i="1"/>
  <c r="Z116" i="1"/>
  <c r="BP132" i="1"/>
  <c r="BN132" i="1"/>
  <c r="Z132" i="1"/>
  <c r="BP142" i="1"/>
  <c r="BN142" i="1"/>
  <c r="Z142" i="1"/>
  <c r="Y161" i="1"/>
  <c r="BP159" i="1"/>
  <c r="BN159" i="1"/>
  <c r="Z159" i="1"/>
  <c r="BP108" i="1"/>
  <c r="BN108" i="1"/>
  <c r="Z108" i="1"/>
  <c r="BP124" i="1"/>
  <c r="BN124" i="1"/>
  <c r="Z124" i="1"/>
  <c r="Y146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BP488" i="1"/>
  <c r="BN488" i="1"/>
  <c r="Z488" i="1"/>
  <c r="BP496" i="1"/>
  <c r="BN496" i="1"/>
  <c r="Z496" i="1"/>
  <c r="Y510" i="1"/>
  <c r="BP508" i="1"/>
  <c r="BN508" i="1"/>
  <c r="Z508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103" i="1"/>
  <c r="Y120" i="1"/>
  <c r="Y145" i="1"/>
  <c r="G672" i="1"/>
  <c r="Y162" i="1"/>
  <c r="Z174" i="1"/>
  <c r="BN174" i="1"/>
  <c r="BP174" i="1"/>
  <c r="Y179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Z310" i="1"/>
  <c r="BN310" i="1"/>
  <c r="Y338" i="1"/>
  <c r="Z347" i="1"/>
  <c r="BN347" i="1"/>
  <c r="Z351" i="1"/>
  <c r="Z352" i="1" s="1"/>
  <c r="BN351" i="1"/>
  <c r="BP351" i="1"/>
  <c r="Y352" i="1"/>
  <c r="Z357" i="1"/>
  <c r="BN357" i="1"/>
  <c r="Z361" i="1"/>
  <c r="BN361" i="1"/>
  <c r="Z369" i="1"/>
  <c r="BN369" i="1"/>
  <c r="Z375" i="1"/>
  <c r="BN375" i="1"/>
  <c r="BP375" i="1"/>
  <c r="Y382" i="1"/>
  <c r="Z379" i="1"/>
  <c r="BN379" i="1"/>
  <c r="Y389" i="1"/>
  <c r="Z391" i="1"/>
  <c r="BN391" i="1"/>
  <c r="Z392" i="1"/>
  <c r="BN392" i="1"/>
  <c r="Z393" i="1"/>
  <c r="BN393" i="1"/>
  <c r="Y402" i="1"/>
  <c r="Z410" i="1"/>
  <c r="BN410" i="1"/>
  <c r="Z420" i="1"/>
  <c r="BN420" i="1"/>
  <c r="Z424" i="1"/>
  <c r="BN424" i="1"/>
  <c r="Z432" i="1"/>
  <c r="BN432" i="1"/>
  <c r="Z441" i="1"/>
  <c r="Z442" i="1" s="1"/>
  <c r="BN441" i="1"/>
  <c r="BP441" i="1"/>
  <c r="Y442" i="1"/>
  <c r="Z446" i="1"/>
  <c r="BN446" i="1"/>
  <c r="Y455" i="1"/>
  <c r="Z450" i="1"/>
  <c r="BN450" i="1"/>
  <c r="Z458" i="1"/>
  <c r="BN458" i="1"/>
  <c r="Z466" i="1"/>
  <c r="BN466" i="1"/>
  <c r="Z481" i="1"/>
  <c r="BN481" i="1"/>
  <c r="BP482" i="1"/>
  <c r="BN482" i="1"/>
  <c r="Z482" i="1"/>
  <c r="BP489" i="1"/>
  <c r="BN489" i="1"/>
  <c r="Z489" i="1"/>
  <c r="BP499" i="1"/>
  <c r="BN499" i="1"/>
  <c r="Z499" i="1"/>
  <c r="Z672" i="1"/>
  <c r="Y520" i="1"/>
  <c r="BP519" i="1"/>
  <c r="BN519" i="1"/>
  <c r="Z519" i="1"/>
  <c r="Z520" i="1" s="1"/>
  <c r="BP527" i="1"/>
  <c r="BN527" i="1"/>
  <c r="Z527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Z642" i="1" s="1"/>
  <c r="BP640" i="1"/>
  <c r="BN640" i="1"/>
  <c r="Z640" i="1"/>
  <c r="Y511" i="1"/>
  <c r="Y528" i="1"/>
  <c r="Y567" i="1"/>
  <c r="Y55" i="1"/>
  <c r="Y59" i="1"/>
  <c r="Y72" i="1"/>
  <c r="Y80" i="1"/>
  <c r="Y98" i="1"/>
  <c r="Y104" i="1"/>
  <c r="Y135" i="1"/>
  <c r="Y151" i="1"/>
  <c r="Y156" i="1"/>
  <c r="Y166" i="1"/>
  <c r="Y185" i="1"/>
  <c r="Y201" i="1"/>
  <c r="Y213" i="1"/>
  <c r="BP210" i="1"/>
  <c r="BN210" i="1"/>
  <c r="Z210" i="1"/>
  <c r="Z212" i="1" s="1"/>
  <c r="BP218" i="1"/>
  <c r="BN218" i="1"/>
  <c r="Z218" i="1"/>
  <c r="Y224" i="1"/>
  <c r="BP243" i="1"/>
  <c r="BN243" i="1"/>
  <c r="Z243" i="1"/>
  <c r="BP256" i="1"/>
  <c r="BN256" i="1"/>
  <c r="Z256" i="1"/>
  <c r="BP265" i="1"/>
  <c r="BN265" i="1"/>
  <c r="Z265" i="1"/>
  <c r="BP269" i="1"/>
  <c r="BN269" i="1"/>
  <c r="Z269" i="1"/>
  <c r="BP286" i="1"/>
  <c r="BN286" i="1"/>
  <c r="Z286" i="1"/>
  <c r="Q672" i="1"/>
  <c r="Y312" i="1"/>
  <c r="BP305" i="1"/>
  <c r="BN305" i="1"/>
  <c r="Z305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BN49" i="1"/>
  <c r="Z51" i="1"/>
  <c r="BN51" i="1"/>
  <c r="Z53" i="1"/>
  <c r="BN53" i="1"/>
  <c r="Y54" i="1"/>
  <c r="Z57" i="1"/>
  <c r="Z59" i="1" s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Z145" i="1" s="1"/>
  <c r="BN139" i="1"/>
  <c r="BP139" i="1"/>
  <c r="Z141" i="1"/>
  <c r="BN141" i="1"/>
  <c r="Z143" i="1"/>
  <c r="BN143" i="1"/>
  <c r="Z149" i="1"/>
  <c r="Z150" i="1" s="1"/>
  <c r="BN149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H672" i="1"/>
  <c r="Y172" i="1"/>
  <c r="Z175" i="1"/>
  <c r="BN175" i="1"/>
  <c r="BP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BP199" i="1"/>
  <c r="BN199" i="1"/>
  <c r="Z199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H9" i="1"/>
  <c r="Y24" i="1"/>
  <c r="Y111" i="1"/>
  <c r="Y129" i="1"/>
  <c r="Y191" i="1"/>
  <c r="BP206" i="1"/>
  <c r="BN206" i="1"/>
  <c r="Z206" i="1"/>
  <c r="Z207" i="1" s="1"/>
  <c r="Y20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52" i="1"/>
  <c r="BN252" i="1"/>
  <c r="Z252" i="1"/>
  <c r="BP282" i="1"/>
  <c r="BN282" i="1"/>
  <c r="Z282" i="1"/>
  <c r="BP300" i="1"/>
  <c r="BN300" i="1"/>
  <c r="Z300" i="1"/>
  <c r="Y302" i="1"/>
  <c r="BP309" i="1"/>
  <c r="BN309" i="1"/>
  <c r="Z309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Y395" i="1"/>
  <c r="BP400" i="1"/>
  <c r="BN400" i="1"/>
  <c r="Z400" i="1"/>
  <c r="V672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J672" i="1"/>
  <c r="Y207" i="1"/>
  <c r="L672" i="1"/>
  <c r="Y272" i="1"/>
  <c r="M672" i="1"/>
  <c r="Y289" i="1"/>
  <c r="Y317" i="1"/>
  <c r="S672" i="1"/>
  <c r="Y330" i="1"/>
  <c r="Y366" i="1"/>
  <c r="BP394" i="1"/>
  <c r="BN394" i="1"/>
  <c r="Z394" i="1"/>
  <c r="Z395" i="1" s="1"/>
  <c r="Y396" i="1"/>
  <c r="Y401" i="1"/>
  <c r="BP398" i="1"/>
  <c r="BN398" i="1"/>
  <c r="Z398" i="1"/>
  <c r="BP411" i="1"/>
  <c r="BN411" i="1"/>
  <c r="Z411" i="1"/>
  <c r="Y413" i="1"/>
  <c r="W672" i="1"/>
  <c r="Y429" i="1"/>
  <c r="Y428" i="1"/>
  <c r="BP417" i="1"/>
  <c r="BN417" i="1"/>
  <c r="Z417" i="1"/>
  <c r="BP421" i="1"/>
  <c r="BN421" i="1"/>
  <c r="Z421" i="1"/>
  <c r="BP425" i="1"/>
  <c r="BN425" i="1"/>
  <c r="Z425" i="1"/>
  <c r="Z431" i="1"/>
  <c r="Z433" i="1" s="1"/>
  <c r="BN431" i="1"/>
  <c r="BP431" i="1"/>
  <c r="Y434" i="1"/>
  <c r="Z436" i="1"/>
  <c r="Z438" i="1" s="1"/>
  <c r="BN436" i="1"/>
  <c r="BP436" i="1"/>
  <c r="Z437" i="1"/>
  <c r="BN437" i="1"/>
  <c r="Y438" i="1"/>
  <c r="X672" i="1"/>
  <c r="Z447" i="1"/>
  <c r="BN447" i="1"/>
  <c r="BP447" i="1"/>
  <c r="Z449" i="1"/>
  <c r="BN449" i="1"/>
  <c r="Z451" i="1"/>
  <c r="BN451" i="1"/>
  <c r="Z453" i="1"/>
  <c r="BN453" i="1"/>
  <c r="Y454" i="1"/>
  <c r="Z457" i="1"/>
  <c r="BN457" i="1"/>
  <c r="BP457" i="1"/>
  <c r="Y460" i="1"/>
  <c r="Z462" i="1"/>
  <c r="BN462" i="1"/>
  <c r="BP462" i="1"/>
  <c r="Z463" i="1"/>
  <c r="BN463" i="1"/>
  <c r="Z465" i="1"/>
  <c r="BN465" i="1"/>
  <c r="Y468" i="1"/>
  <c r="Z470" i="1"/>
  <c r="Z471" i="1" s="1"/>
  <c r="BN470" i="1"/>
  <c r="BP470" i="1"/>
  <c r="Y471" i="1"/>
  <c r="Z476" i="1"/>
  <c r="Z477" i="1" s="1"/>
  <c r="BN476" i="1"/>
  <c r="BP476" i="1"/>
  <c r="Y477" i="1"/>
  <c r="Z480" i="1"/>
  <c r="BN480" i="1"/>
  <c r="BP480" i="1"/>
  <c r="Z483" i="1"/>
  <c r="BN483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3" i="1"/>
  <c r="BN503" i="1"/>
  <c r="Y506" i="1"/>
  <c r="Z509" i="1"/>
  <c r="Z510" i="1" s="1"/>
  <c r="BN509" i="1"/>
  <c r="BP509" i="1"/>
  <c r="Z513" i="1"/>
  <c r="Z515" i="1" s="1"/>
  <c r="BN513" i="1"/>
  <c r="BP513" i="1"/>
  <c r="Y516" i="1"/>
  <c r="Y521" i="1"/>
  <c r="Z523" i="1"/>
  <c r="BN523" i="1"/>
  <c r="BP523" i="1"/>
  <c r="Z526" i="1"/>
  <c r="BN526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72" i="1"/>
  <c r="BP569" i="1"/>
  <c r="BN569" i="1"/>
  <c r="Z569" i="1"/>
  <c r="Z572" i="1" s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78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90" i="1" l="1"/>
  <c r="Z459" i="1"/>
  <c r="Z338" i="1"/>
  <c r="Z156" i="1"/>
  <c r="Z624" i="1"/>
  <c r="Z566" i="1"/>
  <c r="Z289" i="1"/>
  <c r="Z97" i="1"/>
  <c r="Z79" i="1"/>
  <c r="Z54" i="1"/>
  <c r="Z607" i="1"/>
  <c r="Z454" i="1"/>
  <c r="Z401" i="1"/>
  <c r="Z388" i="1"/>
  <c r="Z271" i="1"/>
  <c r="Z179" i="1"/>
  <c r="Z72" i="1"/>
  <c r="Z584" i="1"/>
  <c r="Z595" i="1"/>
  <c r="Z428" i="1"/>
  <c r="Z258" i="1"/>
  <c r="Y664" i="1"/>
  <c r="Z311" i="1"/>
  <c r="Z635" i="1"/>
  <c r="Z648" i="1"/>
  <c r="Z614" i="1"/>
  <c r="Z544" i="1"/>
  <c r="Z528" i="1"/>
  <c r="Z505" i="1"/>
  <c r="Z467" i="1"/>
  <c r="Z412" i="1"/>
  <c r="Z372" i="1"/>
  <c r="Z365" i="1"/>
  <c r="Z237" i="1"/>
  <c r="Y662" i="1"/>
  <c r="Z301" i="1"/>
  <c r="Z246" i="1"/>
  <c r="Z223" i="1"/>
  <c r="Z135" i="1"/>
  <c r="Z128" i="1"/>
  <c r="Z119" i="1"/>
  <c r="Z110" i="1"/>
  <c r="Z35" i="1"/>
  <c r="Y666" i="1"/>
  <c r="Y663" i="1"/>
  <c r="Y665" i="1" l="1"/>
  <c r="Z667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<sst xmlns="http://schemas.openxmlformats.org/spreadsheetml/2006/main" count="3132" uniqueCount="1080">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</sst>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16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38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38" t="s">
        <v>8</v>
      </c>
      <c r="B5" s="845"/>
      <c r="C5" s="846"/>
      <c r="D5" s="883"/>
      <c r="E5" s="884"/>
      <c r="F5" s="1150" t="s">
        <v>9</v>
      </c>
      <c r="G5" s="846"/>
      <c r="H5" s="883" t="s">
        <v>1079</v>
      </c>
      <c r="I5" s="1195"/>
      <c r="J5" s="1195"/>
      <c r="K5" s="1195"/>
      <c r="L5" s="1195"/>
      <c r="M5" s="884"/>
      <c r="N5" s="58"/>
      <c r="P5" s="24" t="s">
        <v>10</v>
      </c>
      <c r="Q5" s="1187">
        <v>45651</v>
      </c>
      <c r="R5" s="927"/>
      <c r="T5" s="984" t="s">
        <v>11</v>
      </c>
      <c r="U5" s="985"/>
      <c r="V5" s="987" t="s">
        <v>12</v>
      </c>
      <c r="W5" s="927"/>
      <c r="AB5" s="51"/>
      <c r="AC5" s="51"/>
      <c r="AD5" s="51"/>
      <c r="AE5" s="51"/>
    </row>
    <row r="6" spans="1:32" s="772" customFormat="1" ht="24" customHeight="1" x14ac:dyDescent="0.2">
      <c r="A6" s="938" t="s">
        <v>13</v>
      </c>
      <c r="B6" s="845"/>
      <c r="C6" s="846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27"/>
      <c r="N6" s="59"/>
      <c r="P6" s="24" t="s">
        <v>15</v>
      </c>
      <c r="Q6" s="1175" t="str">
        <f>IF(Q5=0," ",CHOOSE(WEEKDAY(Q5,2),"Понедельник","Вторник","Среда","Четверг","Пятница","Суббота","Воскресенье"))</f>
        <v>Среда</v>
      </c>
      <c r="R6" s="784"/>
      <c r="T6" s="995" t="s">
        <v>16</v>
      </c>
      <c r="U6" s="985"/>
      <c r="V6" s="1061" t="s">
        <v>17</v>
      </c>
      <c r="W6" s="831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3" t="str">
        <f>IFERROR(VLOOKUP(DeliveryAddress,Table,3,0),1)</f>
        <v>1</v>
      </c>
      <c r="E7" s="834"/>
      <c r="F7" s="834"/>
      <c r="G7" s="834"/>
      <c r="H7" s="834"/>
      <c r="I7" s="834"/>
      <c r="J7" s="834"/>
      <c r="K7" s="834"/>
      <c r="L7" s="834"/>
      <c r="M7" s="835"/>
      <c r="N7" s="60"/>
      <c r="P7" s="24"/>
      <c r="Q7" s="42"/>
      <c r="R7" s="42"/>
      <c r="T7" s="793"/>
      <c r="U7" s="985"/>
      <c r="V7" s="1062"/>
      <c r="W7" s="1063"/>
      <c r="AB7" s="51"/>
      <c r="AC7" s="51"/>
      <c r="AD7" s="51"/>
      <c r="AE7" s="51"/>
    </row>
    <row r="8" spans="1:32" s="772" customFormat="1" ht="25.5" customHeight="1" x14ac:dyDescent="0.2">
      <c r="A8" s="1198" t="s">
        <v>18</v>
      </c>
      <c r="B8" s="786"/>
      <c r="C8" s="787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946">
        <v>0.5</v>
      </c>
      <c r="R8" s="835"/>
      <c r="T8" s="793"/>
      <c r="U8" s="985"/>
      <c r="V8" s="1062"/>
      <c r="W8" s="1063"/>
      <c r="AB8" s="51"/>
      <c r="AC8" s="51"/>
      <c r="AD8" s="51"/>
      <c r="AE8" s="51"/>
    </row>
    <row r="9" spans="1:32" s="772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1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3"/>
      <c r="P9" s="26" t="s">
        <v>21</v>
      </c>
      <c r="Q9" s="922"/>
      <c r="R9" s="923"/>
      <c r="T9" s="793"/>
      <c r="U9" s="985"/>
      <c r="V9" s="1064"/>
      <c r="W9" s="1065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1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53" t="str">
        <f>IFERROR(VLOOKUP($D$10,Proxy,2,FALSE),"")</f>
        <v/>
      </c>
      <c r="I10" s="793"/>
      <c r="J10" s="793"/>
      <c r="K10" s="793"/>
      <c r="L10" s="793"/>
      <c r="M10" s="793"/>
      <c r="N10" s="771"/>
      <c r="P10" s="26" t="s">
        <v>22</v>
      </c>
      <c r="Q10" s="996"/>
      <c r="R10" s="997"/>
      <c r="U10" s="24" t="s">
        <v>23</v>
      </c>
      <c r="V10" s="830" t="s">
        <v>24</v>
      </c>
      <c r="W10" s="831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2" t="s">
        <v>28</v>
      </c>
      <c r="W11" s="923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3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6"/>
      <c r="N12" s="62"/>
      <c r="P12" s="24" t="s">
        <v>30</v>
      </c>
      <c r="Q12" s="946"/>
      <c r="R12" s="835"/>
      <c r="S12" s="23"/>
      <c r="U12" s="24"/>
      <c r="V12" s="819"/>
      <c r="W12" s="793"/>
      <c r="AB12" s="51"/>
      <c r="AC12" s="51"/>
      <c r="AD12" s="51"/>
      <c r="AE12" s="51"/>
    </row>
    <row r="13" spans="1:32" s="772" customFormat="1" ht="23.25" customHeight="1" x14ac:dyDescent="0.2">
      <c r="A13" s="973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6"/>
      <c r="N13" s="62"/>
      <c r="O13" s="26"/>
      <c r="P13" s="26" t="s">
        <v>32</v>
      </c>
      <c r="Q13" s="1122"/>
      <c r="R13" s="9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3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20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46"/>
      <c r="N15" s="63"/>
      <c r="P15" s="1023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4"/>
      <c r="Q16" s="1024"/>
      <c r="R16" s="1024"/>
      <c r="S16" s="1024"/>
      <c r="T16" s="10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956" t="s">
        <v>38</v>
      </c>
      <c r="D17" s="847" t="s">
        <v>39</v>
      </c>
      <c r="E17" s="901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00"/>
      <c r="R17" s="900"/>
      <c r="S17" s="900"/>
      <c r="T17" s="901"/>
      <c r="U17" s="1214" t="s">
        <v>51</v>
      </c>
      <c r="V17" s="846"/>
      <c r="W17" s="847" t="s">
        <v>52</v>
      </c>
      <c r="X17" s="847" t="s">
        <v>53</v>
      </c>
      <c r="Y17" s="1215" t="s">
        <v>54</v>
      </c>
      <c r="Z17" s="1077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02"/>
      <c r="E18" s="90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48"/>
      <c r="X18" s="848"/>
      <c r="Y18" s="1216"/>
      <c r="Z18" s="1078"/>
      <c r="AA18" s="1055"/>
      <c r="AB18" s="1055"/>
      <c r="AC18" s="1055"/>
      <c r="AD18" s="1155"/>
      <c r="AE18" s="1156"/>
      <c r="AF18" s="1157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1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0"/>
      <c r="AB20" s="770"/>
      <c r="AC20" s="770"/>
    </row>
    <row r="21" spans="1:68" ht="14.25" hidden="1" customHeight="1" x14ac:dyDescent="0.25">
      <c r="A21" s="799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68"/>
      <c r="AB21" s="768"/>
      <c r="AC21" s="768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799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68"/>
      <c r="AB25" s="768"/>
      <c r="AC25" s="768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94</v>
      </c>
      <c r="Q31" s="780"/>
      <c r="R31" s="780"/>
      <c r="S31" s="780"/>
      <c r="T31" s="781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3">
        <v>4607091383911</v>
      </c>
      <c r="E32" s="784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0"/>
      <c r="R32" s="780"/>
      <c r="S32" s="780"/>
      <c r="T32" s="781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3">
        <v>4680115885905</v>
      </c>
      <c r="E33" s="784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3">
        <v>4607091388244</v>
      </c>
      <c r="E34" s="784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0"/>
      <c r="R34" s="780"/>
      <c r="S34" s="780"/>
      <c r="T34" s="781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85" t="s">
        <v>71</v>
      </c>
      <c r="Q36" s="786"/>
      <c r="R36" s="786"/>
      <c r="S36" s="786"/>
      <c r="T36" s="786"/>
      <c r="U36" s="786"/>
      <c r="V36" s="787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799" t="s">
        <v>104</v>
      </c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3"/>
      <c r="U37" s="793"/>
      <c r="V37" s="793"/>
      <c r="W37" s="793"/>
      <c r="X37" s="793"/>
      <c r="Y37" s="793"/>
      <c r="Z37" s="793"/>
      <c r="AA37" s="768"/>
      <c r="AB37" s="768"/>
      <c r="AC37" s="768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3">
        <v>4607091388503</v>
      </c>
      <c r="E38" s="784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0"/>
      <c r="R38" s="780"/>
      <c r="S38" s="780"/>
      <c r="T38" s="781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85" t="s">
        <v>71</v>
      </c>
      <c r="Q40" s="786"/>
      <c r="R40" s="786"/>
      <c r="S40" s="786"/>
      <c r="T40" s="786"/>
      <c r="U40" s="786"/>
      <c r="V40" s="787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799" t="s">
        <v>110</v>
      </c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3"/>
      <c r="P41" s="793"/>
      <c r="Q41" s="793"/>
      <c r="R41" s="793"/>
      <c r="S41" s="793"/>
      <c r="T41" s="793"/>
      <c r="U41" s="793"/>
      <c r="V41" s="793"/>
      <c r="W41" s="793"/>
      <c r="X41" s="793"/>
      <c r="Y41" s="793"/>
      <c r="Z41" s="793"/>
      <c r="AA41" s="768"/>
      <c r="AB41" s="768"/>
      <c r="AC41" s="768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3">
        <v>4607091389111</v>
      </c>
      <c r="E42" s="784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0"/>
      <c r="R42" s="780"/>
      <c r="S42" s="780"/>
      <c r="T42" s="781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85" t="s">
        <v>71</v>
      </c>
      <c r="Q44" s="786"/>
      <c r="R44" s="786"/>
      <c r="S44" s="786"/>
      <c r="T44" s="786"/>
      <c r="U44" s="786"/>
      <c r="V44" s="787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75" t="s">
        <v>113</v>
      </c>
      <c r="B45" s="876"/>
      <c r="C45" s="876"/>
      <c r="D45" s="876"/>
      <c r="E45" s="876"/>
      <c r="F45" s="876"/>
      <c r="G45" s="876"/>
      <c r="H45" s="876"/>
      <c r="I45" s="876"/>
      <c r="J45" s="876"/>
      <c r="K45" s="876"/>
      <c r="L45" s="876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76"/>
      <c r="Z45" s="876"/>
      <c r="AA45" s="48"/>
      <c r="AB45" s="48"/>
      <c r="AC45" s="48"/>
    </row>
    <row r="46" spans="1:68" ht="16.5" hidden="1" customHeight="1" x14ac:dyDescent="0.25">
      <c r="A46" s="817" t="s">
        <v>114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0"/>
      <c r="AB46" s="770"/>
      <c r="AC46" s="770"/>
    </row>
    <row r="47" spans="1:68" ht="14.25" hidden="1" customHeight="1" x14ac:dyDescent="0.25">
      <c r="A47" s="799" t="s">
        <v>115</v>
      </c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3"/>
      <c r="P47" s="793"/>
      <c r="Q47" s="793"/>
      <c r="R47" s="793"/>
      <c r="S47" s="793"/>
      <c r="T47" s="793"/>
      <c r="U47" s="793"/>
      <c r="V47" s="793"/>
      <c r="W47" s="793"/>
      <c r="X47" s="793"/>
      <c r="Y47" s="793"/>
      <c r="Z47" s="793"/>
      <c r="AA47" s="768"/>
      <c r="AB47" s="768"/>
      <c r="AC47" s="768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83">
        <v>4607091385670</v>
      </c>
      <c r="E48" s="784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0"/>
      <c r="R48" s="780"/>
      <c r="S48" s="780"/>
      <c r="T48" s="781"/>
      <c r="U48" s="34"/>
      <c r="V48" s="34"/>
      <c r="W48" s="35" t="s">
        <v>69</v>
      </c>
      <c r="X48" s="775">
        <v>600</v>
      </c>
      <c r="Y48" s="776">
        <f t="shared" ref="Y48:Y53" si="6">IFERROR(IF(X48="",0,CEILING((X48/$H48),1)*$H48),"")</f>
        <v>604.80000000000007</v>
      </c>
      <c r="Z48" s="36">
        <f>IFERROR(IF(Y48=0,"",ROUNDUP(Y48/H48,0)*0.02175),"")</f>
        <v>1.218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626.66666666666663</v>
      </c>
      <c r="BN48" s="64">
        <f t="shared" ref="BN48:BN53" si="8">IFERROR(Y48*I48/H48,"0")</f>
        <v>631.67999999999995</v>
      </c>
      <c r="BO48" s="64">
        <f t="shared" ref="BO48:BO53" si="9">IFERROR(1/J48*(X48/H48),"0")</f>
        <v>0.99206349206349187</v>
      </c>
      <c r="BP48" s="64">
        <f t="shared" ref="BP48:BP53" si="10">IFERROR(1/J48*(Y48/H48),"0")</f>
        <v>1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83">
        <v>4607091385670</v>
      </c>
      <c r="E49" s="784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3">
        <v>4680115883956</v>
      </c>
      <c r="E50" s="784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3">
        <v>4607091385687</v>
      </c>
      <c r="E51" s="784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0"/>
      <c r="R51" s="780"/>
      <c r="S51" s="780"/>
      <c r="T51" s="781"/>
      <c r="U51" s="34"/>
      <c r="V51" s="34"/>
      <c r="W51" s="35" t="s">
        <v>69</v>
      </c>
      <c r="X51" s="775">
        <v>80</v>
      </c>
      <c r="Y51" s="776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83">
        <v>4680115882539</v>
      </c>
      <c r="E52" s="784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3">
        <v>4680115883949</v>
      </c>
      <c r="E53" s="784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72</v>
      </c>
      <c r="X54" s="777">
        <f>IFERROR(X48/H48,"0")+IFERROR(X49/H49,"0")+IFERROR(X50/H50,"0")+IFERROR(X51/H51,"0")+IFERROR(X52/H52,"0")+IFERROR(X53/H53,"0")</f>
        <v>75.555555555555543</v>
      </c>
      <c r="Y54" s="777">
        <f>IFERROR(Y48/H48,"0")+IFERROR(Y49/H49,"0")+IFERROR(Y50/H50,"0")+IFERROR(Y51/H51,"0")+IFERROR(Y52/H52,"0")+IFERROR(Y53/H53,"0")</f>
        <v>76</v>
      </c>
      <c r="Z54" s="777">
        <f>IFERROR(IF(Z48="",0,Z48),"0")+IFERROR(IF(Z49="",0,Z49),"0")+IFERROR(IF(Z50="",0,Z50),"0")+IFERROR(IF(Z51="",0,Z51),"0")+IFERROR(IF(Z52="",0,Z52),"0")+IFERROR(IF(Z53="",0,Z53),"0")</f>
        <v>1.3984000000000001</v>
      </c>
      <c r="AA54" s="778"/>
      <c r="AB54" s="778"/>
      <c r="AC54" s="778"/>
    </row>
    <row r="55" spans="1:68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85" t="s">
        <v>71</v>
      </c>
      <c r="Q55" s="786"/>
      <c r="R55" s="786"/>
      <c r="S55" s="786"/>
      <c r="T55" s="786"/>
      <c r="U55" s="786"/>
      <c r="V55" s="787"/>
      <c r="W55" s="37" t="s">
        <v>69</v>
      </c>
      <c r="X55" s="777">
        <f>IFERROR(SUM(X48:X53),"0")</f>
        <v>680</v>
      </c>
      <c r="Y55" s="777">
        <f>IFERROR(SUM(Y48:Y53),"0")</f>
        <v>684.80000000000007</v>
      </c>
      <c r="Z55" s="37"/>
      <c r="AA55" s="778"/>
      <c r="AB55" s="778"/>
      <c r="AC55" s="778"/>
    </row>
    <row r="56" spans="1:68" ht="14.25" hidden="1" customHeight="1" x14ac:dyDescent="0.25">
      <c r="A56" s="799" t="s">
        <v>73</v>
      </c>
      <c r="B56" s="793"/>
      <c r="C56" s="793"/>
      <c r="D56" s="793"/>
      <c r="E56" s="793"/>
      <c r="F56" s="793"/>
      <c r="G56" s="793"/>
      <c r="H56" s="793"/>
      <c r="I56" s="793"/>
      <c r="J56" s="793"/>
      <c r="K56" s="793"/>
      <c r="L56" s="793"/>
      <c r="M56" s="793"/>
      <c r="N56" s="793"/>
      <c r="O56" s="793"/>
      <c r="P56" s="793"/>
      <c r="Q56" s="793"/>
      <c r="R56" s="793"/>
      <c r="S56" s="793"/>
      <c r="T56" s="793"/>
      <c r="U56" s="793"/>
      <c r="V56" s="793"/>
      <c r="W56" s="793"/>
      <c r="X56" s="793"/>
      <c r="Y56" s="793"/>
      <c r="Z56" s="793"/>
      <c r="AA56" s="768"/>
      <c r="AB56" s="768"/>
      <c r="AC56" s="768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3">
        <v>4680115885233</v>
      </c>
      <c r="E57" s="784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3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0"/>
      <c r="R57" s="780"/>
      <c r="S57" s="780"/>
      <c r="T57" s="781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3">
        <v>4680115884915</v>
      </c>
      <c r="E58" s="784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85" t="s">
        <v>71</v>
      </c>
      <c r="Q60" s="786"/>
      <c r="R60" s="786"/>
      <c r="S60" s="786"/>
      <c r="T60" s="786"/>
      <c r="U60" s="786"/>
      <c r="V60" s="787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817" t="s">
        <v>141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0"/>
      <c r="AB61" s="770"/>
      <c r="AC61" s="770"/>
    </row>
    <row r="62" spans="1:68" ht="14.25" hidden="1" customHeight="1" x14ac:dyDescent="0.25">
      <c r="A62" s="799" t="s">
        <v>115</v>
      </c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3"/>
      <c r="P62" s="793"/>
      <c r="Q62" s="793"/>
      <c r="R62" s="793"/>
      <c r="S62" s="793"/>
      <c r="T62" s="793"/>
      <c r="U62" s="793"/>
      <c r="V62" s="793"/>
      <c r="W62" s="793"/>
      <c r="X62" s="793"/>
      <c r="Y62" s="793"/>
      <c r="Z62" s="793"/>
      <c r="AA62" s="768"/>
      <c r="AB62" s="768"/>
      <c r="AC62" s="768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3">
        <v>4680115885882</v>
      </c>
      <c r="E63" s="784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0"/>
      <c r="R63" s="780"/>
      <c r="S63" s="780"/>
      <c r="T63" s="781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3">
        <v>4680115881426</v>
      </c>
      <c r="E64" s="784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5">
        <v>700</v>
      </c>
      <c r="Y64" s="776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3">
        <v>4680115881426</v>
      </c>
      <c r="E65" s="784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3">
        <v>4680115880283</v>
      </c>
      <c r="E66" s="784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0"/>
      <c r="R66" s="780"/>
      <c r="S66" s="780"/>
      <c r="T66" s="781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3">
        <v>4680115882720</v>
      </c>
      <c r="E67" s="784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0"/>
      <c r="R67" s="780"/>
      <c r="S67" s="780"/>
      <c r="T67" s="781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3">
        <v>4680115881525</v>
      </c>
      <c r="E68" s="784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0"/>
      <c r="R68" s="780"/>
      <c r="S68" s="780"/>
      <c r="T68" s="781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83">
        <v>4607091382952</v>
      </c>
      <c r="E69" s="784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0"/>
      <c r="R69" s="780"/>
      <c r="S69" s="780"/>
      <c r="T69" s="781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83">
        <v>4680115885899</v>
      </c>
      <c r="E70" s="784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3">
        <v>4680115881419</v>
      </c>
      <c r="E71" s="784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5">
        <v>90</v>
      </c>
      <c r="Y71" s="776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792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85" t="s">
        <v>71</v>
      </c>
      <c r="Q72" s="786"/>
      <c r="R72" s="786"/>
      <c r="S72" s="786"/>
      <c r="T72" s="786"/>
      <c r="U72" s="786"/>
      <c r="V72" s="787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84.81481481481481</v>
      </c>
      <c r="Y72" s="777">
        <f>IFERROR(Y63/H63,"0")+IFERROR(Y64/H64,"0")+IFERROR(Y65/H65,"0")+IFERROR(Y66/H66,"0")+IFERROR(Y67/H67,"0")+IFERROR(Y68/H68,"0")+IFERROR(Y69/H69,"0")+IFERROR(Y70/H70,"0")+IFERROR(Y71/H71,"0")</f>
        <v>85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1.59415</v>
      </c>
      <c r="AA72" s="778"/>
      <c r="AB72" s="778"/>
      <c r="AC72" s="778"/>
    </row>
    <row r="73" spans="1:68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85" t="s">
        <v>71</v>
      </c>
      <c r="Q73" s="786"/>
      <c r="R73" s="786"/>
      <c r="S73" s="786"/>
      <c r="T73" s="786"/>
      <c r="U73" s="786"/>
      <c r="V73" s="787"/>
      <c r="W73" s="37" t="s">
        <v>69</v>
      </c>
      <c r="X73" s="777">
        <f>IFERROR(SUM(X63:X71),"0")</f>
        <v>790</v>
      </c>
      <c r="Y73" s="777">
        <f>IFERROR(SUM(Y63:Y71),"0")</f>
        <v>792</v>
      </c>
      <c r="Z73" s="37"/>
      <c r="AA73" s="778"/>
      <c r="AB73" s="778"/>
      <c r="AC73" s="778"/>
    </row>
    <row r="74" spans="1:68" ht="14.25" hidden="1" customHeight="1" x14ac:dyDescent="0.25">
      <c r="A74" s="799" t="s">
        <v>172</v>
      </c>
      <c r="B74" s="793"/>
      <c r="C74" s="793"/>
      <c r="D74" s="793"/>
      <c r="E74" s="793"/>
      <c r="F74" s="793"/>
      <c r="G74" s="793"/>
      <c r="H74" s="793"/>
      <c r="I74" s="793"/>
      <c r="J74" s="793"/>
      <c r="K74" s="793"/>
      <c r="L74" s="793"/>
      <c r="M74" s="793"/>
      <c r="N74" s="793"/>
      <c r="O74" s="793"/>
      <c r="P74" s="793"/>
      <c r="Q74" s="793"/>
      <c r="R74" s="793"/>
      <c r="S74" s="793"/>
      <c r="T74" s="793"/>
      <c r="U74" s="793"/>
      <c r="V74" s="793"/>
      <c r="W74" s="793"/>
      <c r="X74" s="793"/>
      <c r="Y74" s="793"/>
      <c r="Z74" s="793"/>
      <c r="AA74" s="768"/>
      <c r="AB74" s="768"/>
      <c r="AC74" s="768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3">
        <v>4680115881440</v>
      </c>
      <c r="E75" s="784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2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0"/>
      <c r="R75" s="780"/>
      <c r="S75" s="780"/>
      <c r="T75" s="781"/>
      <c r="U75" s="34"/>
      <c r="V75" s="34"/>
      <c r="W75" s="35" t="s">
        <v>69</v>
      </c>
      <c r="X75" s="775">
        <v>280</v>
      </c>
      <c r="Y75" s="776">
        <f>IFERROR(IF(X75="",0,CEILING((X75/$H75),1)*$H75),"")</f>
        <v>280.8</v>
      </c>
      <c r="Z75" s="36">
        <f>IFERROR(IF(Y75=0,"",ROUNDUP(Y75/H75,0)*0.02175),"")</f>
        <v>0.5655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292.4444444444444</v>
      </c>
      <c r="BN75" s="64">
        <f>IFERROR(Y75*I75/H75,"0")</f>
        <v>293.27999999999997</v>
      </c>
      <c r="BO75" s="64">
        <f>IFERROR(1/J75*(X75/H75),"0")</f>
        <v>0.46296296296296291</v>
      </c>
      <c r="BP75" s="64">
        <f>IFERROR(1/J75*(Y75/H75),"0")</f>
        <v>0.46428571428571425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3">
        <v>4680115882751</v>
      </c>
      <c r="E76" s="784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3">
        <v>4680115885950</v>
      </c>
      <c r="E77" s="784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3">
        <v>4680115881433</v>
      </c>
      <c r="E78" s="784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5">
        <v>67.5</v>
      </c>
      <c r="Y78" s="776">
        <f>IFERROR(IF(X78="",0,CEILING((X78/$H78),1)*$H78),"")</f>
        <v>67.5</v>
      </c>
      <c r="Z78" s="36">
        <f>IFERROR(IF(Y78=0,"",ROUNDUP(Y78/H78,0)*0.00651),"")</f>
        <v>0.16275000000000001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72</v>
      </c>
      <c r="BN78" s="64">
        <f>IFERROR(Y78*I78/H78,"0")</f>
        <v>72</v>
      </c>
      <c r="BO78" s="64">
        <f>IFERROR(1/J78*(X78/H78),"0")</f>
        <v>0.13736263736263737</v>
      </c>
      <c r="BP78" s="64">
        <f>IFERROR(1/J78*(Y78/H78),"0")</f>
        <v>0.13736263736263737</v>
      </c>
    </row>
    <row r="79" spans="1:68" x14ac:dyDescent="0.2">
      <c r="A79" s="792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85" t="s">
        <v>71</v>
      </c>
      <c r="Q79" s="786"/>
      <c r="R79" s="786"/>
      <c r="S79" s="786"/>
      <c r="T79" s="786"/>
      <c r="U79" s="786"/>
      <c r="V79" s="787"/>
      <c r="W79" s="37" t="s">
        <v>72</v>
      </c>
      <c r="X79" s="777">
        <f>IFERROR(X75/H75,"0")+IFERROR(X76/H76,"0")+IFERROR(X77/H77,"0")+IFERROR(X78/H78,"0")</f>
        <v>50.925925925925924</v>
      </c>
      <c r="Y79" s="777">
        <f>IFERROR(Y75/H75,"0")+IFERROR(Y76/H76,"0")+IFERROR(Y77/H77,"0")+IFERROR(Y78/H78,"0")</f>
        <v>51</v>
      </c>
      <c r="Z79" s="777">
        <f>IFERROR(IF(Z75="",0,Z75),"0")+IFERROR(IF(Z76="",0,Z76),"0")+IFERROR(IF(Z77="",0,Z77),"0")+IFERROR(IF(Z78="",0,Z78),"0")</f>
        <v>0.72825000000000006</v>
      </c>
      <c r="AA79" s="778"/>
      <c r="AB79" s="778"/>
      <c r="AC79" s="778"/>
    </row>
    <row r="80" spans="1:68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85" t="s">
        <v>71</v>
      </c>
      <c r="Q80" s="786"/>
      <c r="R80" s="786"/>
      <c r="S80" s="786"/>
      <c r="T80" s="786"/>
      <c r="U80" s="786"/>
      <c r="V80" s="787"/>
      <c r="W80" s="37" t="s">
        <v>69</v>
      </c>
      <c r="X80" s="777">
        <f>IFERROR(SUM(X75:X78),"0")</f>
        <v>347.5</v>
      </c>
      <c r="Y80" s="777">
        <f>IFERROR(SUM(Y75:Y78),"0")</f>
        <v>348.3</v>
      </c>
      <c r="Z80" s="37"/>
      <c r="AA80" s="778"/>
      <c r="AB80" s="778"/>
      <c r="AC80" s="778"/>
    </row>
    <row r="81" spans="1:68" ht="14.25" hidden="1" customHeight="1" x14ac:dyDescent="0.25">
      <c r="A81" s="799" t="s">
        <v>64</v>
      </c>
      <c r="B81" s="793"/>
      <c r="C81" s="793"/>
      <c r="D81" s="793"/>
      <c r="E81" s="793"/>
      <c r="F81" s="793"/>
      <c r="G81" s="793"/>
      <c r="H81" s="793"/>
      <c r="I81" s="793"/>
      <c r="J81" s="793"/>
      <c r="K81" s="793"/>
      <c r="L81" s="793"/>
      <c r="M81" s="793"/>
      <c r="N81" s="793"/>
      <c r="O81" s="793"/>
      <c r="P81" s="793"/>
      <c r="Q81" s="793"/>
      <c r="R81" s="793"/>
      <c r="S81" s="793"/>
      <c r="T81" s="793"/>
      <c r="U81" s="793"/>
      <c r="V81" s="793"/>
      <c r="W81" s="793"/>
      <c r="X81" s="793"/>
      <c r="Y81" s="793"/>
      <c r="Z81" s="793"/>
      <c r="AA81" s="768"/>
      <c r="AB81" s="768"/>
      <c r="AC81" s="768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3">
        <v>4680115885066</v>
      </c>
      <c r="E82" s="784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0"/>
      <c r="R82" s="780"/>
      <c r="S82" s="780"/>
      <c r="T82" s="781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3">
        <v>4680115885042</v>
      </c>
      <c r="E83" s="784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3">
        <v>4680115885080</v>
      </c>
      <c r="E84" s="784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3">
        <v>4680115885073</v>
      </c>
      <c r="E85" s="784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3">
        <v>4680115885059</v>
      </c>
      <c r="E86" s="784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3">
        <v>4680115885097</v>
      </c>
      <c r="E87" s="784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85" t="s">
        <v>71</v>
      </c>
      <c r="Q88" s="786"/>
      <c r="R88" s="786"/>
      <c r="S88" s="786"/>
      <c r="T88" s="786"/>
      <c r="U88" s="786"/>
      <c r="V88" s="787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85" t="s">
        <v>71</v>
      </c>
      <c r="Q89" s="786"/>
      <c r="R89" s="786"/>
      <c r="S89" s="786"/>
      <c r="T89" s="786"/>
      <c r="U89" s="786"/>
      <c r="V89" s="787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799" t="s">
        <v>73</v>
      </c>
      <c r="B90" s="793"/>
      <c r="C90" s="793"/>
      <c r="D90" s="793"/>
      <c r="E90" s="793"/>
      <c r="F90" s="793"/>
      <c r="G90" s="793"/>
      <c r="H90" s="793"/>
      <c r="I90" s="793"/>
      <c r="J90" s="793"/>
      <c r="K90" s="793"/>
      <c r="L90" s="793"/>
      <c r="M90" s="793"/>
      <c r="N90" s="793"/>
      <c r="O90" s="793"/>
      <c r="P90" s="793"/>
      <c r="Q90" s="793"/>
      <c r="R90" s="793"/>
      <c r="S90" s="793"/>
      <c r="T90" s="793"/>
      <c r="U90" s="793"/>
      <c r="V90" s="793"/>
      <c r="W90" s="793"/>
      <c r="X90" s="793"/>
      <c r="Y90" s="793"/>
      <c r="Z90" s="793"/>
      <c r="AA90" s="768"/>
      <c r="AB90" s="768"/>
      <c r="AC90" s="768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3">
        <v>4680115881891</v>
      </c>
      <c r="E91" s="784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0"/>
      <c r="R91" s="780"/>
      <c r="S91" s="780"/>
      <c r="T91" s="781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3">
        <v>4680115885769</v>
      </c>
      <c r="E92" s="784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3">
        <v>4680115884410</v>
      </c>
      <c r="E93" s="784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3">
        <v>4680115884311</v>
      </c>
      <c r="E94" s="784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3">
        <v>4680115885929</v>
      </c>
      <c r="E95" s="784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3">
        <v>4680115884403</v>
      </c>
      <c r="E96" s="784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85" t="s">
        <v>71</v>
      </c>
      <c r="Q97" s="786"/>
      <c r="R97" s="786"/>
      <c r="S97" s="786"/>
      <c r="T97" s="786"/>
      <c r="U97" s="786"/>
      <c r="V97" s="787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85" t="s">
        <v>71</v>
      </c>
      <c r="Q98" s="786"/>
      <c r="R98" s="786"/>
      <c r="S98" s="786"/>
      <c r="T98" s="786"/>
      <c r="U98" s="786"/>
      <c r="V98" s="787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799" t="s">
        <v>213</v>
      </c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3"/>
      <c r="P99" s="793"/>
      <c r="Q99" s="793"/>
      <c r="R99" s="793"/>
      <c r="S99" s="793"/>
      <c r="T99" s="793"/>
      <c r="U99" s="793"/>
      <c r="V99" s="793"/>
      <c r="W99" s="793"/>
      <c r="X99" s="793"/>
      <c r="Y99" s="793"/>
      <c r="Z99" s="793"/>
      <c r="AA99" s="768"/>
      <c r="AB99" s="768"/>
      <c r="AC99" s="768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3">
        <v>4680115881532</v>
      </c>
      <c r="E100" s="784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0"/>
      <c r="R100" s="780"/>
      <c r="S100" s="780"/>
      <c r="T100" s="781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3">
        <v>4680115881532</v>
      </c>
      <c r="E101" s="784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3">
        <v>4680115881464</v>
      </c>
      <c r="E102" s="784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85" t="s">
        <v>71</v>
      </c>
      <c r="Q103" s="786"/>
      <c r="R103" s="786"/>
      <c r="S103" s="786"/>
      <c r="T103" s="786"/>
      <c r="U103" s="786"/>
      <c r="V103" s="787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85" t="s">
        <v>71</v>
      </c>
      <c r="Q104" s="786"/>
      <c r="R104" s="786"/>
      <c r="S104" s="786"/>
      <c r="T104" s="786"/>
      <c r="U104" s="786"/>
      <c r="V104" s="787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817" t="s">
        <v>221</v>
      </c>
      <c r="B105" s="793"/>
      <c r="C105" s="793"/>
      <c r="D105" s="793"/>
      <c r="E105" s="793"/>
      <c r="F105" s="793"/>
      <c r="G105" s="793"/>
      <c r="H105" s="793"/>
      <c r="I105" s="793"/>
      <c r="J105" s="793"/>
      <c r="K105" s="793"/>
      <c r="L105" s="793"/>
      <c r="M105" s="793"/>
      <c r="N105" s="793"/>
      <c r="O105" s="793"/>
      <c r="P105" s="793"/>
      <c r="Q105" s="793"/>
      <c r="R105" s="793"/>
      <c r="S105" s="793"/>
      <c r="T105" s="793"/>
      <c r="U105" s="793"/>
      <c r="V105" s="793"/>
      <c r="W105" s="793"/>
      <c r="X105" s="793"/>
      <c r="Y105" s="793"/>
      <c r="Z105" s="793"/>
      <c r="AA105" s="770"/>
      <c r="AB105" s="770"/>
      <c r="AC105" s="770"/>
    </row>
    <row r="106" spans="1:68" ht="14.25" hidden="1" customHeight="1" x14ac:dyDescent="0.25">
      <c r="A106" s="799" t="s">
        <v>115</v>
      </c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3"/>
      <c r="P106" s="793"/>
      <c r="Q106" s="793"/>
      <c r="R106" s="793"/>
      <c r="S106" s="793"/>
      <c r="T106" s="793"/>
      <c r="U106" s="793"/>
      <c r="V106" s="793"/>
      <c r="W106" s="793"/>
      <c r="X106" s="793"/>
      <c r="Y106" s="793"/>
      <c r="Z106" s="793"/>
      <c r="AA106" s="768"/>
      <c r="AB106" s="768"/>
      <c r="AC106" s="768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3">
        <v>4680115881327</v>
      </c>
      <c r="E107" s="784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0"/>
      <c r="R107" s="780"/>
      <c r="S107" s="780"/>
      <c r="T107" s="781"/>
      <c r="U107" s="34"/>
      <c r="V107" s="34"/>
      <c r="W107" s="35" t="s">
        <v>69</v>
      </c>
      <c r="X107" s="775">
        <v>150</v>
      </c>
      <c r="Y107" s="776">
        <f>IFERROR(IF(X107="",0,CEILING((X107/$H107),1)*$H107),"")</f>
        <v>151.20000000000002</v>
      </c>
      <c r="Z107" s="36">
        <f>IFERROR(IF(Y107=0,"",ROUNDUP(Y107/H107,0)*0.02175),"")</f>
        <v>0.30449999999999999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156.66666666666666</v>
      </c>
      <c r="BN107" s="64">
        <f>IFERROR(Y107*I107/H107,"0")</f>
        <v>157.91999999999999</v>
      </c>
      <c r="BO107" s="64">
        <f>IFERROR(1/J107*(X107/H107),"0")</f>
        <v>0.24801587301587297</v>
      </c>
      <c r="BP107" s="64">
        <f>IFERROR(1/J107*(Y107/H107),"0")</f>
        <v>0.25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3">
        <v>4680115881518</v>
      </c>
      <c r="E108" s="784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3">
        <v>4680115881303</v>
      </c>
      <c r="E109" s="784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5">
        <v>25</v>
      </c>
      <c r="Y109" s="776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26.166666666666668</v>
      </c>
      <c r="BN109" s="64">
        <f>IFERROR(Y109*I109/H109,"0")</f>
        <v>28.26</v>
      </c>
      <c r="BO109" s="64">
        <f>IFERROR(1/J109*(X109/H109),"0")</f>
        <v>4.208754208754209E-2</v>
      </c>
      <c r="BP109" s="64">
        <f>IFERROR(1/J109*(Y109/H109),"0")</f>
        <v>4.5454545454545456E-2</v>
      </c>
    </row>
    <row r="110" spans="1:68" x14ac:dyDescent="0.2">
      <c r="A110" s="792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85" t="s">
        <v>71</v>
      </c>
      <c r="Q110" s="786"/>
      <c r="R110" s="786"/>
      <c r="S110" s="786"/>
      <c r="T110" s="786"/>
      <c r="U110" s="786"/>
      <c r="V110" s="787"/>
      <c r="W110" s="37" t="s">
        <v>72</v>
      </c>
      <c r="X110" s="777">
        <f>IFERROR(X107/H107,"0")+IFERROR(X108/H108,"0")+IFERROR(X109/H109,"0")</f>
        <v>19.444444444444443</v>
      </c>
      <c r="Y110" s="777">
        <f>IFERROR(Y107/H107,"0")+IFERROR(Y108/H108,"0")+IFERROR(Y109/H109,"0")</f>
        <v>20</v>
      </c>
      <c r="Z110" s="777">
        <f>IFERROR(IF(Z107="",0,Z107),"0")+IFERROR(IF(Z108="",0,Z108),"0")+IFERROR(IF(Z109="",0,Z109),"0")</f>
        <v>0.35861999999999999</v>
      </c>
      <c r="AA110" s="778"/>
      <c r="AB110" s="778"/>
      <c r="AC110" s="778"/>
    </row>
    <row r="111" spans="1:68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85" t="s">
        <v>71</v>
      </c>
      <c r="Q111" s="786"/>
      <c r="R111" s="786"/>
      <c r="S111" s="786"/>
      <c r="T111" s="786"/>
      <c r="U111" s="786"/>
      <c r="V111" s="787"/>
      <c r="W111" s="37" t="s">
        <v>69</v>
      </c>
      <c r="X111" s="777">
        <f>IFERROR(SUM(X107:X109),"0")</f>
        <v>175</v>
      </c>
      <c r="Y111" s="777">
        <f>IFERROR(SUM(Y107:Y109),"0")</f>
        <v>178.20000000000002</v>
      </c>
      <c r="Z111" s="37"/>
      <c r="AA111" s="778"/>
      <c r="AB111" s="778"/>
      <c r="AC111" s="778"/>
    </row>
    <row r="112" spans="1:68" ht="14.25" hidden="1" customHeight="1" x14ac:dyDescent="0.25">
      <c r="A112" s="799" t="s">
        <v>73</v>
      </c>
      <c r="B112" s="793"/>
      <c r="C112" s="793"/>
      <c r="D112" s="793"/>
      <c r="E112" s="793"/>
      <c r="F112" s="793"/>
      <c r="G112" s="793"/>
      <c r="H112" s="793"/>
      <c r="I112" s="793"/>
      <c r="J112" s="793"/>
      <c r="K112" s="793"/>
      <c r="L112" s="793"/>
      <c r="M112" s="793"/>
      <c r="N112" s="793"/>
      <c r="O112" s="793"/>
      <c r="P112" s="793"/>
      <c r="Q112" s="793"/>
      <c r="R112" s="793"/>
      <c r="S112" s="793"/>
      <c r="T112" s="793"/>
      <c r="U112" s="793"/>
      <c r="V112" s="793"/>
      <c r="W112" s="793"/>
      <c r="X112" s="793"/>
      <c r="Y112" s="793"/>
      <c r="Z112" s="793"/>
      <c r="AA112" s="768"/>
      <c r="AB112" s="768"/>
      <c r="AC112" s="768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3">
        <v>4607091386967</v>
      </c>
      <c r="E113" s="784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0"/>
      <c r="R113" s="780"/>
      <c r="S113" s="780"/>
      <c r="T113" s="781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3">
        <v>4607091386967</v>
      </c>
      <c r="E114" s="784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5">
        <v>150</v>
      </c>
      <c r="Y114" s="776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160.07142857142858</v>
      </c>
      <c r="BN114" s="64">
        <f t="shared" si="28"/>
        <v>161.35200000000003</v>
      </c>
      <c r="BO114" s="64">
        <f t="shared" si="29"/>
        <v>0.31887755102040816</v>
      </c>
      <c r="BP114" s="64">
        <f t="shared" si="30"/>
        <v>0.3214285714285714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3">
        <v>4607091385731</v>
      </c>
      <c r="E115" s="784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5">
        <v>18</v>
      </c>
      <c r="Y115" s="776">
        <f t="shared" si="26"/>
        <v>18.900000000000002</v>
      </c>
      <c r="Z115" s="36">
        <f>IFERROR(IF(Y115=0,"",ROUNDUP(Y115/H115,0)*0.00651),"")</f>
        <v>4.5569999999999999E-2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19.679999999999996</v>
      </c>
      <c r="BN115" s="64">
        <f t="shared" si="28"/>
        <v>20.664000000000001</v>
      </c>
      <c r="BO115" s="64">
        <f t="shared" si="29"/>
        <v>3.6630036630036632E-2</v>
      </c>
      <c r="BP115" s="64">
        <f t="shared" si="30"/>
        <v>3.8461538461538464E-2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3">
        <v>4680115880894</v>
      </c>
      <c r="E116" s="784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0"/>
      <c r="R116" s="780"/>
      <c r="S116" s="780"/>
      <c r="T116" s="781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3">
        <v>4680115880214</v>
      </c>
      <c r="E117" s="784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3">
        <v>4680115880214</v>
      </c>
      <c r="E118" s="784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0"/>
      <c r="R118" s="780"/>
      <c r="S118" s="780"/>
      <c r="T118" s="781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2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85" t="s">
        <v>71</v>
      </c>
      <c r="Q119" s="786"/>
      <c r="R119" s="786"/>
      <c r="S119" s="786"/>
      <c r="T119" s="786"/>
      <c r="U119" s="786"/>
      <c r="V119" s="787"/>
      <c r="W119" s="37" t="s">
        <v>72</v>
      </c>
      <c r="X119" s="777">
        <f>IFERROR(X113/H113,"0")+IFERROR(X114/H114,"0")+IFERROR(X115/H115,"0")+IFERROR(X116/H116,"0")+IFERROR(X117/H117,"0")+IFERROR(X118/H118,"0")</f>
        <v>24.523809523809526</v>
      </c>
      <c r="Y119" s="777">
        <f>IFERROR(Y113/H113,"0")+IFERROR(Y114/H114,"0")+IFERROR(Y115/H115,"0")+IFERROR(Y116/H116,"0")+IFERROR(Y117/H117,"0")+IFERROR(Y118/H118,"0")</f>
        <v>25</v>
      </c>
      <c r="Z119" s="777">
        <f>IFERROR(IF(Z113="",0,Z113),"0")+IFERROR(IF(Z114="",0,Z114),"0")+IFERROR(IF(Z115="",0,Z115),"0")+IFERROR(IF(Z116="",0,Z116),"0")+IFERROR(IF(Z117="",0,Z117),"0")+IFERROR(IF(Z118="",0,Z118),"0")</f>
        <v>0.43706999999999996</v>
      </c>
      <c r="AA119" s="778"/>
      <c r="AB119" s="778"/>
      <c r="AC119" s="778"/>
    </row>
    <row r="120" spans="1:68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85" t="s">
        <v>71</v>
      </c>
      <c r="Q120" s="786"/>
      <c r="R120" s="786"/>
      <c r="S120" s="786"/>
      <c r="T120" s="786"/>
      <c r="U120" s="786"/>
      <c r="V120" s="787"/>
      <c r="W120" s="37" t="s">
        <v>69</v>
      </c>
      <c r="X120" s="777">
        <f>IFERROR(SUM(X113:X118),"0")</f>
        <v>168</v>
      </c>
      <c r="Y120" s="777">
        <f>IFERROR(SUM(Y113:Y118),"0")</f>
        <v>170.10000000000002</v>
      </c>
      <c r="Z120" s="37"/>
      <c r="AA120" s="778"/>
      <c r="AB120" s="778"/>
      <c r="AC120" s="778"/>
    </row>
    <row r="121" spans="1:68" ht="16.5" hidden="1" customHeight="1" x14ac:dyDescent="0.25">
      <c r="A121" s="817" t="s">
        <v>245</v>
      </c>
      <c r="B121" s="793"/>
      <c r="C121" s="793"/>
      <c r="D121" s="793"/>
      <c r="E121" s="793"/>
      <c r="F121" s="793"/>
      <c r="G121" s="793"/>
      <c r="H121" s="793"/>
      <c r="I121" s="793"/>
      <c r="J121" s="793"/>
      <c r="K121" s="793"/>
      <c r="L121" s="793"/>
      <c r="M121" s="793"/>
      <c r="N121" s="793"/>
      <c r="O121" s="793"/>
      <c r="P121" s="793"/>
      <c r="Q121" s="793"/>
      <c r="R121" s="793"/>
      <c r="S121" s="793"/>
      <c r="T121" s="793"/>
      <c r="U121" s="793"/>
      <c r="V121" s="793"/>
      <c r="W121" s="793"/>
      <c r="X121" s="793"/>
      <c r="Y121" s="793"/>
      <c r="Z121" s="793"/>
      <c r="AA121" s="770"/>
      <c r="AB121" s="770"/>
      <c r="AC121" s="770"/>
    </row>
    <row r="122" spans="1:68" ht="14.25" hidden="1" customHeight="1" x14ac:dyDescent="0.25">
      <c r="A122" s="799" t="s">
        <v>115</v>
      </c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3"/>
      <c r="P122" s="793"/>
      <c r="Q122" s="793"/>
      <c r="R122" s="793"/>
      <c r="S122" s="793"/>
      <c r="T122" s="793"/>
      <c r="U122" s="793"/>
      <c r="V122" s="793"/>
      <c r="W122" s="793"/>
      <c r="X122" s="793"/>
      <c r="Y122" s="793"/>
      <c r="Z122" s="793"/>
      <c r="AA122" s="768"/>
      <c r="AB122" s="768"/>
      <c r="AC122" s="768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3">
        <v>4680115882133</v>
      </c>
      <c r="E123" s="784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0"/>
      <c r="R123" s="780"/>
      <c r="S123" s="780"/>
      <c r="T123" s="781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3">
        <v>4680115882133</v>
      </c>
      <c r="E124" s="784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1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5">
        <v>50</v>
      </c>
      <c r="Y124" s="776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3">
        <v>4680115880269</v>
      </c>
      <c r="E125" s="784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0"/>
      <c r="R125" s="780"/>
      <c r="S125" s="780"/>
      <c r="T125" s="781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3">
        <v>4680115880429</v>
      </c>
      <c r="E126" s="784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3">
        <v>4680115881457</v>
      </c>
      <c r="E127" s="784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85" t="s">
        <v>71</v>
      </c>
      <c r="Q128" s="786"/>
      <c r="R128" s="786"/>
      <c r="S128" s="786"/>
      <c r="T128" s="786"/>
      <c r="U128" s="786"/>
      <c r="V128" s="787"/>
      <c r="W128" s="37" t="s">
        <v>72</v>
      </c>
      <c r="X128" s="777">
        <f>IFERROR(X123/H123,"0")+IFERROR(X124/H124,"0")+IFERROR(X125/H125,"0")+IFERROR(X126/H126,"0")+IFERROR(X127/H127,"0")</f>
        <v>4.4642857142857144</v>
      </c>
      <c r="Y128" s="777">
        <f>IFERROR(Y123/H123,"0")+IFERROR(Y124/H124,"0")+IFERROR(Y125/H125,"0")+IFERROR(Y126/H126,"0")+IFERROR(Y127/H127,"0")</f>
        <v>5</v>
      </c>
      <c r="Z128" s="777">
        <f>IFERROR(IF(Z123="",0,Z123),"0")+IFERROR(IF(Z124="",0,Z124),"0")+IFERROR(IF(Z125="",0,Z125),"0")+IFERROR(IF(Z126="",0,Z126),"0")+IFERROR(IF(Z127="",0,Z127),"0")</f>
        <v>0.10874999999999999</v>
      </c>
      <c r="AA128" s="778"/>
      <c r="AB128" s="778"/>
      <c r="AC128" s="778"/>
    </row>
    <row r="129" spans="1:68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85" t="s">
        <v>71</v>
      </c>
      <c r="Q129" s="786"/>
      <c r="R129" s="786"/>
      <c r="S129" s="786"/>
      <c r="T129" s="786"/>
      <c r="U129" s="786"/>
      <c r="V129" s="787"/>
      <c r="W129" s="37" t="s">
        <v>69</v>
      </c>
      <c r="X129" s="777">
        <f>IFERROR(SUM(X123:X127),"0")</f>
        <v>50</v>
      </c>
      <c r="Y129" s="777">
        <f>IFERROR(SUM(Y123:Y127),"0")</f>
        <v>56</v>
      </c>
      <c r="Z129" s="37"/>
      <c r="AA129" s="778"/>
      <c r="AB129" s="778"/>
      <c r="AC129" s="778"/>
    </row>
    <row r="130" spans="1:68" ht="14.25" hidden="1" customHeight="1" x14ac:dyDescent="0.25">
      <c r="A130" s="799" t="s">
        <v>172</v>
      </c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3"/>
      <c r="P130" s="793"/>
      <c r="Q130" s="793"/>
      <c r="R130" s="793"/>
      <c r="S130" s="793"/>
      <c r="T130" s="793"/>
      <c r="U130" s="793"/>
      <c r="V130" s="793"/>
      <c r="W130" s="793"/>
      <c r="X130" s="793"/>
      <c r="Y130" s="793"/>
      <c r="Z130" s="793"/>
      <c r="AA130" s="768"/>
      <c r="AB130" s="768"/>
      <c r="AC130" s="768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3">
        <v>4680115881488</v>
      </c>
      <c r="E131" s="784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0"/>
      <c r="R131" s="780"/>
      <c r="S131" s="780"/>
      <c r="T131" s="781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3">
        <v>4680115882775</v>
      </c>
      <c r="E132" s="784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3">
        <v>4680115882775</v>
      </c>
      <c r="E133" s="784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3">
        <v>4680115880658</v>
      </c>
      <c r="E134" s="784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2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85" t="s">
        <v>71</v>
      </c>
      <c r="Q135" s="786"/>
      <c r="R135" s="786"/>
      <c r="S135" s="786"/>
      <c r="T135" s="786"/>
      <c r="U135" s="786"/>
      <c r="V135" s="787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85" t="s">
        <v>71</v>
      </c>
      <c r="Q136" s="786"/>
      <c r="R136" s="786"/>
      <c r="S136" s="786"/>
      <c r="T136" s="786"/>
      <c r="U136" s="786"/>
      <c r="V136" s="787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799" t="s">
        <v>73</v>
      </c>
      <c r="B137" s="793"/>
      <c r="C137" s="793"/>
      <c r="D137" s="793"/>
      <c r="E137" s="793"/>
      <c r="F137" s="793"/>
      <c r="G137" s="793"/>
      <c r="H137" s="793"/>
      <c r="I137" s="793"/>
      <c r="J137" s="793"/>
      <c r="K137" s="793"/>
      <c r="L137" s="793"/>
      <c r="M137" s="793"/>
      <c r="N137" s="793"/>
      <c r="O137" s="793"/>
      <c r="P137" s="793"/>
      <c r="Q137" s="793"/>
      <c r="R137" s="793"/>
      <c r="S137" s="793"/>
      <c r="T137" s="793"/>
      <c r="U137" s="793"/>
      <c r="V137" s="793"/>
      <c r="W137" s="793"/>
      <c r="X137" s="793"/>
      <c r="Y137" s="793"/>
      <c r="Z137" s="793"/>
      <c r="AA137" s="768"/>
      <c r="AB137" s="768"/>
      <c r="AC137" s="768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3">
        <v>4607091385168</v>
      </c>
      <c r="E138" s="784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0"/>
      <c r="R138" s="780"/>
      <c r="S138" s="780"/>
      <c r="T138" s="781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3">
        <v>4607091385168</v>
      </c>
      <c r="E139" s="784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5">
        <v>200</v>
      </c>
      <c r="Y139" s="776">
        <f t="shared" si="31"/>
        <v>201.60000000000002</v>
      </c>
      <c r="Z139" s="36">
        <f>IFERROR(IF(Y139=0,"",ROUNDUP(Y139/H139,0)*0.02175),"")</f>
        <v>0.52200000000000002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213.28571428571431</v>
      </c>
      <c r="BN139" s="64">
        <f t="shared" si="33"/>
        <v>214.99200000000002</v>
      </c>
      <c r="BO139" s="64">
        <f t="shared" si="34"/>
        <v>0.42517006802721086</v>
      </c>
      <c r="BP139" s="64">
        <f t="shared" si="35"/>
        <v>0.42857142857142855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3">
        <v>4680115884540</v>
      </c>
      <c r="E140" s="784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3">
        <v>4607091383256</v>
      </c>
      <c r="E141" s="784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3">
        <v>4607091385748</v>
      </c>
      <c r="E142" s="784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0"/>
      <c r="R142" s="780"/>
      <c r="S142" s="780"/>
      <c r="T142" s="781"/>
      <c r="U142" s="34"/>
      <c r="V142" s="34"/>
      <c r="W142" s="35" t="s">
        <v>69</v>
      </c>
      <c r="X142" s="775">
        <v>18</v>
      </c>
      <c r="Y142" s="776">
        <f t="shared" si="31"/>
        <v>18.900000000000002</v>
      </c>
      <c r="Z142" s="36">
        <f>IFERROR(IF(Y142=0,"",ROUNDUP(Y142/H142,0)*0.00651),"")</f>
        <v>4.5569999999999999E-2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19.679999999999996</v>
      </c>
      <c r="BN142" s="64">
        <f t="shared" si="33"/>
        <v>20.664000000000001</v>
      </c>
      <c r="BO142" s="64">
        <f t="shared" si="34"/>
        <v>3.6630036630036632E-2</v>
      </c>
      <c r="BP142" s="64">
        <f t="shared" si="35"/>
        <v>3.8461538461538464E-2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3">
        <v>4680115884533</v>
      </c>
      <c r="E143" s="784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0"/>
      <c r="R143" s="780"/>
      <c r="S143" s="780"/>
      <c r="T143" s="781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3">
        <v>4680115882645</v>
      </c>
      <c r="E144" s="784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85" t="s">
        <v>71</v>
      </c>
      <c r="Q145" s="786"/>
      <c r="R145" s="786"/>
      <c r="S145" s="786"/>
      <c r="T145" s="786"/>
      <c r="U145" s="786"/>
      <c r="V145" s="787"/>
      <c r="W145" s="37" t="s">
        <v>72</v>
      </c>
      <c r="X145" s="777">
        <f>IFERROR(X138/H138,"0")+IFERROR(X139/H139,"0")+IFERROR(X140/H140,"0")+IFERROR(X141/H141,"0")+IFERROR(X142/H142,"0")+IFERROR(X143/H143,"0")+IFERROR(X144/H144,"0")</f>
        <v>30.476190476190474</v>
      </c>
      <c r="Y145" s="777">
        <f>IFERROR(Y138/H138,"0")+IFERROR(Y139/H139,"0")+IFERROR(Y140/H140,"0")+IFERROR(Y141/H141,"0")+IFERROR(Y142/H142,"0")+IFERROR(Y143/H143,"0")+IFERROR(Y144/H144,"0")</f>
        <v>31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0.56757000000000002</v>
      </c>
      <c r="AA145" s="778"/>
      <c r="AB145" s="778"/>
      <c r="AC145" s="778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85" t="s">
        <v>71</v>
      </c>
      <c r="Q146" s="786"/>
      <c r="R146" s="786"/>
      <c r="S146" s="786"/>
      <c r="T146" s="786"/>
      <c r="U146" s="786"/>
      <c r="V146" s="787"/>
      <c r="W146" s="37" t="s">
        <v>69</v>
      </c>
      <c r="X146" s="777">
        <f>IFERROR(SUM(X138:X144),"0")</f>
        <v>218</v>
      </c>
      <c r="Y146" s="777">
        <f>IFERROR(SUM(Y138:Y144),"0")</f>
        <v>220.50000000000003</v>
      </c>
      <c r="Z146" s="37"/>
      <c r="AA146" s="778"/>
      <c r="AB146" s="778"/>
      <c r="AC146" s="778"/>
    </row>
    <row r="147" spans="1:68" ht="14.25" hidden="1" customHeight="1" x14ac:dyDescent="0.25">
      <c r="A147" s="799" t="s">
        <v>213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68"/>
      <c r="AB147" s="768"/>
      <c r="AC147" s="768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3">
        <v>4680115882652</v>
      </c>
      <c r="E148" s="784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0"/>
      <c r="R148" s="780"/>
      <c r="S148" s="780"/>
      <c r="T148" s="781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3">
        <v>4680115880238</v>
      </c>
      <c r="E149" s="784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92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85" t="s">
        <v>71</v>
      </c>
      <c r="Q150" s="786"/>
      <c r="R150" s="786"/>
      <c r="S150" s="786"/>
      <c r="T150" s="786"/>
      <c r="U150" s="786"/>
      <c r="V150" s="787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85" t="s">
        <v>71</v>
      </c>
      <c r="Q151" s="786"/>
      <c r="R151" s="786"/>
      <c r="S151" s="786"/>
      <c r="T151" s="786"/>
      <c r="U151" s="786"/>
      <c r="V151" s="787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817" t="s">
        <v>291</v>
      </c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3"/>
      <c r="P152" s="793"/>
      <c r="Q152" s="793"/>
      <c r="R152" s="793"/>
      <c r="S152" s="793"/>
      <c r="T152" s="793"/>
      <c r="U152" s="793"/>
      <c r="V152" s="793"/>
      <c r="W152" s="793"/>
      <c r="X152" s="793"/>
      <c r="Y152" s="793"/>
      <c r="Z152" s="793"/>
      <c r="AA152" s="770"/>
      <c r="AB152" s="770"/>
      <c r="AC152" s="770"/>
    </row>
    <row r="153" spans="1:68" ht="14.25" hidden="1" customHeight="1" x14ac:dyDescent="0.25">
      <c r="A153" s="799" t="s">
        <v>115</v>
      </c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3"/>
      <c r="P153" s="793"/>
      <c r="Q153" s="793"/>
      <c r="R153" s="793"/>
      <c r="S153" s="793"/>
      <c r="T153" s="793"/>
      <c r="U153" s="793"/>
      <c r="V153" s="793"/>
      <c r="W153" s="793"/>
      <c r="X153" s="793"/>
      <c r="Y153" s="793"/>
      <c r="Z153" s="793"/>
      <c r="AA153" s="768"/>
      <c r="AB153" s="768"/>
      <c r="AC153" s="768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3">
        <v>4680115882577</v>
      </c>
      <c r="E154" s="784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0"/>
      <c r="R154" s="780"/>
      <c r="S154" s="780"/>
      <c r="T154" s="781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3">
        <v>4680115882577</v>
      </c>
      <c r="E155" s="784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0"/>
      <c r="R155" s="780"/>
      <c r="S155" s="780"/>
      <c r="T155" s="781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2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85" t="s">
        <v>71</v>
      </c>
      <c r="Q157" s="786"/>
      <c r="R157" s="786"/>
      <c r="S157" s="786"/>
      <c r="T157" s="786"/>
      <c r="U157" s="786"/>
      <c r="V157" s="787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799" t="s">
        <v>64</v>
      </c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3"/>
      <c r="P158" s="793"/>
      <c r="Q158" s="793"/>
      <c r="R158" s="793"/>
      <c r="S158" s="793"/>
      <c r="T158" s="793"/>
      <c r="U158" s="793"/>
      <c r="V158" s="793"/>
      <c r="W158" s="793"/>
      <c r="X158" s="793"/>
      <c r="Y158" s="793"/>
      <c r="Z158" s="793"/>
      <c r="AA158" s="768"/>
      <c r="AB158" s="768"/>
      <c r="AC158" s="768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3">
        <v>4680115883444</v>
      </c>
      <c r="E159" s="784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0"/>
      <c r="R159" s="780"/>
      <c r="S159" s="780"/>
      <c r="T159" s="781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3">
        <v>4680115883444</v>
      </c>
      <c r="E160" s="784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2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85" t="s">
        <v>71</v>
      </c>
      <c r="Q162" s="786"/>
      <c r="R162" s="786"/>
      <c r="S162" s="786"/>
      <c r="T162" s="786"/>
      <c r="U162" s="786"/>
      <c r="V162" s="787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799" t="s">
        <v>73</v>
      </c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3"/>
      <c r="P163" s="793"/>
      <c r="Q163" s="793"/>
      <c r="R163" s="793"/>
      <c r="S163" s="793"/>
      <c r="T163" s="793"/>
      <c r="U163" s="793"/>
      <c r="V163" s="793"/>
      <c r="W163" s="793"/>
      <c r="X163" s="793"/>
      <c r="Y163" s="793"/>
      <c r="Z163" s="793"/>
      <c r="AA163" s="768"/>
      <c r="AB163" s="768"/>
      <c r="AC163" s="768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3">
        <v>4680115882584</v>
      </c>
      <c r="E164" s="784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0"/>
      <c r="R164" s="780"/>
      <c r="S164" s="780"/>
      <c r="T164" s="781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3">
        <v>4680115882584</v>
      </c>
      <c r="E165" s="784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0"/>
      <c r="R165" s="780"/>
      <c r="S165" s="780"/>
      <c r="T165" s="781"/>
      <c r="U165" s="34"/>
      <c r="V165" s="34"/>
      <c r="W165" s="35" t="s">
        <v>69</v>
      </c>
      <c r="X165" s="775">
        <v>9.9</v>
      </c>
      <c r="Y165" s="776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10.904999999999999</v>
      </c>
      <c r="BN165" s="64">
        <f>IFERROR(Y165*I165/H165,"0")</f>
        <v>11.632</v>
      </c>
      <c r="BO165" s="64">
        <f>IFERROR(1/J165*(X165/H165),"0")</f>
        <v>2.0604395604395608E-2</v>
      </c>
      <c r="BP165" s="64">
        <f>IFERROR(1/J165*(Y165/H165),"0")</f>
        <v>2.197802197802198E-2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77">
        <f>IFERROR(X164/H164,"0")+IFERROR(X165/H165,"0")</f>
        <v>3.75</v>
      </c>
      <c r="Y166" s="777">
        <f>IFERROR(Y164/H164,"0")+IFERROR(Y165/H165,"0")</f>
        <v>4</v>
      </c>
      <c r="Z166" s="777">
        <f>IFERROR(IF(Z164="",0,Z164),"0")+IFERROR(IF(Z165="",0,Z165),"0")</f>
        <v>2.6040000000000001E-2</v>
      </c>
      <c r="AA166" s="778"/>
      <c r="AB166" s="778"/>
      <c r="AC166" s="778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77">
        <f>IFERROR(SUM(X164:X165),"0")</f>
        <v>9.9</v>
      </c>
      <c r="Y167" s="777">
        <f>IFERROR(SUM(Y164:Y165),"0")</f>
        <v>10.56</v>
      </c>
      <c r="Z167" s="37"/>
      <c r="AA167" s="778"/>
      <c r="AB167" s="778"/>
      <c r="AC167" s="778"/>
    </row>
    <row r="168" spans="1:68" ht="16.5" hidden="1" customHeight="1" x14ac:dyDescent="0.25">
      <c r="A168" s="817" t="s">
        <v>113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0"/>
      <c r="AB168" s="770"/>
      <c r="AC168" s="770"/>
    </row>
    <row r="169" spans="1:68" ht="14.25" hidden="1" customHeight="1" x14ac:dyDescent="0.25">
      <c r="A169" s="799" t="s">
        <v>115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68"/>
      <c r="AB169" s="768"/>
      <c r="AC169" s="768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3">
        <v>4607091384604</v>
      </c>
      <c r="E170" s="784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0"/>
      <c r="R170" s="780"/>
      <c r="S170" s="780"/>
      <c r="T170" s="781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799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68"/>
      <c r="AB173" s="768"/>
      <c r="AC173" s="768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3">
        <v>4607091387667</v>
      </c>
      <c r="E174" s="784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0"/>
      <c r="R174" s="780"/>
      <c r="S174" s="780"/>
      <c r="T174" s="781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3">
        <v>4607091387636</v>
      </c>
      <c r="E175" s="784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5">
        <v>30</v>
      </c>
      <c r="Y175" s="776">
        <f>IFERROR(IF(X175="",0,CEILING((X175/$H175),1)*$H175),"")</f>
        <v>33.6</v>
      </c>
      <c r="Z175" s="36">
        <f>IFERROR(IF(Y175=0,"",ROUNDUP(Y175/H175,0)*0.00902),"")</f>
        <v>7.2160000000000002E-2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32.142857142857139</v>
      </c>
      <c r="BN175" s="64">
        <f>IFERROR(Y175*I175/H175,"0")</f>
        <v>36</v>
      </c>
      <c r="BO175" s="64">
        <f>IFERROR(1/J175*(X175/H175),"0")</f>
        <v>5.4112554112554112E-2</v>
      </c>
      <c r="BP175" s="64">
        <f>IFERROR(1/J175*(Y175/H175),"0")</f>
        <v>6.0606060606060608E-2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3">
        <v>4607091382426</v>
      </c>
      <c r="E176" s="784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5">
        <v>40</v>
      </c>
      <c r="Y176" s="776">
        <f>IFERROR(IF(X176="",0,CEILING((X176/$H176),1)*$H176),"")</f>
        <v>45</v>
      </c>
      <c r="Z176" s="36">
        <f>IFERROR(IF(Y176=0,"",ROUNDUP(Y176/H176,0)*0.02175),"")</f>
        <v>0.10874999999999999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42.800000000000004</v>
      </c>
      <c r="BN176" s="64">
        <f>IFERROR(Y176*I176/H176,"0")</f>
        <v>48.150000000000006</v>
      </c>
      <c r="BO176" s="64">
        <f>IFERROR(1/J176*(X176/H176),"0")</f>
        <v>7.9365079365079361E-2</v>
      </c>
      <c r="BP176" s="64">
        <f>IFERROR(1/J176*(Y176/H176),"0")</f>
        <v>8.9285714285714274E-2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3">
        <v>4607091386547</v>
      </c>
      <c r="E177" s="784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3">
        <v>4607091382464</v>
      </c>
      <c r="E178" s="784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77">
        <f>IFERROR(X174/H174,"0")+IFERROR(X175/H175,"0")+IFERROR(X176/H176,"0")+IFERROR(X177/H177,"0")+IFERROR(X178/H178,"0")</f>
        <v>11.587301587301587</v>
      </c>
      <c r="Y179" s="777">
        <f>IFERROR(Y174/H174,"0")+IFERROR(Y175/H175,"0")+IFERROR(Y176/H176,"0")+IFERROR(Y177/H177,"0")+IFERROR(Y178/H178,"0")</f>
        <v>13</v>
      </c>
      <c r="Z179" s="777">
        <f>IFERROR(IF(Z174="",0,Z174),"0")+IFERROR(IF(Z175="",0,Z175),"0")+IFERROR(IF(Z176="",0,Z176),"0")+IFERROR(IF(Z177="",0,Z177),"0")+IFERROR(IF(Z178="",0,Z178),"0")</f>
        <v>0.18090999999999999</v>
      </c>
      <c r="AA179" s="778"/>
      <c r="AB179" s="778"/>
      <c r="AC179" s="778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77">
        <f>IFERROR(SUM(X174:X178),"0")</f>
        <v>70</v>
      </c>
      <c r="Y180" s="777">
        <f>IFERROR(SUM(Y174:Y178),"0")</f>
        <v>78.599999999999994</v>
      </c>
      <c r="Z180" s="37"/>
      <c r="AA180" s="778"/>
      <c r="AB180" s="778"/>
      <c r="AC180" s="778"/>
    </row>
    <row r="181" spans="1:68" ht="14.25" hidden="1" customHeight="1" x14ac:dyDescent="0.25">
      <c r="A181" s="799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68"/>
      <c r="AB181" s="768"/>
      <c r="AC181" s="768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3">
        <v>4607091386264</v>
      </c>
      <c r="E182" s="784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0"/>
      <c r="R182" s="780"/>
      <c r="S182" s="780"/>
      <c r="T182" s="781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3">
        <v>4607091385427</v>
      </c>
      <c r="E183" s="784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0"/>
      <c r="R183" s="780"/>
      <c r="S183" s="780"/>
      <c r="T183" s="781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75" t="s">
        <v>325</v>
      </c>
      <c r="B186" s="876"/>
      <c r="C186" s="876"/>
      <c r="D186" s="876"/>
      <c r="E186" s="876"/>
      <c r="F186" s="876"/>
      <c r="G186" s="876"/>
      <c r="H186" s="876"/>
      <c r="I186" s="876"/>
      <c r="J186" s="876"/>
      <c r="K186" s="876"/>
      <c r="L186" s="876"/>
      <c r="M186" s="876"/>
      <c r="N186" s="876"/>
      <c r="O186" s="876"/>
      <c r="P186" s="876"/>
      <c r="Q186" s="876"/>
      <c r="R186" s="876"/>
      <c r="S186" s="876"/>
      <c r="T186" s="876"/>
      <c r="U186" s="876"/>
      <c r="V186" s="876"/>
      <c r="W186" s="876"/>
      <c r="X186" s="876"/>
      <c r="Y186" s="876"/>
      <c r="Z186" s="876"/>
      <c r="AA186" s="48"/>
      <c r="AB186" s="48"/>
      <c r="AC186" s="48"/>
    </row>
    <row r="187" spans="1:68" ht="16.5" hidden="1" customHeight="1" x14ac:dyDescent="0.25">
      <c r="A187" s="817" t="s">
        <v>326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0"/>
      <c r="AB187" s="770"/>
      <c r="AC187" s="770"/>
    </row>
    <row r="188" spans="1:68" ht="14.25" hidden="1" customHeight="1" x14ac:dyDescent="0.25">
      <c r="A188" s="799" t="s">
        <v>172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68"/>
      <c r="AB188" s="768"/>
      <c r="AC188" s="768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3">
        <v>4680115886223</v>
      </c>
      <c r="E189" s="784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0"/>
      <c r="R189" s="780"/>
      <c r="S189" s="780"/>
      <c r="T189" s="781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799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68"/>
      <c r="AB192" s="768"/>
      <c r="AC192" s="768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3">
        <v>4680115880993</v>
      </c>
      <c r="E193" s="784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0"/>
      <c r="R193" s="780"/>
      <c r="S193" s="780"/>
      <c r="T193" s="781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3">
        <v>4680115881761</v>
      </c>
      <c r="E194" s="784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0"/>
      <c r="R194" s="780"/>
      <c r="S194" s="780"/>
      <c r="T194" s="781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3">
        <v>4680115881563</v>
      </c>
      <c r="E195" s="784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3">
        <v>4680115880986</v>
      </c>
      <c r="E196" s="784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0"/>
      <c r="R196" s="780"/>
      <c r="S196" s="780"/>
      <c r="T196" s="781"/>
      <c r="U196" s="34"/>
      <c r="V196" s="34"/>
      <c r="W196" s="35" t="s">
        <v>69</v>
      </c>
      <c r="X196" s="775">
        <v>14</v>
      </c>
      <c r="Y196" s="776">
        <f t="shared" si="36"/>
        <v>14.700000000000001</v>
      </c>
      <c r="Z196" s="36">
        <f>IFERROR(IF(Y196=0,"",ROUNDUP(Y196/H196,0)*0.00502),"")</f>
        <v>3.5140000000000005E-2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14.866666666666665</v>
      </c>
      <c r="BN196" s="64">
        <f t="shared" si="38"/>
        <v>15.61</v>
      </c>
      <c r="BO196" s="64">
        <f t="shared" si="39"/>
        <v>2.8490028490028491E-2</v>
      </c>
      <c r="BP196" s="64">
        <f t="shared" si="40"/>
        <v>2.9914529914529919E-2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3">
        <v>4680115881785</v>
      </c>
      <c r="E197" s="784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0"/>
      <c r="R197" s="780"/>
      <c r="S197" s="780"/>
      <c r="T197" s="781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3">
        <v>4680115881679</v>
      </c>
      <c r="E198" s="784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3">
        <v>4680115880191</v>
      </c>
      <c r="E199" s="784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3">
        <v>4680115883963</v>
      </c>
      <c r="E200" s="784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0"/>
      <c r="R200" s="780"/>
      <c r="S200" s="780"/>
      <c r="T200" s="781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6.6666666666666661</v>
      </c>
      <c r="Y201" s="777">
        <f>IFERROR(Y193/H193,"0")+IFERROR(Y194/H194,"0")+IFERROR(Y195/H195,"0")+IFERROR(Y196/H196,"0")+IFERROR(Y197/H197,"0")+IFERROR(Y198/H198,"0")+IFERROR(Y199/H199,"0")+IFERROR(Y200/H200,"0")</f>
        <v>7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3.5140000000000005E-2</v>
      </c>
      <c r="AA201" s="778"/>
      <c r="AB201" s="778"/>
      <c r="AC201" s="778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77">
        <f>IFERROR(SUM(X193:X200),"0")</f>
        <v>14</v>
      </c>
      <c r="Y202" s="777">
        <f>IFERROR(SUM(Y193:Y200),"0")</f>
        <v>14.700000000000001</v>
      </c>
      <c r="Z202" s="37"/>
      <c r="AA202" s="778"/>
      <c r="AB202" s="778"/>
      <c r="AC202" s="778"/>
    </row>
    <row r="203" spans="1:68" ht="16.5" hidden="1" customHeight="1" x14ac:dyDescent="0.25">
      <c r="A203" s="817" t="s">
        <v>350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0"/>
      <c r="AB203" s="770"/>
      <c r="AC203" s="770"/>
    </row>
    <row r="204" spans="1:68" ht="14.25" hidden="1" customHeight="1" x14ac:dyDescent="0.25">
      <c r="A204" s="799" t="s">
        <v>115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68"/>
      <c r="AB204" s="768"/>
      <c r="AC204" s="768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3">
        <v>4680115881402</v>
      </c>
      <c r="E205" s="784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0"/>
      <c r="R205" s="780"/>
      <c r="S205" s="780"/>
      <c r="T205" s="781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3">
        <v>4680115881396</v>
      </c>
      <c r="E206" s="784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0"/>
      <c r="R206" s="780"/>
      <c r="S206" s="780"/>
      <c r="T206" s="781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799" t="s">
        <v>172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68"/>
      <c r="AB209" s="768"/>
      <c r="AC209" s="768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3">
        <v>4680115882935</v>
      </c>
      <c r="E210" s="784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0"/>
      <c r="R210" s="780"/>
      <c r="S210" s="780"/>
      <c r="T210" s="781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3">
        <v>4680115880764</v>
      </c>
      <c r="E211" s="784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0"/>
      <c r="R211" s="780"/>
      <c r="S211" s="780"/>
      <c r="T211" s="781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799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68"/>
      <c r="AB214" s="768"/>
      <c r="AC214" s="768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3">
        <v>4680115882683</v>
      </c>
      <c r="E215" s="784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0"/>
      <c r="R215" s="780"/>
      <c r="S215" s="780"/>
      <c r="T215" s="781"/>
      <c r="U215" s="34"/>
      <c r="V215" s="34"/>
      <c r="W215" s="35" t="s">
        <v>69</v>
      </c>
      <c r="X215" s="775">
        <v>20</v>
      </c>
      <c r="Y215" s="776">
        <f t="shared" ref="Y215:Y222" si="41">IFERROR(IF(X215="",0,CEILING((X215/$H215),1)*$H215),"")</f>
        <v>21.6</v>
      </c>
      <c r="Z215" s="36">
        <f>IFERROR(IF(Y215=0,"",ROUNDUP(Y215/H215,0)*0.00902),"")</f>
        <v>3.6080000000000001E-2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20.777777777777779</v>
      </c>
      <c r="BN215" s="64">
        <f t="shared" ref="BN215:BN222" si="43">IFERROR(Y215*I215/H215,"0")</f>
        <v>22.44</v>
      </c>
      <c r="BO215" s="64">
        <f t="shared" ref="BO215:BO222" si="44">IFERROR(1/J215*(X215/H215),"0")</f>
        <v>2.8058361391694722E-2</v>
      </c>
      <c r="BP215" s="64">
        <f t="shared" ref="BP215:BP222" si="45">IFERROR(1/J215*(Y215/H215),"0")</f>
        <v>3.0303030303030304E-2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3">
        <v>4680115882690</v>
      </c>
      <c r="E216" s="784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3">
        <v>4680115882669</v>
      </c>
      <c r="E217" s="784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5">
        <v>9</v>
      </c>
      <c r="Y217" s="776">
        <f t="shared" si="41"/>
        <v>10.8</v>
      </c>
      <c r="Z217" s="36">
        <f>IFERROR(IF(Y217=0,"",ROUNDUP(Y217/H217,0)*0.00902),"")</f>
        <v>1.804E-2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9.35</v>
      </c>
      <c r="BN217" s="64">
        <f t="shared" si="43"/>
        <v>11.22</v>
      </c>
      <c r="BO217" s="64">
        <f t="shared" si="44"/>
        <v>1.2626262626262626E-2</v>
      </c>
      <c r="BP217" s="64">
        <f t="shared" si="45"/>
        <v>1.5151515151515152E-2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3">
        <v>4680115882676</v>
      </c>
      <c r="E218" s="784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3">
        <v>4680115884014</v>
      </c>
      <c r="E219" s="784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3">
        <v>4680115884007</v>
      </c>
      <c r="E220" s="784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3">
        <v>4680115884038</v>
      </c>
      <c r="E221" s="784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3">
        <v>4680115884021</v>
      </c>
      <c r="E222" s="784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5.3703703703703702</v>
      </c>
      <c r="Y223" s="777">
        <f>IFERROR(Y215/H215,"0")+IFERROR(Y216/H216,"0")+IFERROR(Y217/H217,"0")+IFERROR(Y218/H218,"0")+IFERROR(Y219/H219,"0")+IFERROR(Y220/H220,"0")+IFERROR(Y221/H221,"0")+IFERROR(Y222/H222,"0")</f>
        <v>6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5.4120000000000001E-2</v>
      </c>
      <c r="AA223" s="778"/>
      <c r="AB223" s="778"/>
      <c r="AC223" s="778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77">
        <f>IFERROR(SUM(X215:X222),"0")</f>
        <v>29</v>
      </c>
      <c r="Y224" s="777">
        <f>IFERROR(SUM(Y215:Y222),"0")</f>
        <v>32.400000000000006</v>
      </c>
      <c r="Z224" s="37"/>
      <c r="AA224" s="778"/>
      <c r="AB224" s="778"/>
      <c r="AC224" s="778"/>
    </row>
    <row r="225" spans="1:68" ht="14.25" hidden="1" customHeight="1" x14ac:dyDescent="0.25">
      <c r="A225" s="799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68"/>
      <c r="AB225" s="768"/>
      <c r="AC225" s="768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3">
        <v>4680115881594</v>
      </c>
      <c r="E226" s="784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0"/>
      <c r="R226" s="780"/>
      <c r="S226" s="780"/>
      <c r="T226" s="781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3">
        <v>4680115880962</v>
      </c>
      <c r="E227" s="784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0"/>
      <c r="R227" s="780"/>
      <c r="S227" s="780"/>
      <c r="T227" s="781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3">
        <v>4680115881617</v>
      </c>
      <c r="E228" s="784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0"/>
      <c r="R228" s="780"/>
      <c r="S228" s="780"/>
      <c r="T228" s="781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3">
        <v>4680115880573</v>
      </c>
      <c r="E229" s="784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0"/>
      <c r="R229" s="780"/>
      <c r="S229" s="780"/>
      <c r="T229" s="781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3">
        <v>4680115882195</v>
      </c>
      <c r="E230" s="784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3">
        <v>4680115882607</v>
      </c>
      <c r="E231" s="784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3">
        <v>4680115880092</v>
      </c>
      <c r="E232" s="784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3">
        <v>4680115880221</v>
      </c>
      <c r="E233" s="784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3">
        <v>4680115882942</v>
      </c>
      <c r="E234" s="784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3">
        <v>4680115880504</v>
      </c>
      <c r="E235" s="784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0"/>
      <c r="R235" s="780"/>
      <c r="S235" s="780"/>
      <c r="T235" s="781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3">
        <v>4680115882164</v>
      </c>
      <c r="E236" s="784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0"/>
      <c r="R236" s="780"/>
      <c r="S236" s="780"/>
      <c r="T236" s="781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799" t="s">
        <v>213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68"/>
      <c r="AB239" s="768"/>
      <c r="AC239" s="768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3">
        <v>4680115882874</v>
      </c>
      <c r="E240" s="784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0"/>
      <c r="R240" s="780"/>
      <c r="S240" s="780"/>
      <c r="T240" s="781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4301060404</v>
      </c>
      <c r="D241" s="783">
        <v>4680115882874</v>
      </c>
      <c r="E241" s="784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3">
        <v>4680115882874</v>
      </c>
      <c r="E242" s="784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71" t="s">
        <v>417</v>
      </c>
      <c r="Q242" s="780"/>
      <c r="R242" s="780"/>
      <c r="S242" s="780"/>
      <c r="T242" s="781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3">
        <v>4680115884434</v>
      </c>
      <c r="E243" s="784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3">
        <v>4680115880818</v>
      </c>
      <c r="E244" s="784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3">
        <v>4680115880801</v>
      </c>
      <c r="E245" s="784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817" t="s">
        <v>428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0"/>
      <c r="AB248" s="770"/>
      <c r="AC248" s="770"/>
    </row>
    <row r="249" spans="1:68" ht="14.25" hidden="1" customHeight="1" x14ac:dyDescent="0.25">
      <c r="A249" s="799" t="s">
        <v>115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68"/>
      <c r="AB249" s="768"/>
      <c r="AC249" s="768"/>
    </row>
    <row r="250" spans="1:68" ht="27" hidden="1" customHeight="1" x14ac:dyDescent="0.25">
      <c r="A250" s="54" t="s">
        <v>429</v>
      </c>
      <c r="B250" s="54" t="s">
        <v>430</v>
      </c>
      <c r="C250" s="31">
        <v>4301011945</v>
      </c>
      <c r="D250" s="783">
        <v>4680115884274</v>
      </c>
      <c r="E250" s="784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4301011717</v>
      </c>
      <c r="D251" s="783">
        <v>4680115884274</v>
      </c>
      <c r="E251" s="784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3">
        <v>4680115884298</v>
      </c>
      <c r="E252" s="784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4301011944</v>
      </c>
      <c r="D253" s="783">
        <v>4680115884250</v>
      </c>
      <c r="E253" s="784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1">
        <v>4301011733</v>
      </c>
      <c r="D254" s="783">
        <v>4680115884250</v>
      </c>
      <c r="E254" s="784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3">
        <v>4680115884281</v>
      </c>
      <c r="E255" s="784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3">
        <v>4680115884199</v>
      </c>
      <c r="E256" s="784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3">
        <v>4680115884267</v>
      </c>
      <c r="E257" s="784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817" t="s">
        <v>449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0"/>
      <c r="AB260" s="770"/>
      <c r="AC260" s="770"/>
    </row>
    <row r="261" spans="1:68" ht="14.25" hidden="1" customHeight="1" x14ac:dyDescent="0.25">
      <c r="A261" s="799" t="s">
        <v>115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68"/>
      <c r="AB261" s="768"/>
      <c r="AC261" s="768"/>
    </row>
    <row r="262" spans="1:68" ht="27" hidden="1" customHeight="1" x14ac:dyDescent="0.25">
      <c r="A262" s="54" t="s">
        <v>450</v>
      </c>
      <c r="B262" s="54" t="s">
        <v>451</v>
      </c>
      <c r="C262" s="31">
        <v>4301011942</v>
      </c>
      <c r="D262" s="783">
        <v>4680115884137</v>
      </c>
      <c r="E262" s="784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1">
        <v>4301011826</v>
      </c>
      <c r="D263" s="783">
        <v>4680115884137</v>
      </c>
      <c r="E263" s="784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3">
        <v>4680115884236</v>
      </c>
      <c r="E264" s="784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4301011941</v>
      </c>
      <c r="D265" s="783">
        <v>4680115884175</v>
      </c>
      <c r="E265" s="784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1">
        <v>4301011721</v>
      </c>
      <c r="D266" s="783">
        <v>4680115884175</v>
      </c>
      <c r="E266" s="784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3">
        <v>4680115884144</v>
      </c>
      <c r="E267" s="784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3">
        <v>4680115885288</v>
      </c>
      <c r="E268" s="784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3">
        <v>4680115884182</v>
      </c>
      <c r="E269" s="784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3">
        <v>4680115884205</v>
      </c>
      <c r="E270" s="784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0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799" t="s">
        <v>172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68"/>
      <c r="AB273" s="768"/>
      <c r="AC273" s="768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3">
        <v>4680115885721</v>
      </c>
      <c r="E274" s="784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817" t="s">
        <v>473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0"/>
      <c r="AB277" s="770"/>
      <c r="AC277" s="770"/>
    </row>
    <row r="278" spans="1:68" ht="14.25" hidden="1" customHeight="1" x14ac:dyDescent="0.25">
      <c r="A278" s="799" t="s">
        <v>115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68"/>
      <c r="AB278" s="768"/>
      <c r="AC278" s="768"/>
    </row>
    <row r="279" spans="1:68" ht="27" hidden="1" customHeight="1" x14ac:dyDescent="0.25">
      <c r="A279" s="54" t="s">
        <v>474</v>
      </c>
      <c r="B279" s="54" t="s">
        <v>475</v>
      </c>
      <c r="C279" s="31">
        <v>4301011322</v>
      </c>
      <c r="D279" s="783">
        <v>4607091387452</v>
      </c>
      <c r="E279" s="784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4301011855</v>
      </c>
      <c r="D280" s="783">
        <v>4680115885837</v>
      </c>
      <c r="E280" s="784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4301011910</v>
      </c>
      <c r="D281" s="783">
        <v>4680115885806</v>
      </c>
      <c r="E281" s="784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4301011850</v>
      </c>
      <c r="D282" s="783">
        <v>4680115885806</v>
      </c>
      <c r="E282" s="784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4301011313</v>
      </c>
      <c r="D283" s="783">
        <v>4607091385984</v>
      </c>
      <c r="E283" s="784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4301011853</v>
      </c>
      <c r="D284" s="783">
        <v>4680115885851</v>
      </c>
      <c r="E284" s="784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4301011319</v>
      </c>
      <c r="D285" s="783">
        <v>4607091387469</v>
      </c>
      <c r="E285" s="784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4301011852</v>
      </c>
      <c r="D286" s="783">
        <v>4680115885844</v>
      </c>
      <c r="E286" s="784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4301011316</v>
      </c>
      <c r="D287" s="783">
        <v>4607091387438</v>
      </c>
      <c r="E287" s="784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4301011851</v>
      </c>
      <c r="D288" s="783">
        <v>4680115885820</v>
      </c>
      <c r="E288" s="784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2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85" t="s">
        <v>71</v>
      </c>
      <c r="Q290" s="786"/>
      <c r="R290" s="786"/>
      <c r="S290" s="786"/>
      <c r="T290" s="786"/>
      <c r="U290" s="786"/>
      <c r="V290" s="787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817" t="s">
        <v>500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0"/>
      <c r="AB291" s="770"/>
      <c r="AC291" s="770"/>
    </row>
    <row r="292" spans="1:68" ht="14.25" hidden="1" customHeight="1" x14ac:dyDescent="0.25">
      <c r="A292" s="799" t="s">
        <v>115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68"/>
      <c r="AB292" s="768"/>
      <c r="AC292" s="768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3">
        <v>4680115885707</v>
      </c>
      <c r="E293" s="784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2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85" t="s">
        <v>71</v>
      </c>
      <c r="Q295" s="786"/>
      <c r="R295" s="786"/>
      <c r="S295" s="786"/>
      <c r="T295" s="786"/>
      <c r="U295" s="786"/>
      <c r="V295" s="787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817" t="s">
        <v>503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0"/>
      <c r="AB296" s="770"/>
      <c r="AC296" s="770"/>
    </row>
    <row r="297" spans="1:68" ht="14.25" hidden="1" customHeight="1" x14ac:dyDescent="0.25">
      <c r="A297" s="799" t="s">
        <v>115</v>
      </c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3"/>
      <c r="P297" s="793"/>
      <c r="Q297" s="793"/>
      <c r="R297" s="793"/>
      <c r="S297" s="793"/>
      <c r="T297" s="793"/>
      <c r="U297" s="793"/>
      <c r="V297" s="793"/>
      <c r="W297" s="793"/>
      <c r="X297" s="793"/>
      <c r="Y297" s="793"/>
      <c r="Z297" s="793"/>
      <c r="AA297" s="768"/>
      <c r="AB297" s="768"/>
      <c r="AC297" s="768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3">
        <v>4607091383423</v>
      </c>
      <c r="E298" s="784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3">
        <v>4680115885691</v>
      </c>
      <c r="E299" s="784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3">
        <v>4680115885660</v>
      </c>
      <c r="E300" s="784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2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85" t="s">
        <v>71</v>
      </c>
      <c r="Q302" s="786"/>
      <c r="R302" s="786"/>
      <c r="S302" s="786"/>
      <c r="T302" s="786"/>
      <c r="U302" s="786"/>
      <c r="V302" s="787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817" t="s">
        <v>512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0"/>
      <c r="AB303" s="770"/>
      <c r="AC303" s="770"/>
    </row>
    <row r="304" spans="1:68" ht="14.25" hidden="1" customHeight="1" x14ac:dyDescent="0.25">
      <c r="A304" s="799" t="s">
        <v>73</v>
      </c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3"/>
      <c r="P304" s="793"/>
      <c r="Q304" s="793"/>
      <c r="R304" s="793"/>
      <c r="S304" s="793"/>
      <c r="T304" s="793"/>
      <c r="U304" s="793"/>
      <c r="V304" s="793"/>
      <c r="W304" s="793"/>
      <c r="X304" s="793"/>
      <c r="Y304" s="793"/>
      <c r="Z304" s="793"/>
      <c r="AA304" s="768"/>
      <c r="AB304" s="768"/>
      <c r="AC304" s="768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3">
        <v>4680115881556</v>
      </c>
      <c r="E305" s="784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3">
        <v>4680115881037</v>
      </c>
      <c r="E306" s="784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1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3">
        <v>4680115886186</v>
      </c>
      <c r="E307" s="784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3">
        <v>4680115881228</v>
      </c>
      <c r="E308" s="784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3">
        <v>4680115881211</v>
      </c>
      <c r="E309" s="784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3">
        <v>4680115881020</v>
      </c>
      <c r="E310" s="784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2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85" t="s">
        <v>71</v>
      </c>
      <c r="Q312" s="786"/>
      <c r="R312" s="786"/>
      <c r="S312" s="786"/>
      <c r="T312" s="786"/>
      <c r="U312" s="786"/>
      <c r="V312" s="787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817" t="s">
        <v>528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0"/>
      <c r="AB313" s="770"/>
      <c r="AC313" s="770"/>
    </row>
    <row r="314" spans="1:68" ht="14.25" hidden="1" customHeight="1" x14ac:dyDescent="0.25">
      <c r="A314" s="799" t="s">
        <v>115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68"/>
      <c r="AB314" s="768"/>
      <c r="AC314" s="768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3">
        <v>4607091389296</v>
      </c>
      <c r="E315" s="784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85" t="s">
        <v>71</v>
      </c>
      <c r="Q317" s="786"/>
      <c r="R317" s="786"/>
      <c r="S317" s="786"/>
      <c r="T317" s="786"/>
      <c r="U317" s="786"/>
      <c r="V317" s="787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799" t="s">
        <v>64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68"/>
      <c r="AB318" s="768"/>
      <c r="AC318" s="768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3">
        <v>4680115880344</v>
      </c>
      <c r="E319" s="784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2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85" t="s">
        <v>71</v>
      </c>
      <c r="Q321" s="786"/>
      <c r="R321" s="786"/>
      <c r="S321" s="786"/>
      <c r="T321" s="786"/>
      <c r="U321" s="786"/>
      <c r="V321" s="787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799" t="s">
        <v>73</v>
      </c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3"/>
      <c r="P322" s="793"/>
      <c r="Q322" s="793"/>
      <c r="R322" s="793"/>
      <c r="S322" s="793"/>
      <c r="T322" s="793"/>
      <c r="U322" s="793"/>
      <c r="V322" s="793"/>
      <c r="W322" s="793"/>
      <c r="X322" s="793"/>
      <c r="Y322" s="793"/>
      <c r="Z322" s="793"/>
      <c r="AA322" s="768"/>
      <c r="AB322" s="768"/>
      <c r="AC322" s="768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3">
        <v>4680115884618</v>
      </c>
      <c r="E323" s="784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2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85" t="s">
        <v>71</v>
      </c>
      <c r="Q325" s="786"/>
      <c r="R325" s="786"/>
      <c r="S325" s="786"/>
      <c r="T325" s="786"/>
      <c r="U325" s="786"/>
      <c r="V325" s="787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817" t="s">
        <v>538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0"/>
      <c r="AB326" s="770"/>
      <c r="AC326" s="770"/>
    </row>
    <row r="327" spans="1:68" ht="14.25" hidden="1" customHeight="1" x14ac:dyDescent="0.25">
      <c r="A327" s="799" t="s">
        <v>115</v>
      </c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3"/>
      <c r="P327" s="793"/>
      <c r="Q327" s="793"/>
      <c r="R327" s="793"/>
      <c r="S327" s="793"/>
      <c r="T327" s="793"/>
      <c r="U327" s="793"/>
      <c r="V327" s="793"/>
      <c r="W327" s="793"/>
      <c r="X327" s="793"/>
      <c r="Y327" s="793"/>
      <c r="Z327" s="793"/>
      <c r="AA327" s="768"/>
      <c r="AB327" s="768"/>
      <c r="AC327" s="768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3">
        <v>4607091389807</v>
      </c>
      <c r="E328" s="784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2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85" t="s">
        <v>71</v>
      </c>
      <c r="Q330" s="786"/>
      <c r="R330" s="786"/>
      <c r="S330" s="786"/>
      <c r="T330" s="786"/>
      <c r="U330" s="786"/>
      <c r="V330" s="787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799" t="s">
        <v>64</v>
      </c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3"/>
      <c r="P331" s="793"/>
      <c r="Q331" s="793"/>
      <c r="R331" s="793"/>
      <c r="S331" s="793"/>
      <c r="T331" s="793"/>
      <c r="U331" s="793"/>
      <c r="V331" s="793"/>
      <c r="W331" s="793"/>
      <c r="X331" s="793"/>
      <c r="Y331" s="793"/>
      <c r="Z331" s="793"/>
      <c r="AA331" s="768"/>
      <c r="AB331" s="768"/>
      <c r="AC331" s="768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3">
        <v>4680115880481</v>
      </c>
      <c r="E332" s="784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2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85" t="s">
        <v>71</v>
      </c>
      <c r="Q334" s="786"/>
      <c r="R334" s="786"/>
      <c r="S334" s="786"/>
      <c r="T334" s="786"/>
      <c r="U334" s="786"/>
      <c r="V334" s="787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799" t="s">
        <v>73</v>
      </c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3"/>
      <c r="P335" s="793"/>
      <c r="Q335" s="793"/>
      <c r="R335" s="793"/>
      <c r="S335" s="793"/>
      <c r="T335" s="793"/>
      <c r="U335" s="793"/>
      <c r="V335" s="793"/>
      <c r="W335" s="793"/>
      <c r="X335" s="793"/>
      <c r="Y335" s="793"/>
      <c r="Z335" s="793"/>
      <c r="AA335" s="768"/>
      <c r="AB335" s="768"/>
      <c r="AC335" s="768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3">
        <v>4680115880412</v>
      </c>
      <c r="E336" s="784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3">
        <v>4680115880511</v>
      </c>
      <c r="E337" s="784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2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85" t="s">
        <v>71</v>
      </c>
      <c r="Q339" s="786"/>
      <c r="R339" s="786"/>
      <c r="S339" s="786"/>
      <c r="T339" s="786"/>
      <c r="U339" s="786"/>
      <c r="V339" s="787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817" t="s">
        <v>551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0"/>
      <c r="AB340" s="770"/>
      <c r="AC340" s="770"/>
    </row>
    <row r="341" spans="1:68" ht="14.25" hidden="1" customHeight="1" x14ac:dyDescent="0.25">
      <c r="A341" s="799" t="s">
        <v>115</v>
      </c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3"/>
      <c r="P341" s="793"/>
      <c r="Q341" s="793"/>
      <c r="R341" s="793"/>
      <c r="S341" s="793"/>
      <c r="T341" s="793"/>
      <c r="U341" s="793"/>
      <c r="V341" s="793"/>
      <c r="W341" s="793"/>
      <c r="X341" s="793"/>
      <c r="Y341" s="793"/>
      <c r="Z341" s="793"/>
      <c r="AA341" s="768"/>
      <c r="AB341" s="768"/>
      <c r="AC341" s="768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3">
        <v>4680115882973</v>
      </c>
      <c r="E342" s="784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2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799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68"/>
      <c r="AB345" s="768"/>
      <c r="AC345" s="768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3">
        <v>4607091389845</v>
      </c>
      <c r="E346" s="784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5">
        <v>14</v>
      </c>
      <c r="Y346" s="776">
        <f>IFERROR(IF(X346="",0,CEILING((X346/$H346),1)*$H346),"")</f>
        <v>14.700000000000001</v>
      </c>
      <c r="Z346" s="36">
        <f>IFERROR(IF(Y346=0,"",ROUNDUP(Y346/H346,0)*0.00502),"")</f>
        <v>3.5140000000000005E-2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14.666666666666668</v>
      </c>
      <c r="BN346" s="64">
        <f>IFERROR(Y346*I346/H346,"0")</f>
        <v>15.4</v>
      </c>
      <c r="BO346" s="64">
        <f>IFERROR(1/J346*(X346/H346),"0")</f>
        <v>2.8490028490028491E-2</v>
      </c>
      <c r="BP346" s="64">
        <f>IFERROR(1/J346*(Y346/H346),"0")</f>
        <v>2.9914529914529919E-2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3">
        <v>4680115882881</v>
      </c>
      <c r="E347" s="784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77">
        <f>IFERROR(X346/H346,"0")+IFERROR(X347/H347,"0")</f>
        <v>6.6666666666666661</v>
      </c>
      <c r="Y348" s="777">
        <f>IFERROR(Y346/H346,"0")+IFERROR(Y347/H347,"0")</f>
        <v>7</v>
      </c>
      <c r="Z348" s="777">
        <f>IFERROR(IF(Z346="",0,Z346),"0")+IFERROR(IF(Z347="",0,Z347),"0")</f>
        <v>3.5140000000000005E-2</v>
      </c>
      <c r="AA348" s="778"/>
      <c r="AB348" s="778"/>
      <c r="AC348" s="778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77">
        <f>IFERROR(SUM(X346:X347),"0")</f>
        <v>14</v>
      </c>
      <c r="Y349" s="777">
        <f>IFERROR(SUM(Y346:Y347),"0")</f>
        <v>14.700000000000001</v>
      </c>
      <c r="Z349" s="37"/>
      <c r="AA349" s="778"/>
      <c r="AB349" s="778"/>
      <c r="AC349" s="778"/>
    </row>
    <row r="350" spans="1:68" ht="14.25" hidden="1" customHeight="1" x14ac:dyDescent="0.25">
      <c r="A350" s="799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68"/>
      <c r="AB350" s="768"/>
      <c r="AC350" s="768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3">
        <v>4680115883390</v>
      </c>
      <c r="E351" s="784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817" t="s">
        <v>562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0"/>
      <c r="AB354" s="770"/>
      <c r="AC354" s="770"/>
    </row>
    <row r="355" spans="1:68" ht="14.25" hidden="1" customHeight="1" x14ac:dyDescent="0.25">
      <c r="A355" s="799" t="s">
        <v>115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68"/>
      <c r="AB355" s="768"/>
      <c r="AC355" s="768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3">
        <v>4680115885615</v>
      </c>
      <c r="E356" s="784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4301011911</v>
      </c>
      <c r="D357" s="783">
        <v>4680115885554</v>
      </c>
      <c r="E357" s="784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4301012016</v>
      </c>
      <c r="D358" s="783">
        <v>4680115885554</v>
      </c>
      <c r="E358" s="784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3">
        <v>4680115885646</v>
      </c>
      <c r="E359" s="784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3">
        <v>4680115885622</v>
      </c>
      <c r="E360" s="784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3">
        <v>4680115881938</v>
      </c>
      <c r="E361" s="784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3">
        <v>4607091387346</v>
      </c>
      <c r="E362" s="784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4301011323</v>
      </c>
      <c r="D363" s="783">
        <v>4607091386011</v>
      </c>
      <c r="E363" s="784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4301011859</v>
      </c>
      <c r="D364" s="783">
        <v>4680115885608</v>
      </c>
      <c r="E364" s="784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92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85" t="s">
        <v>71</v>
      </c>
      <c r="Q365" s="786"/>
      <c r="R365" s="786"/>
      <c r="S365" s="786"/>
      <c r="T365" s="786"/>
      <c r="U365" s="786"/>
      <c r="V365" s="787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85" t="s">
        <v>71</v>
      </c>
      <c r="Q366" s="786"/>
      <c r="R366" s="786"/>
      <c r="S366" s="786"/>
      <c r="T366" s="786"/>
      <c r="U366" s="786"/>
      <c r="V366" s="787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799" t="s">
        <v>64</v>
      </c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3"/>
      <c r="P367" s="793"/>
      <c r="Q367" s="793"/>
      <c r="R367" s="793"/>
      <c r="S367" s="793"/>
      <c r="T367" s="793"/>
      <c r="U367" s="793"/>
      <c r="V367" s="793"/>
      <c r="W367" s="793"/>
      <c r="X367" s="793"/>
      <c r="Y367" s="793"/>
      <c r="Z367" s="793"/>
      <c r="AA367" s="768"/>
      <c r="AB367" s="768"/>
      <c r="AC367" s="768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3">
        <v>4607091387193</v>
      </c>
      <c r="E368" s="784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3">
        <v>4607091387230</v>
      </c>
      <c r="E369" s="784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5">
        <v>15</v>
      </c>
      <c r="Y369" s="776">
        <f>IFERROR(IF(X369="",0,CEILING((X369/$H369),1)*$H369),"")</f>
        <v>16.8</v>
      </c>
      <c r="Z369" s="36">
        <f>IFERROR(IF(Y369=0,"",ROUNDUP(Y369/H369,0)*0.00902),"")</f>
        <v>3.6080000000000001E-2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15.964285714285714</v>
      </c>
      <c r="BN369" s="64">
        <f>IFERROR(Y369*I369/H369,"0")</f>
        <v>17.88</v>
      </c>
      <c r="BO369" s="64">
        <f>IFERROR(1/J369*(X369/H369),"0")</f>
        <v>2.7056277056277056E-2</v>
      </c>
      <c r="BP369" s="64">
        <f>IFERROR(1/J369*(Y369/H369),"0")</f>
        <v>3.0303030303030304E-2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3">
        <v>4607091387292</v>
      </c>
      <c r="E370" s="784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3">
        <v>4607091387285</v>
      </c>
      <c r="E371" s="784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5">
        <v>14</v>
      </c>
      <c r="Y371" s="776">
        <f>IFERROR(IF(X371="",0,CEILING((X371/$H371),1)*$H371),"")</f>
        <v>14.700000000000001</v>
      </c>
      <c r="Z371" s="36">
        <f>IFERROR(IF(Y371=0,"",ROUNDUP(Y371/H371,0)*0.00502),"")</f>
        <v>3.5140000000000005E-2</v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14.866666666666665</v>
      </c>
      <c r="BN371" s="64">
        <f>IFERROR(Y371*I371/H371,"0")</f>
        <v>15.61</v>
      </c>
      <c r="BO371" s="64">
        <f>IFERROR(1/J371*(X371/H371),"0")</f>
        <v>2.8490028490028491E-2</v>
      </c>
      <c r="BP371" s="64">
        <f>IFERROR(1/J371*(Y371/H371),"0")</f>
        <v>2.9914529914529919E-2</v>
      </c>
    </row>
    <row r="372" spans="1:68" x14ac:dyDescent="0.2">
      <c r="A372" s="792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85" t="s">
        <v>71</v>
      </c>
      <c r="Q372" s="786"/>
      <c r="R372" s="786"/>
      <c r="S372" s="786"/>
      <c r="T372" s="786"/>
      <c r="U372" s="786"/>
      <c r="V372" s="787"/>
      <c r="W372" s="37" t="s">
        <v>72</v>
      </c>
      <c r="X372" s="777">
        <f>IFERROR(X368/H368,"0")+IFERROR(X369/H369,"0")+IFERROR(X370/H370,"0")+IFERROR(X371/H371,"0")</f>
        <v>10.238095238095237</v>
      </c>
      <c r="Y372" s="777">
        <f>IFERROR(Y368/H368,"0")+IFERROR(Y369/H369,"0")+IFERROR(Y370/H370,"0")+IFERROR(Y371/H371,"0")</f>
        <v>11</v>
      </c>
      <c r="Z372" s="777">
        <f>IFERROR(IF(Z368="",0,Z368),"0")+IFERROR(IF(Z369="",0,Z369),"0")+IFERROR(IF(Z370="",0,Z370),"0")+IFERROR(IF(Z371="",0,Z371),"0")</f>
        <v>7.1220000000000006E-2</v>
      </c>
      <c r="AA372" s="778"/>
      <c r="AB372" s="778"/>
      <c r="AC372" s="778"/>
    </row>
    <row r="373" spans="1:68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85" t="s">
        <v>71</v>
      </c>
      <c r="Q373" s="786"/>
      <c r="R373" s="786"/>
      <c r="S373" s="786"/>
      <c r="T373" s="786"/>
      <c r="U373" s="786"/>
      <c r="V373" s="787"/>
      <c r="W373" s="37" t="s">
        <v>69</v>
      </c>
      <c r="X373" s="777">
        <f>IFERROR(SUM(X368:X371),"0")</f>
        <v>29</v>
      </c>
      <c r="Y373" s="777">
        <f>IFERROR(SUM(Y368:Y371),"0")</f>
        <v>31.5</v>
      </c>
      <c r="Z373" s="37"/>
      <c r="AA373" s="778"/>
      <c r="AB373" s="778"/>
      <c r="AC373" s="778"/>
    </row>
    <row r="374" spans="1:68" ht="14.25" hidden="1" customHeight="1" x14ac:dyDescent="0.25">
      <c r="A374" s="799" t="s">
        <v>73</v>
      </c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3"/>
      <c r="P374" s="793"/>
      <c r="Q374" s="793"/>
      <c r="R374" s="793"/>
      <c r="S374" s="793"/>
      <c r="T374" s="793"/>
      <c r="U374" s="793"/>
      <c r="V374" s="793"/>
      <c r="W374" s="793"/>
      <c r="X374" s="793"/>
      <c r="Y374" s="793"/>
      <c r="Z374" s="793"/>
      <c r="AA374" s="768"/>
      <c r="AB374" s="768"/>
      <c r="AC374" s="768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3">
        <v>4607091387766</v>
      </c>
      <c r="E375" s="784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5">
        <v>300</v>
      </c>
      <c r="Y375" s="776">
        <f t="shared" ref="Y375:Y380" si="82">IFERROR(IF(X375="",0,CEILING((X375/$H375),1)*$H375),"")</f>
        <v>304.2</v>
      </c>
      <c r="Z375" s="36">
        <f>IFERROR(IF(Y375=0,"",ROUNDUP(Y375/H375,0)*0.02175),"")</f>
        <v>0.84824999999999995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321.46153846153845</v>
      </c>
      <c r="BN375" s="64">
        <f t="shared" ref="BN375:BN380" si="84">IFERROR(Y375*I375/H375,"0")</f>
        <v>325.96199999999999</v>
      </c>
      <c r="BO375" s="64">
        <f t="shared" ref="BO375:BO380" si="85">IFERROR(1/J375*(X375/H375),"0")</f>
        <v>0.6868131868131867</v>
      </c>
      <c r="BP375" s="64">
        <f t="shared" ref="BP375:BP380" si="86">IFERROR(1/J375*(Y375/H375),"0")</f>
        <v>0.6964285714285714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3">
        <v>4607091387957</v>
      </c>
      <c r="E376" s="784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3">
        <v>4607091387964</v>
      </c>
      <c r="E377" s="784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3">
        <v>4680115884588</v>
      </c>
      <c r="E378" s="784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3">
        <v>4607091387537</v>
      </c>
      <c r="E379" s="784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3">
        <v>4607091387513</v>
      </c>
      <c r="E380" s="784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2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85" t="s">
        <v>71</v>
      </c>
      <c r="Q381" s="786"/>
      <c r="R381" s="786"/>
      <c r="S381" s="786"/>
      <c r="T381" s="786"/>
      <c r="U381" s="786"/>
      <c r="V381" s="787"/>
      <c r="W381" s="37" t="s">
        <v>72</v>
      </c>
      <c r="X381" s="777">
        <f>IFERROR(X375/H375,"0")+IFERROR(X376/H376,"0")+IFERROR(X377/H377,"0")+IFERROR(X378/H378,"0")+IFERROR(X379/H379,"0")+IFERROR(X380/H380,"0")</f>
        <v>38.46153846153846</v>
      </c>
      <c r="Y381" s="777">
        <f>IFERROR(Y375/H375,"0")+IFERROR(Y376/H376,"0")+IFERROR(Y377/H377,"0")+IFERROR(Y378/H378,"0")+IFERROR(Y379/H379,"0")+IFERROR(Y380/H380,"0")</f>
        <v>39</v>
      </c>
      <c r="Z381" s="777">
        <f>IFERROR(IF(Z375="",0,Z375),"0")+IFERROR(IF(Z376="",0,Z376),"0")+IFERROR(IF(Z377="",0,Z377),"0")+IFERROR(IF(Z378="",0,Z378),"0")+IFERROR(IF(Z379="",0,Z379),"0")+IFERROR(IF(Z380="",0,Z380),"0")</f>
        <v>0.84824999999999995</v>
      </c>
      <c r="AA381" s="778"/>
      <c r="AB381" s="778"/>
      <c r="AC381" s="778"/>
    </row>
    <row r="382" spans="1:68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85" t="s">
        <v>71</v>
      </c>
      <c r="Q382" s="786"/>
      <c r="R382" s="786"/>
      <c r="S382" s="786"/>
      <c r="T382" s="786"/>
      <c r="U382" s="786"/>
      <c r="V382" s="787"/>
      <c r="W382" s="37" t="s">
        <v>69</v>
      </c>
      <c r="X382" s="777">
        <f>IFERROR(SUM(X375:X380),"0")</f>
        <v>300</v>
      </c>
      <c r="Y382" s="777">
        <f>IFERROR(SUM(Y375:Y380),"0")</f>
        <v>304.2</v>
      </c>
      <c r="Z382" s="37"/>
      <c r="AA382" s="778"/>
      <c r="AB382" s="778"/>
      <c r="AC382" s="778"/>
    </row>
    <row r="383" spans="1:68" ht="14.25" hidden="1" customHeight="1" x14ac:dyDescent="0.25">
      <c r="A383" s="799" t="s">
        <v>213</v>
      </c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3"/>
      <c r="P383" s="793"/>
      <c r="Q383" s="793"/>
      <c r="R383" s="793"/>
      <c r="S383" s="793"/>
      <c r="T383" s="793"/>
      <c r="U383" s="793"/>
      <c r="V383" s="793"/>
      <c r="W383" s="793"/>
      <c r="X383" s="793"/>
      <c r="Y383" s="793"/>
      <c r="Z383" s="793"/>
      <c r="AA383" s="768"/>
      <c r="AB383" s="768"/>
      <c r="AC383" s="768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3">
        <v>4607091380880</v>
      </c>
      <c r="E384" s="784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3">
        <v>4607091384482</v>
      </c>
      <c r="E385" s="784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4301060325</v>
      </c>
      <c r="D386" s="783">
        <v>4607091380897</v>
      </c>
      <c r="E386" s="784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1">
        <v>4301060484</v>
      </c>
      <c r="D387" s="783">
        <v>4607091380897</v>
      </c>
      <c r="E387" s="784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79" t="s">
        <v>626</v>
      </c>
      <c r="Q387" s="780"/>
      <c r="R387" s="780"/>
      <c r="S387" s="780"/>
      <c r="T387" s="781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92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85" t="s">
        <v>71</v>
      </c>
      <c r="Q388" s="786"/>
      <c r="R388" s="786"/>
      <c r="S388" s="786"/>
      <c r="T388" s="786"/>
      <c r="U388" s="786"/>
      <c r="V388" s="787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85" t="s">
        <v>71</v>
      </c>
      <c r="Q389" s="786"/>
      <c r="R389" s="786"/>
      <c r="S389" s="786"/>
      <c r="T389" s="786"/>
      <c r="U389" s="786"/>
      <c r="V389" s="787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799" t="s">
        <v>104</v>
      </c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3"/>
      <c r="P390" s="793"/>
      <c r="Q390" s="793"/>
      <c r="R390" s="793"/>
      <c r="S390" s="793"/>
      <c r="T390" s="793"/>
      <c r="U390" s="793"/>
      <c r="V390" s="793"/>
      <c r="W390" s="793"/>
      <c r="X390" s="793"/>
      <c r="Y390" s="793"/>
      <c r="Z390" s="793"/>
      <c r="AA390" s="768"/>
      <c r="AB390" s="768"/>
      <c r="AC390" s="768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3">
        <v>4607091388374</v>
      </c>
      <c r="E391" s="784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10" t="s">
        <v>630</v>
      </c>
      <c r="Q391" s="780"/>
      <c r="R391" s="780"/>
      <c r="S391" s="780"/>
      <c r="T391" s="781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3">
        <v>4607091388381</v>
      </c>
      <c r="E392" s="784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22" t="s">
        <v>634</v>
      </c>
      <c r="Q392" s="780"/>
      <c r="R392" s="780"/>
      <c r="S392" s="780"/>
      <c r="T392" s="781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3">
        <v>4607091383102</v>
      </c>
      <c r="E393" s="784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3">
        <v>4607091388404</v>
      </c>
      <c r="E394" s="784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0"/>
      <c r="R394" s="780"/>
      <c r="S394" s="780"/>
      <c r="T394" s="781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92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85" t="s">
        <v>71</v>
      </c>
      <c r="Q395" s="786"/>
      <c r="R395" s="786"/>
      <c r="S395" s="786"/>
      <c r="T395" s="786"/>
      <c r="U395" s="786"/>
      <c r="V395" s="787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85" t="s">
        <v>71</v>
      </c>
      <c r="Q396" s="786"/>
      <c r="R396" s="786"/>
      <c r="S396" s="786"/>
      <c r="T396" s="786"/>
      <c r="U396" s="786"/>
      <c r="V396" s="787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799" t="s">
        <v>640</v>
      </c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3"/>
      <c r="P397" s="793"/>
      <c r="Q397" s="793"/>
      <c r="R397" s="793"/>
      <c r="S397" s="793"/>
      <c r="T397" s="793"/>
      <c r="U397" s="793"/>
      <c r="V397" s="793"/>
      <c r="W397" s="793"/>
      <c r="X397" s="793"/>
      <c r="Y397" s="793"/>
      <c r="Z397" s="793"/>
      <c r="AA397" s="768"/>
      <c r="AB397" s="768"/>
      <c r="AC397" s="768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3">
        <v>4680115881808</v>
      </c>
      <c r="E398" s="784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3">
        <v>4680115881822</v>
      </c>
      <c r="E399" s="784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0"/>
      <c r="R399" s="780"/>
      <c r="S399" s="780"/>
      <c r="T399" s="781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3">
        <v>4680115880016</v>
      </c>
      <c r="E400" s="784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0"/>
      <c r="R400" s="780"/>
      <c r="S400" s="780"/>
      <c r="T400" s="781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92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85" t="s">
        <v>71</v>
      </c>
      <c r="Q401" s="786"/>
      <c r="R401" s="786"/>
      <c r="S401" s="786"/>
      <c r="T401" s="786"/>
      <c r="U401" s="786"/>
      <c r="V401" s="787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85" t="s">
        <v>71</v>
      </c>
      <c r="Q402" s="786"/>
      <c r="R402" s="786"/>
      <c r="S402" s="786"/>
      <c r="T402" s="786"/>
      <c r="U402" s="786"/>
      <c r="V402" s="787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817" t="s">
        <v>649</v>
      </c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3"/>
      <c r="P403" s="793"/>
      <c r="Q403" s="793"/>
      <c r="R403" s="793"/>
      <c r="S403" s="793"/>
      <c r="T403" s="793"/>
      <c r="U403" s="793"/>
      <c r="V403" s="793"/>
      <c r="W403" s="793"/>
      <c r="X403" s="793"/>
      <c r="Y403" s="793"/>
      <c r="Z403" s="793"/>
      <c r="AA403" s="770"/>
      <c r="AB403" s="770"/>
      <c r="AC403" s="770"/>
    </row>
    <row r="404" spans="1:68" ht="14.25" hidden="1" customHeight="1" x14ac:dyDescent="0.25">
      <c r="A404" s="799" t="s">
        <v>64</v>
      </c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3"/>
      <c r="P404" s="793"/>
      <c r="Q404" s="793"/>
      <c r="R404" s="793"/>
      <c r="S404" s="793"/>
      <c r="T404" s="793"/>
      <c r="U404" s="793"/>
      <c r="V404" s="793"/>
      <c r="W404" s="793"/>
      <c r="X404" s="793"/>
      <c r="Y404" s="793"/>
      <c r="Z404" s="793"/>
      <c r="AA404" s="768"/>
      <c r="AB404" s="768"/>
      <c r="AC404" s="768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3">
        <v>4607091383836</v>
      </c>
      <c r="E405" s="784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0"/>
      <c r="R405" s="780"/>
      <c r="S405" s="780"/>
      <c r="T405" s="781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92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85" t="s">
        <v>71</v>
      </c>
      <c r="Q407" s="786"/>
      <c r="R407" s="786"/>
      <c r="S407" s="786"/>
      <c r="T407" s="786"/>
      <c r="U407" s="786"/>
      <c r="V407" s="787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799" t="s">
        <v>73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68"/>
      <c r="AB408" s="768"/>
      <c r="AC408" s="768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3">
        <v>4607091387919</v>
      </c>
      <c r="E409" s="784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0"/>
      <c r="R409" s="780"/>
      <c r="S409" s="780"/>
      <c r="T409" s="781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3">
        <v>4680115883604</v>
      </c>
      <c r="E410" s="784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3">
        <v>4680115883567</v>
      </c>
      <c r="E411" s="784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0"/>
      <c r="R411" s="780"/>
      <c r="S411" s="780"/>
      <c r="T411" s="781"/>
      <c r="U411" s="34"/>
      <c r="V411" s="34"/>
      <c r="W411" s="35" t="s">
        <v>69</v>
      </c>
      <c r="X411" s="775">
        <v>14</v>
      </c>
      <c r="Y411" s="776">
        <f>IFERROR(IF(X411="",0,CEILING((X411/$H411),1)*$H411),"")</f>
        <v>14.700000000000001</v>
      </c>
      <c r="Z411" s="36">
        <f>IFERROR(IF(Y411=0,"",ROUNDUP(Y411/H411,0)*0.00651),"")</f>
        <v>4.5569999999999999E-2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15.599999999999998</v>
      </c>
      <c r="BN411" s="64">
        <f>IFERROR(Y411*I411/H411,"0")</f>
        <v>16.380000000000003</v>
      </c>
      <c r="BO411" s="64">
        <f>IFERROR(1/J411*(X411/H411),"0")</f>
        <v>3.6630036630036632E-2</v>
      </c>
      <c r="BP411" s="64">
        <f>IFERROR(1/J411*(Y411/H411),"0")</f>
        <v>3.8461538461538464E-2</v>
      </c>
    </row>
    <row r="412" spans="1:68" x14ac:dyDescent="0.2">
      <c r="A412" s="792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85" t="s">
        <v>71</v>
      </c>
      <c r="Q412" s="786"/>
      <c r="R412" s="786"/>
      <c r="S412" s="786"/>
      <c r="T412" s="786"/>
      <c r="U412" s="786"/>
      <c r="V412" s="787"/>
      <c r="W412" s="37" t="s">
        <v>72</v>
      </c>
      <c r="X412" s="777">
        <f>IFERROR(X409/H409,"0")+IFERROR(X410/H410,"0")+IFERROR(X411/H411,"0")</f>
        <v>6.6666666666666661</v>
      </c>
      <c r="Y412" s="777">
        <f>IFERROR(Y409/H409,"0")+IFERROR(Y410/H410,"0")+IFERROR(Y411/H411,"0")</f>
        <v>7</v>
      </c>
      <c r="Z412" s="777">
        <f>IFERROR(IF(Z409="",0,Z409),"0")+IFERROR(IF(Z410="",0,Z410),"0")+IFERROR(IF(Z411="",0,Z411),"0")</f>
        <v>4.5569999999999999E-2</v>
      </c>
      <c r="AA412" s="778"/>
      <c r="AB412" s="778"/>
      <c r="AC412" s="778"/>
    </row>
    <row r="413" spans="1:68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85" t="s">
        <v>71</v>
      </c>
      <c r="Q413" s="786"/>
      <c r="R413" s="786"/>
      <c r="S413" s="786"/>
      <c r="T413" s="786"/>
      <c r="U413" s="786"/>
      <c r="V413" s="787"/>
      <c r="W413" s="37" t="s">
        <v>69</v>
      </c>
      <c r="X413" s="777">
        <f>IFERROR(SUM(X409:X411),"0")</f>
        <v>14</v>
      </c>
      <c r="Y413" s="777">
        <f>IFERROR(SUM(Y409:Y411),"0")</f>
        <v>14.700000000000001</v>
      </c>
      <c r="Z413" s="37"/>
      <c r="AA413" s="778"/>
      <c r="AB413" s="778"/>
      <c r="AC413" s="778"/>
    </row>
    <row r="414" spans="1:68" ht="27.75" hidden="1" customHeight="1" x14ac:dyDescent="0.2">
      <c r="A414" s="875" t="s">
        <v>662</v>
      </c>
      <c r="B414" s="876"/>
      <c r="C414" s="876"/>
      <c r="D414" s="876"/>
      <c r="E414" s="876"/>
      <c r="F414" s="876"/>
      <c r="G414" s="876"/>
      <c r="H414" s="876"/>
      <c r="I414" s="876"/>
      <c r="J414" s="876"/>
      <c r="K414" s="876"/>
      <c r="L414" s="876"/>
      <c r="M414" s="876"/>
      <c r="N414" s="876"/>
      <c r="O414" s="876"/>
      <c r="P414" s="876"/>
      <c r="Q414" s="876"/>
      <c r="R414" s="876"/>
      <c r="S414" s="876"/>
      <c r="T414" s="876"/>
      <c r="U414" s="876"/>
      <c r="V414" s="876"/>
      <c r="W414" s="876"/>
      <c r="X414" s="876"/>
      <c r="Y414" s="876"/>
      <c r="Z414" s="876"/>
      <c r="AA414" s="48"/>
      <c r="AB414" s="48"/>
      <c r="AC414" s="48"/>
    </row>
    <row r="415" spans="1:68" ht="16.5" hidden="1" customHeight="1" x14ac:dyDescent="0.25">
      <c r="A415" s="817" t="s">
        <v>663</v>
      </c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3"/>
      <c r="P415" s="793"/>
      <c r="Q415" s="793"/>
      <c r="R415" s="793"/>
      <c r="S415" s="793"/>
      <c r="T415" s="793"/>
      <c r="U415" s="793"/>
      <c r="V415" s="793"/>
      <c r="W415" s="793"/>
      <c r="X415" s="793"/>
      <c r="Y415" s="793"/>
      <c r="Z415" s="793"/>
      <c r="AA415" s="770"/>
      <c r="AB415" s="770"/>
      <c r="AC415" s="770"/>
    </row>
    <row r="416" spans="1:68" ht="14.25" hidden="1" customHeight="1" x14ac:dyDescent="0.25">
      <c r="A416" s="799" t="s">
        <v>115</v>
      </c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3"/>
      <c r="P416" s="793"/>
      <c r="Q416" s="793"/>
      <c r="R416" s="793"/>
      <c r="S416" s="793"/>
      <c r="T416" s="793"/>
      <c r="U416" s="793"/>
      <c r="V416" s="793"/>
      <c r="W416" s="793"/>
      <c r="X416" s="793"/>
      <c r="Y416" s="793"/>
      <c r="Z416" s="793"/>
      <c r="AA416" s="768"/>
      <c r="AB416" s="768"/>
      <c r="AC416" s="768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3">
        <v>4680115884847</v>
      </c>
      <c r="E417" s="784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0"/>
      <c r="R417" s="780"/>
      <c r="S417" s="780"/>
      <c r="T417" s="781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3">
        <v>4680115884847</v>
      </c>
      <c r="E418" s="784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0"/>
      <c r="R418" s="780"/>
      <c r="S418" s="780"/>
      <c r="T418" s="781"/>
      <c r="U418" s="34"/>
      <c r="V418" s="34"/>
      <c r="W418" s="35" t="s">
        <v>69</v>
      </c>
      <c r="X418" s="775">
        <v>100</v>
      </c>
      <c r="Y418" s="776">
        <f t="shared" si="87"/>
        <v>105</v>
      </c>
      <c r="Z418" s="36">
        <f>IFERROR(IF(Y418=0,"",ROUNDUP(Y418/H418,0)*0.02175),"")</f>
        <v>0.15225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103.2</v>
      </c>
      <c r="BN418" s="64">
        <f t="shared" si="89"/>
        <v>108.36</v>
      </c>
      <c r="BO418" s="64">
        <f t="shared" si="90"/>
        <v>0.1388888888888889</v>
      </c>
      <c r="BP418" s="64">
        <f t="shared" si="91"/>
        <v>0.14583333333333331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3">
        <v>4680115884854</v>
      </c>
      <c r="E419" s="784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3">
        <v>4680115884854</v>
      </c>
      <c r="E420" s="784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5">
        <v>400</v>
      </c>
      <c r="Y420" s="776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412.8</v>
      </c>
      <c r="BN420" s="64">
        <f t="shared" si="89"/>
        <v>417.96000000000004</v>
      </c>
      <c r="BO420" s="64">
        <f t="shared" si="90"/>
        <v>0.55555555555555558</v>
      </c>
      <c r="BP420" s="64">
        <f t="shared" si="91"/>
        <v>0.5625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3">
        <v>4607091383997</v>
      </c>
      <c r="E421" s="784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0"/>
      <c r="R421" s="780"/>
      <c r="S421" s="780"/>
      <c r="T421" s="781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3">
        <v>4680115884830</v>
      </c>
      <c r="E422" s="784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3">
        <v>4680115884830</v>
      </c>
      <c r="E423" s="784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0"/>
      <c r="R423" s="780"/>
      <c r="S423" s="780"/>
      <c r="T423" s="781"/>
      <c r="U423" s="34"/>
      <c r="V423" s="34"/>
      <c r="W423" s="35" t="s">
        <v>69</v>
      </c>
      <c r="X423" s="775">
        <v>600</v>
      </c>
      <c r="Y423" s="776">
        <f t="shared" si="87"/>
        <v>600</v>
      </c>
      <c r="Z423" s="36">
        <f>IFERROR(IF(Y423=0,"",ROUNDUP(Y423/H423,0)*0.02175),"")</f>
        <v>0.86999999999999988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619.20000000000005</v>
      </c>
      <c r="BN423" s="64">
        <f t="shared" si="89"/>
        <v>619.20000000000005</v>
      </c>
      <c r="BO423" s="64">
        <f t="shared" si="90"/>
        <v>0.83333333333333326</v>
      </c>
      <c r="BP423" s="64">
        <f t="shared" si="91"/>
        <v>0.83333333333333326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3">
        <v>4680115882638</v>
      </c>
      <c r="E424" s="784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3">
        <v>4680115884922</v>
      </c>
      <c r="E425" s="784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783">
        <v>4680115884861</v>
      </c>
      <c r="E426" s="784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4301011866</v>
      </c>
      <c r="D427" s="783">
        <v>4680115884878</v>
      </c>
      <c r="E427" s="784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0"/>
      <c r="R427" s="780"/>
      <c r="S427" s="780"/>
      <c r="T427" s="781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2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85" t="s">
        <v>71</v>
      </c>
      <c r="Q428" s="786"/>
      <c r="R428" s="786"/>
      <c r="S428" s="786"/>
      <c r="T428" s="786"/>
      <c r="U428" s="786"/>
      <c r="V428" s="787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73.333333333333343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74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1.6094999999999997</v>
      </c>
      <c r="AA428" s="778"/>
      <c r="AB428" s="778"/>
      <c r="AC428" s="778"/>
    </row>
    <row r="429" spans="1:68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85" t="s">
        <v>71</v>
      </c>
      <c r="Q429" s="786"/>
      <c r="R429" s="786"/>
      <c r="S429" s="786"/>
      <c r="T429" s="786"/>
      <c r="U429" s="786"/>
      <c r="V429" s="787"/>
      <c r="W429" s="37" t="s">
        <v>69</v>
      </c>
      <c r="X429" s="777">
        <f>IFERROR(SUM(X417:X427),"0")</f>
        <v>1100</v>
      </c>
      <c r="Y429" s="777">
        <f>IFERROR(SUM(Y417:Y427),"0")</f>
        <v>1110</v>
      </c>
      <c r="Z429" s="37"/>
      <c r="AA429" s="778"/>
      <c r="AB429" s="778"/>
      <c r="AC429" s="778"/>
    </row>
    <row r="430" spans="1:68" ht="14.25" hidden="1" customHeight="1" x14ac:dyDescent="0.25">
      <c r="A430" s="799" t="s">
        <v>172</v>
      </c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3"/>
      <c r="P430" s="793"/>
      <c r="Q430" s="793"/>
      <c r="R430" s="793"/>
      <c r="S430" s="793"/>
      <c r="T430" s="793"/>
      <c r="U430" s="793"/>
      <c r="V430" s="793"/>
      <c r="W430" s="793"/>
      <c r="X430" s="793"/>
      <c r="Y430" s="793"/>
      <c r="Z430" s="793"/>
      <c r="AA430" s="768"/>
      <c r="AB430" s="768"/>
      <c r="AC430" s="768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3">
        <v>4607091383980</v>
      </c>
      <c r="E431" s="784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0"/>
      <c r="R431" s="780"/>
      <c r="S431" s="780"/>
      <c r="T431" s="781"/>
      <c r="U431" s="34"/>
      <c r="V431" s="34"/>
      <c r="W431" s="35" t="s">
        <v>69</v>
      </c>
      <c r="X431" s="775">
        <v>300</v>
      </c>
      <c r="Y431" s="776">
        <f>IFERROR(IF(X431="",0,CEILING((X431/$H431),1)*$H431),"")</f>
        <v>300</v>
      </c>
      <c r="Z431" s="36">
        <f>IFERROR(IF(Y431=0,"",ROUNDUP(Y431/H431,0)*0.02175),"")</f>
        <v>0.43499999999999994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309.60000000000002</v>
      </c>
      <c r="BN431" s="64">
        <f>IFERROR(Y431*I431/H431,"0")</f>
        <v>309.60000000000002</v>
      </c>
      <c r="BO431" s="64">
        <f>IFERROR(1/J431*(X431/H431),"0")</f>
        <v>0.41666666666666663</v>
      </c>
      <c r="BP431" s="64">
        <f>IFERROR(1/J431*(Y431/H431),"0")</f>
        <v>0.41666666666666663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3">
        <v>4607091384178</v>
      </c>
      <c r="E432" s="784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0"/>
      <c r="R432" s="780"/>
      <c r="S432" s="780"/>
      <c r="T432" s="781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2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85" t="s">
        <v>71</v>
      </c>
      <c r="Q433" s="786"/>
      <c r="R433" s="786"/>
      <c r="S433" s="786"/>
      <c r="T433" s="786"/>
      <c r="U433" s="786"/>
      <c r="V433" s="787"/>
      <c r="W433" s="37" t="s">
        <v>72</v>
      </c>
      <c r="X433" s="777">
        <f>IFERROR(X431/H431,"0")+IFERROR(X432/H432,"0")</f>
        <v>20</v>
      </c>
      <c r="Y433" s="777">
        <f>IFERROR(Y431/H431,"0")+IFERROR(Y432/H432,"0")</f>
        <v>20</v>
      </c>
      <c r="Z433" s="777">
        <f>IFERROR(IF(Z431="",0,Z431),"0")+IFERROR(IF(Z432="",0,Z432),"0")</f>
        <v>0.43499999999999994</v>
      </c>
      <c r="AA433" s="778"/>
      <c r="AB433" s="778"/>
      <c r="AC433" s="778"/>
    </row>
    <row r="434" spans="1:68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85" t="s">
        <v>71</v>
      </c>
      <c r="Q434" s="786"/>
      <c r="R434" s="786"/>
      <c r="S434" s="786"/>
      <c r="T434" s="786"/>
      <c r="U434" s="786"/>
      <c r="V434" s="787"/>
      <c r="W434" s="37" t="s">
        <v>69</v>
      </c>
      <c r="X434" s="777">
        <f>IFERROR(SUM(X431:X432),"0")</f>
        <v>300</v>
      </c>
      <c r="Y434" s="777">
        <f>IFERROR(SUM(Y431:Y432),"0")</f>
        <v>300</v>
      </c>
      <c r="Z434" s="37"/>
      <c r="AA434" s="778"/>
      <c r="AB434" s="778"/>
      <c r="AC434" s="778"/>
    </row>
    <row r="435" spans="1:68" ht="14.25" hidden="1" customHeight="1" x14ac:dyDescent="0.25">
      <c r="A435" s="799" t="s">
        <v>73</v>
      </c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3"/>
      <c r="P435" s="793"/>
      <c r="Q435" s="793"/>
      <c r="R435" s="793"/>
      <c r="S435" s="793"/>
      <c r="T435" s="793"/>
      <c r="U435" s="793"/>
      <c r="V435" s="793"/>
      <c r="W435" s="793"/>
      <c r="X435" s="793"/>
      <c r="Y435" s="793"/>
      <c r="Z435" s="793"/>
      <c r="AA435" s="768"/>
      <c r="AB435" s="768"/>
      <c r="AC435" s="768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3">
        <v>4607091383928</v>
      </c>
      <c r="E436" s="784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65" t="s">
        <v>697</v>
      </c>
      <c r="Q436" s="780"/>
      <c r="R436" s="780"/>
      <c r="S436" s="780"/>
      <c r="T436" s="781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3">
        <v>4607091384260</v>
      </c>
      <c r="E437" s="784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9" t="s">
        <v>701</v>
      </c>
      <c r="Q437" s="780"/>
      <c r="R437" s="780"/>
      <c r="S437" s="780"/>
      <c r="T437" s="781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92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85" t="s">
        <v>71</v>
      </c>
      <c r="Q438" s="786"/>
      <c r="R438" s="786"/>
      <c r="S438" s="786"/>
      <c r="T438" s="786"/>
      <c r="U438" s="786"/>
      <c r="V438" s="787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85" t="s">
        <v>71</v>
      </c>
      <c r="Q439" s="786"/>
      <c r="R439" s="786"/>
      <c r="S439" s="786"/>
      <c r="T439" s="786"/>
      <c r="U439" s="786"/>
      <c r="V439" s="787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799" t="s">
        <v>213</v>
      </c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3"/>
      <c r="P440" s="793"/>
      <c r="Q440" s="793"/>
      <c r="R440" s="793"/>
      <c r="S440" s="793"/>
      <c r="T440" s="793"/>
      <c r="U440" s="793"/>
      <c r="V440" s="793"/>
      <c r="W440" s="793"/>
      <c r="X440" s="793"/>
      <c r="Y440" s="793"/>
      <c r="Z440" s="793"/>
      <c r="AA440" s="768"/>
      <c r="AB440" s="768"/>
      <c r="AC440" s="768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3">
        <v>4607091384673</v>
      </c>
      <c r="E441" s="784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10" t="s">
        <v>705</v>
      </c>
      <c r="Q441" s="780"/>
      <c r="R441" s="780"/>
      <c r="S441" s="780"/>
      <c r="T441" s="781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92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817" t="s">
        <v>707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14.25" hidden="1" customHeight="1" x14ac:dyDescent="0.25">
      <c r="A445" s="799" t="s">
        <v>115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68"/>
      <c r="AB445" s="768"/>
      <c r="AC445" s="768"/>
    </row>
    <row r="446" spans="1:68" ht="27" hidden="1" customHeight="1" x14ac:dyDescent="0.25">
      <c r="A446" s="54" t="s">
        <v>708</v>
      </c>
      <c r="B446" s="54" t="s">
        <v>709</v>
      </c>
      <c r="C446" s="31">
        <v>4301011873</v>
      </c>
      <c r="D446" s="783">
        <v>4680115881907</v>
      </c>
      <c r="E446" s="784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4301011483</v>
      </c>
      <c r="D447" s="783">
        <v>4680115881907</v>
      </c>
      <c r="E447" s="784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0"/>
      <c r="R447" s="780"/>
      <c r="S447" s="780"/>
      <c r="T447" s="781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4301011872</v>
      </c>
      <c r="D448" s="783">
        <v>4680115883925</v>
      </c>
      <c r="E448" s="784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4301011655</v>
      </c>
      <c r="D449" s="783">
        <v>4680115883925</v>
      </c>
      <c r="E449" s="784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0"/>
      <c r="R449" s="780"/>
      <c r="S449" s="780"/>
      <c r="T449" s="781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3">
        <v>4607091384192</v>
      </c>
      <c r="E450" s="784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3">
        <v>4680115884892</v>
      </c>
      <c r="E451" s="784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0"/>
      <c r="R451" s="780"/>
      <c r="S451" s="780"/>
      <c r="T451" s="781"/>
      <c r="U451" s="34"/>
      <c r="V451" s="34"/>
      <c r="W451" s="35" t="s">
        <v>69</v>
      </c>
      <c r="X451" s="775">
        <v>80</v>
      </c>
      <c r="Y451" s="776">
        <f t="shared" si="92"/>
        <v>86.4</v>
      </c>
      <c r="Z451" s="36">
        <f t="shared" si="93"/>
        <v>0.17399999999999999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83.555555555555543</v>
      </c>
      <c r="BN451" s="64">
        <f t="shared" si="95"/>
        <v>90.24</v>
      </c>
      <c r="BO451" s="64">
        <f t="shared" si="96"/>
        <v>0.13227513227513224</v>
      </c>
      <c r="BP451" s="64">
        <f t="shared" si="97"/>
        <v>0.14285714285714285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3">
        <v>4680115884885</v>
      </c>
      <c r="E452" s="784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5">
        <v>200</v>
      </c>
      <c r="Y452" s="776">
        <f t="shared" si="92"/>
        <v>204</v>
      </c>
      <c r="Z452" s="36">
        <f t="shared" si="93"/>
        <v>0.36974999999999997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208</v>
      </c>
      <c r="BN452" s="64">
        <f t="shared" si="95"/>
        <v>212.16</v>
      </c>
      <c r="BO452" s="64">
        <f t="shared" si="96"/>
        <v>0.29761904761904762</v>
      </c>
      <c r="BP452" s="64">
        <f t="shared" si="97"/>
        <v>0.30357142857142855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3">
        <v>4680115884908</v>
      </c>
      <c r="E453" s="784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0"/>
      <c r="R453" s="780"/>
      <c r="S453" s="780"/>
      <c r="T453" s="781"/>
      <c r="U453" s="34"/>
      <c r="V453" s="34"/>
      <c r="W453" s="35" t="s">
        <v>69</v>
      </c>
      <c r="X453" s="775">
        <v>40</v>
      </c>
      <c r="Y453" s="776">
        <f t="shared" si="92"/>
        <v>40</v>
      </c>
      <c r="Z453" s="36">
        <f>IFERROR(IF(Y453=0,"",ROUNDUP(Y453/H453,0)*0.00902),"")</f>
        <v>9.0200000000000002E-2</v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42.1</v>
      </c>
      <c r="BN453" s="64">
        <f t="shared" si="95"/>
        <v>42.1</v>
      </c>
      <c r="BO453" s="64">
        <f t="shared" si="96"/>
        <v>7.575757575757576E-2</v>
      </c>
      <c r="BP453" s="64">
        <f t="shared" si="97"/>
        <v>7.575757575757576E-2</v>
      </c>
    </row>
    <row r="454" spans="1:68" x14ac:dyDescent="0.2">
      <c r="A454" s="792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85" t="s">
        <v>71</v>
      </c>
      <c r="Q454" s="786"/>
      <c r="R454" s="786"/>
      <c r="S454" s="786"/>
      <c r="T454" s="786"/>
      <c r="U454" s="786"/>
      <c r="V454" s="787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34.074074074074076</v>
      </c>
      <c r="Y454" s="777">
        <f>IFERROR(Y446/H446,"0")+IFERROR(Y447/H447,"0")+IFERROR(Y448/H448,"0")+IFERROR(Y449/H449,"0")+IFERROR(Y450/H450,"0")+IFERROR(Y451/H451,"0")+IFERROR(Y452/H452,"0")+IFERROR(Y453/H453,"0")</f>
        <v>35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0.63395000000000001</v>
      </c>
      <c r="AA454" s="778"/>
      <c r="AB454" s="778"/>
      <c r="AC454" s="778"/>
    </row>
    <row r="455" spans="1:68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85" t="s">
        <v>71</v>
      </c>
      <c r="Q455" s="786"/>
      <c r="R455" s="786"/>
      <c r="S455" s="786"/>
      <c r="T455" s="786"/>
      <c r="U455" s="786"/>
      <c r="V455" s="787"/>
      <c r="W455" s="37" t="s">
        <v>69</v>
      </c>
      <c r="X455" s="777">
        <f>IFERROR(SUM(X446:X453),"0")</f>
        <v>320</v>
      </c>
      <c r="Y455" s="777">
        <f>IFERROR(SUM(Y446:Y453),"0")</f>
        <v>330.4</v>
      </c>
      <c r="Z455" s="37"/>
      <c r="AA455" s="778"/>
      <c r="AB455" s="778"/>
      <c r="AC455" s="778"/>
    </row>
    <row r="456" spans="1:68" ht="14.25" hidden="1" customHeight="1" x14ac:dyDescent="0.25">
      <c r="A456" s="799" t="s">
        <v>64</v>
      </c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3"/>
      <c r="P456" s="793"/>
      <c r="Q456" s="793"/>
      <c r="R456" s="793"/>
      <c r="S456" s="793"/>
      <c r="T456" s="793"/>
      <c r="U456" s="793"/>
      <c r="V456" s="793"/>
      <c r="W456" s="793"/>
      <c r="X456" s="793"/>
      <c r="Y456" s="793"/>
      <c r="Z456" s="793"/>
      <c r="AA456" s="768"/>
      <c r="AB456" s="768"/>
      <c r="AC456" s="768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3">
        <v>4607091384802</v>
      </c>
      <c r="E457" s="784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3">
        <v>4607091384826</v>
      </c>
      <c r="E458" s="784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0"/>
      <c r="R458" s="780"/>
      <c r="S458" s="780"/>
      <c r="T458" s="781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92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85" t="s">
        <v>71</v>
      </c>
      <c r="Q459" s="786"/>
      <c r="R459" s="786"/>
      <c r="S459" s="786"/>
      <c r="T459" s="786"/>
      <c r="U459" s="786"/>
      <c r="V459" s="787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85" t="s">
        <v>71</v>
      </c>
      <c r="Q460" s="786"/>
      <c r="R460" s="786"/>
      <c r="S460" s="786"/>
      <c r="T460" s="786"/>
      <c r="U460" s="786"/>
      <c r="V460" s="787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799" t="s">
        <v>73</v>
      </c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3"/>
      <c r="P461" s="793"/>
      <c r="Q461" s="793"/>
      <c r="R461" s="793"/>
      <c r="S461" s="793"/>
      <c r="T461" s="793"/>
      <c r="U461" s="793"/>
      <c r="V461" s="793"/>
      <c r="W461" s="793"/>
      <c r="X461" s="793"/>
      <c r="Y461" s="793"/>
      <c r="Z461" s="793"/>
      <c r="AA461" s="768"/>
      <c r="AB461" s="768"/>
      <c r="AC461" s="768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3">
        <v>4607091384246</v>
      </c>
      <c r="E462" s="784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102" t="s">
        <v>733</v>
      </c>
      <c r="Q462" s="780"/>
      <c r="R462" s="780"/>
      <c r="S462" s="780"/>
      <c r="T462" s="781"/>
      <c r="U462" s="34"/>
      <c r="V462" s="34"/>
      <c r="W462" s="35" t="s">
        <v>69</v>
      </c>
      <c r="X462" s="775">
        <v>700</v>
      </c>
      <c r="Y462" s="776">
        <f>IFERROR(IF(X462="",0,CEILING((X462/$H462),1)*$H462),"")</f>
        <v>702</v>
      </c>
      <c r="Z462" s="36">
        <f>IFERROR(IF(Y462=0,"",ROUNDUP(Y462/H462,0)*0.02175),"")</f>
        <v>1.6964999999999999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743.86666666666667</v>
      </c>
      <c r="BN462" s="64">
        <f>IFERROR(Y462*I462/H462,"0")</f>
        <v>745.99199999999996</v>
      </c>
      <c r="BO462" s="64">
        <f>IFERROR(1/J462*(X462/H462),"0")</f>
        <v>1.3888888888888886</v>
      </c>
      <c r="BP462" s="64">
        <f>IFERROR(1/J462*(Y462/H462),"0")</f>
        <v>1.3928571428571428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3">
        <v>4680115881976</v>
      </c>
      <c r="E463" s="784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81" t="s">
        <v>737</v>
      </c>
      <c r="Q463" s="780"/>
      <c r="R463" s="780"/>
      <c r="S463" s="780"/>
      <c r="T463" s="781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83">
        <v>4607091384253</v>
      </c>
      <c r="E464" s="784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5">
        <v>60</v>
      </c>
      <c r="Y464" s="776">
        <f>IFERROR(IF(X464="",0,CEILING((X464/$H464),1)*$H464),"")</f>
        <v>60</v>
      </c>
      <c r="Z464" s="36">
        <f>IFERROR(IF(Y464=0,"",ROUNDUP(Y464/H464,0)*0.00651),"")</f>
        <v>0.16275000000000001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66.600000000000009</v>
      </c>
      <c r="BN464" s="64">
        <f>IFERROR(Y464*I464/H464,"0")</f>
        <v>66.600000000000009</v>
      </c>
      <c r="BO464" s="64">
        <f>IFERROR(1/J464*(X464/H464),"0")</f>
        <v>0.13736263736263737</v>
      </c>
      <c r="BP464" s="64">
        <f>IFERROR(1/J464*(Y464/H464),"0")</f>
        <v>0.13736263736263737</v>
      </c>
    </row>
    <row r="465" spans="1:68" ht="37.5" hidden="1" customHeight="1" x14ac:dyDescent="0.25">
      <c r="A465" s="54" t="s">
        <v>739</v>
      </c>
      <c r="B465" s="54" t="s">
        <v>742</v>
      </c>
      <c r="C465" s="31">
        <v>4301051634</v>
      </c>
      <c r="D465" s="783">
        <v>4607091384253</v>
      </c>
      <c r="E465" s="784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3">
        <v>4680115881969</v>
      </c>
      <c r="E466" s="784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0"/>
      <c r="R466" s="780"/>
      <c r="S466" s="780"/>
      <c r="T466" s="781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2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85" t="s">
        <v>71</v>
      </c>
      <c r="Q467" s="786"/>
      <c r="R467" s="786"/>
      <c r="S467" s="786"/>
      <c r="T467" s="786"/>
      <c r="U467" s="786"/>
      <c r="V467" s="787"/>
      <c r="W467" s="37" t="s">
        <v>72</v>
      </c>
      <c r="X467" s="777">
        <f>IFERROR(X462/H462,"0")+IFERROR(X463/H463,"0")+IFERROR(X464/H464,"0")+IFERROR(X465/H465,"0")+IFERROR(X466/H466,"0")</f>
        <v>102.77777777777777</v>
      </c>
      <c r="Y467" s="777">
        <f>IFERROR(Y462/H462,"0")+IFERROR(Y463/H463,"0")+IFERROR(Y464/H464,"0")+IFERROR(Y465/H465,"0")+IFERROR(Y466/H466,"0")</f>
        <v>103</v>
      </c>
      <c r="Z467" s="777">
        <f>IFERROR(IF(Z462="",0,Z462),"0")+IFERROR(IF(Z463="",0,Z463),"0")+IFERROR(IF(Z464="",0,Z464),"0")+IFERROR(IF(Z465="",0,Z465),"0")+IFERROR(IF(Z466="",0,Z466),"0")</f>
        <v>1.8592499999999998</v>
      </c>
      <c r="AA467" s="778"/>
      <c r="AB467" s="778"/>
      <c r="AC467" s="778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85" t="s">
        <v>71</v>
      </c>
      <c r="Q468" s="786"/>
      <c r="R468" s="786"/>
      <c r="S468" s="786"/>
      <c r="T468" s="786"/>
      <c r="U468" s="786"/>
      <c r="V468" s="787"/>
      <c r="W468" s="37" t="s">
        <v>69</v>
      </c>
      <c r="X468" s="777">
        <f>IFERROR(SUM(X462:X466),"0")</f>
        <v>760</v>
      </c>
      <c r="Y468" s="777">
        <f>IFERROR(SUM(Y462:Y466),"0")</f>
        <v>762</v>
      </c>
      <c r="Z468" s="37"/>
      <c r="AA468" s="778"/>
      <c r="AB468" s="778"/>
      <c r="AC468" s="778"/>
    </row>
    <row r="469" spans="1:68" ht="14.25" hidden="1" customHeight="1" x14ac:dyDescent="0.25">
      <c r="A469" s="799" t="s">
        <v>213</v>
      </c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3"/>
      <c r="P469" s="793"/>
      <c r="Q469" s="793"/>
      <c r="R469" s="793"/>
      <c r="S469" s="793"/>
      <c r="T469" s="793"/>
      <c r="U469" s="793"/>
      <c r="V469" s="793"/>
      <c r="W469" s="793"/>
      <c r="X469" s="793"/>
      <c r="Y469" s="793"/>
      <c r="Z469" s="793"/>
      <c r="AA469" s="768"/>
      <c r="AB469" s="768"/>
      <c r="AC469" s="768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3">
        <v>4607091389357</v>
      </c>
      <c r="E470" s="784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9" t="s">
        <v>749</v>
      </c>
      <c r="Q470" s="780"/>
      <c r="R470" s="780"/>
      <c r="S470" s="780"/>
      <c r="T470" s="781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2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85" t="s">
        <v>71</v>
      </c>
      <c r="Q472" s="786"/>
      <c r="R472" s="786"/>
      <c r="S472" s="786"/>
      <c r="T472" s="786"/>
      <c r="U472" s="786"/>
      <c r="V472" s="787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75" t="s">
        <v>751</v>
      </c>
      <c r="B473" s="876"/>
      <c r="C473" s="876"/>
      <c r="D473" s="876"/>
      <c r="E473" s="876"/>
      <c r="F473" s="876"/>
      <c r="G473" s="876"/>
      <c r="H473" s="876"/>
      <c r="I473" s="876"/>
      <c r="J473" s="876"/>
      <c r="K473" s="876"/>
      <c r="L473" s="876"/>
      <c r="M473" s="876"/>
      <c r="N473" s="876"/>
      <c r="O473" s="876"/>
      <c r="P473" s="876"/>
      <c r="Q473" s="876"/>
      <c r="R473" s="876"/>
      <c r="S473" s="876"/>
      <c r="T473" s="876"/>
      <c r="U473" s="876"/>
      <c r="V473" s="876"/>
      <c r="W473" s="876"/>
      <c r="X473" s="876"/>
      <c r="Y473" s="876"/>
      <c r="Z473" s="876"/>
      <c r="AA473" s="48"/>
      <c r="AB473" s="48"/>
      <c r="AC473" s="48"/>
    </row>
    <row r="474" spans="1:68" ht="16.5" hidden="1" customHeight="1" x14ac:dyDescent="0.25">
      <c r="A474" s="817" t="s">
        <v>752</v>
      </c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3"/>
      <c r="P474" s="793"/>
      <c r="Q474" s="793"/>
      <c r="R474" s="793"/>
      <c r="S474" s="793"/>
      <c r="T474" s="793"/>
      <c r="U474" s="793"/>
      <c r="V474" s="793"/>
      <c r="W474" s="793"/>
      <c r="X474" s="793"/>
      <c r="Y474" s="793"/>
      <c r="Z474" s="793"/>
      <c r="AA474" s="770"/>
      <c r="AB474" s="770"/>
      <c r="AC474" s="770"/>
    </row>
    <row r="475" spans="1:68" ht="14.25" hidden="1" customHeight="1" x14ac:dyDescent="0.25">
      <c r="A475" s="799" t="s">
        <v>115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68"/>
      <c r="AB475" s="768"/>
      <c r="AC475" s="768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3">
        <v>4607091389708</v>
      </c>
      <c r="E476" s="784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0"/>
      <c r="R476" s="780"/>
      <c r="S476" s="780"/>
      <c r="T476" s="781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92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85" t="s">
        <v>71</v>
      </c>
      <c r="Q477" s="786"/>
      <c r="R477" s="786"/>
      <c r="S477" s="786"/>
      <c r="T477" s="786"/>
      <c r="U477" s="786"/>
      <c r="V477" s="787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85" t="s">
        <v>71</v>
      </c>
      <c r="Q478" s="786"/>
      <c r="R478" s="786"/>
      <c r="S478" s="786"/>
      <c r="T478" s="786"/>
      <c r="U478" s="786"/>
      <c r="V478" s="787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799" t="s">
        <v>64</v>
      </c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3"/>
      <c r="P479" s="793"/>
      <c r="Q479" s="793"/>
      <c r="R479" s="793"/>
      <c r="S479" s="793"/>
      <c r="T479" s="793"/>
      <c r="U479" s="793"/>
      <c r="V479" s="793"/>
      <c r="W479" s="793"/>
      <c r="X479" s="793"/>
      <c r="Y479" s="793"/>
      <c r="Z479" s="793"/>
      <c r="AA479" s="768"/>
      <c r="AB479" s="768"/>
      <c r="AC479" s="768"/>
    </row>
    <row r="480" spans="1:68" ht="27" hidden="1" customHeight="1" x14ac:dyDescent="0.25">
      <c r="A480" s="54" t="s">
        <v>756</v>
      </c>
      <c r="B480" s="54" t="s">
        <v>757</v>
      </c>
      <c r="C480" s="31">
        <v>4301031322</v>
      </c>
      <c r="D480" s="783">
        <v>4607091389753</v>
      </c>
      <c r="E480" s="784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83">
        <v>4607091389753</v>
      </c>
      <c r="E481" s="784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5">
        <v>20</v>
      </c>
      <c r="Y481" s="776">
        <f t="shared" si="98"/>
        <v>21</v>
      </c>
      <c r="Z481" s="36">
        <f>IFERROR(IF(Y481=0,"",ROUNDUP(Y481/H481,0)*0.00902),"")</f>
        <v>4.5100000000000001E-2</v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21.142857142857146</v>
      </c>
      <c r="BN481" s="64">
        <f t="shared" si="100"/>
        <v>22.200000000000003</v>
      </c>
      <c r="BO481" s="64">
        <f t="shared" si="101"/>
        <v>3.6075036075036072E-2</v>
      </c>
      <c r="BP481" s="64">
        <f t="shared" si="102"/>
        <v>3.787878787878788E-2</v>
      </c>
    </row>
    <row r="482" spans="1:68" ht="27" hidden="1" customHeight="1" x14ac:dyDescent="0.25">
      <c r="A482" s="54" t="s">
        <v>756</v>
      </c>
      <c r="B482" s="54" t="s">
        <v>760</v>
      </c>
      <c r="C482" s="31">
        <v>4301031405</v>
      </c>
      <c r="D482" s="783">
        <v>4680115886100</v>
      </c>
      <c r="E482" s="784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3" t="s">
        <v>761</v>
      </c>
      <c r="Q482" s="780"/>
      <c r="R482" s="780"/>
      <c r="S482" s="780"/>
      <c r="T482" s="781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4301031323</v>
      </c>
      <c r="D483" s="783">
        <v>4607091389760</v>
      </c>
      <c r="E483" s="784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1">
        <v>4301031382</v>
      </c>
      <c r="D484" s="783">
        <v>4680115886117</v>
      </c>
      <c r="E484" s="784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92" t="s">
        <v>766</v>
      </c>
      <c r="Q484" s="780"/>
      <c r="R484" s="780"/>
      <c r="S484" s="780"/>
      <c r="T484" s="781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4301031406</v>
      </c>
      <c r="D485" s="783">
        <v>4680115886117</v>
      </c>
      <c r="E485" s="784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6" t="s">
        <v>766</v>
      </c>
      <c r="Q485" s="780"/>
      <c r="R485" s="780"/>
      <c r="S485" s="780"/>
      <c r="T485" s="781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3">
        <v>4607091389746</v>
      </c>
      <c r="E486" s="784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0"/>
      <c r="R486" s="780"/>
      <c r="S486" s="780"/>
      <c r="T486" s="781"/>
      <c r="U486" s="34"/>
      <c r="V486" s="34"/>
      <c r="W486" s="35" t="s">
        <v>69</v>
      </c>
      <c r="X486" s="775">
        <v>20</v>
      </c>
      <c r="Y486" s="776">
        <f t="shared" si="98"/>
        <v>21</v>
      </c>
      <c r="Z486" s="36">
        <f>IFERROR(IF(Y486=0,"",ROUNDUP(Y486/H486,0)*0.00902),"")</f>
        <v>4.5100000000000001E-2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21.142857142857146</v>
      </c>
      <c r="BN486" s="64">
        <f t="shared" si="100"/>
        <v>22.200000000000003</v>
      </c>
      <c r="BO486" s="64">
        <f t="shared" si="101"/>
        <v>3.6075036075036072E-2</v>
      </c>
      <c r="BP486" s="64">
        <f t="shared" si="102"/>
        <v>3.787878787878788E-2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3">
        <v>4607091389746</v>
      </c>
      <c r="E487" s="784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4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0"/>
      <c r="R487" s="780"/>
      <c r="S487" s="780"/>
      <c r="T487" s="781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3">
        <v>4680115883147</v>
      </c>
      <c r="E488" s="784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3">
        <v>4680115883147</v>
      </c>
      <c r="E489" s="784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2" t="s">
        <v>775</v>
      </c>
      <c r="Q489" s="780"/>
      <c r="R489" s="780"/>
      <c r="S489" s="780"/>
      <c r="T489" s="781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3">
        <v>4607091384338</v>
      </c>
      <c r="E490" s="784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5">
        <v>14</v>
      </c>
      <c r="Y490" s="776">
        <f t="shared" si="98"/>
        <v>14.700000000000001</v>
      </c>
      <c r="Z490" s="36">
        <f t="shared" si="103"/>
        <v>3.5140000000000005E-2</v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14.866666666666665</v>
      </c>
      <c r="BN490" s="64">
        <f t="shared" si="100"/>
        <v>15.61</v>
      </c>
      <c r="BO490" s="64">
        <f t="shared" si="101"/>
        <v>2.8490028490028491E-2</v>
      </c>
      <c r="BP490" s="64">
        <f t="shared" si="102"/>
        <v>2.9914529914529919E-2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3">
        <v>4607091384338</v>
      </c>
      <c r="E491" s="784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0"/>
      <c r="R491" s="780"/>
      <c r="S491" s="780"/>
      <c r="T491" s="781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4301031336</v>
      </c>
      <c r="D492" s="783">
        <v>4680115883154</v>
      </c>
      <c r="E492" s="784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3">
        <v>4680115883154</v>
      </c>
      <c r="E493" s="784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">
        <v>783</v>
      </c>
      <c r="Q493" s="780"/>
      <c r="R493" s="780"/>
      <c r="S493" s="780"/>
      <c r="T493" s="781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4301031254</v>
      </c>
      <c r="D494" s="783">
        <v>4680115883154</v>
      </c>
      <c r="E494" s="784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0"/>
      <c r="R494" s="780"/>
      <c r="S494" s="780"/>
      <c r="T494" s="781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3">
        <v>4607091389524</v>
      </c>
      <c r="E495" s="784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0"/>
      <c r="R495" s="780"/>
      <c r="S495" s="780"/>
      <c r="T495" s="781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3">
        <v>4607091389524</v>
      </c>
      <c r="E496" s="784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0"/>
      <c r="R496" s="780"/>
      <c r="S496" s="780"/>
      <c r="T496" s="781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3">
        <v>4680115883161</v>
      </c>
      <c r="E497" s="784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0"/>
      <c r="R497" s="780"/>
      <c r="S497" s="780"/>
      <c r="T497" s="781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3">
        <v>4680115883161</v>
      </c>
      <c r="E498" s="784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">
        <v>793</v>
      </c>
      <c r="Q498" s="780"/>
      <c r="R498" s="780"/>
      <c r="S498" s="780"/>
      <c r="T498" s="781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3">
        <v>4607091389531</v>
      </c>
      <c r="E499" s="784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3">
        <v>4607091389531</v>
      </c>
      <c r="E500" s="784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3">
        <v>4607091384345</v>
      </c>
      <c r="E501" s="784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4301031338</v>
      </c>
      <c r="D502" s="783">
        <v>4680115883185</v>
      </c>
      <c r="E502" s="784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1">
        <v>4301031368</v>
      </c>
      <c r="D503" s="783">
        <v>4680115883185</v>
      </c>
      <c r="E503" s="784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8" t="s">
        <v>803</v>
      </c>
      <c r="Q503" s="780"/>
      <c r="R503" s="780"/>
      <c r="S503" s="780"/>
      <c r="T503" s="781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4301031255</v>
      </c>
      <c r="D504" s="783">
        <v>4680115883185</v>
      </c>
      <c r="E504" s="784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0"/>
      <c r="R504" s="780"/>
      <c r="S504" s="780"/>
      <c r="T504" s="781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16.19047619047619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17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0.12534000000000001</v>
      </c>
      <c r="AA505" s="778"/>
      <c r="AB505" s="778"/>
      <c r="AC505" s="778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85" t="s">
        <v>71</v>
      </c>
      <c r="Q506" s="786"/>
      <c r="R506" s="786"/>
      <c r="S506" s="786"/>
      <c r="T506" s="786"/>
      <c r="U506" s="786"/>
      <c r="V506" s="787"/>
      <c r="W506" s="37" t="s">
        <v>69</v>
      </c>
      <c r="X506" s="777">
        <f>IFERROR(SUM(X480:X504),"0")</f>
        <v>54</v>
      </c>
      <c r="Y506" s="777">
        <f>IFERROR(SUM(Y480:Y504),"0")</f>
        <v>56.7</v>
      </c>
      <c r="Z506" s="37"/>
      <c r="AA506" s="778"/>
      <c r="AB506" s="778"/>
      <c r="AC506" s="778"/>
    </row>
    <row r="507" spans="1:68" ht="14.25" hidden="1" customHeight="1" x14ac:dyDescent="0.25">
      <c r="A507" s="799" t="s">
        <v>73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68"/>
      <c r="AB507" s="768"/>
      <c r="AC507" s="768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3">
        <v>4607091384352</v>
      </c>
      <c r="E508" s="784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0"/>
      <c r="R508" s="780"/>
      <c r="S508" s="780"/>
      <c r="T508" s="781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3">
        <v>4607091389654</v>
      </c>
      <c r="E509" s="784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0"/>
      <c r="R509" s="780"/>
      <c r="S509" s="780"/>
      <c r="T509" s="781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85" t="s">
        <v>71</v>
      </c>
      <c r="Q511" s="786"/>
      <c r="R511" s="786"/>
      <c r="S511" s="786"/>
      <c r="T511" s="786"/>
      <c r="U511" s="786"/>
      <c r="V511" s="787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799" t="s">
        <v>104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68"/>
      <c r="AB512" s="768"/>
      <c r="AC512" s="768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3">
        <v>4680115884335</v>
      </c>
      <c r="E513" s="784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0"/>
      <c r="R513" s="780"/>
      <c r="S513" s="780"/>
      <c r="T513" s="781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3">
        <v>4680115884113</v>
      </c>
      <c r="E514" s="784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0"/>
      <c r="R514" s="780"/>
      <c r="S514" s="780"/>
      <c r="T514" s="781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85" t="s">
        <v>71</v>
      </c>
      <c r="Q516" s="786"/>
      <c r="R516" s="786"/>
      <c r="S516" s="786"/>
      <c r="T516" s="786"/>
      <c r="U516" s="786"/>
      <c r="V516" s="787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817" t="s">
        <v>820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0"/>
      <c r="AB517" s="770"/>
      <c r="AC517" s="770"/>
    </row>
    <row r="518" spans="1:68" ht="14.25" hidden="1" customHeight="1" x14ac:dyDescent="0.25">
      <c r="A518" s="799" t="s">
        <v>172</v>
      </c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793"/>
      <c r="P518" s="793"/>
      <c r="Q518" s="793"/>
      <c r="R518" s="793"/>
      <c r="S518" s="793"/>
      <c r="T518" s="793"/>
      <c r="U518" s="793"/>
      <c r="V518" s="793"/>
      <c r="W518" s="793"/>
      <c r="X518" s="793"/>
      <c r="Y518" s="793"/>
      <c r="Z518" s="793"/>
      <c r="AA518" s="768"/>
      <c r="AB518" s="768"/>
      <c r="AC518" s="768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3">
        <v>4607091389364</v>
      </c>
      <c r="E519" s="784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0"/>
      <c r="R519" s="780"/>
      <c r="S519" s="780"/>
      <c r="T519" s="781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2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85" t="s">
        <v>71</v>
      </c>
      <c r="Q520" s="786"/>
      <c r="R520" s="786"/>
      <c r="S520" s="786"/>
      <c r="T520" s="786"/>
      <c r="U520" s="786"/>
      <c r="V520" s="787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85" t="s">
        <v>71</v>
      </c>
      <c r="Q521" s="786"/>
      <c r="R521" s="786"/>
      <c r="S521" s="786"/>
      <c r="T521" s="786"/>
      <c r="U521" s="786"/>
      <c r="V521" s="787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799" t="s">
        <v>64</v>
      </c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3"/>
      <c r="P522" s="793"/>
      <c r="Q522" s="793"/>
      <c r="R522" s="793"/>
      <c r="S522" s="793"/>
      <c r="T522" s="793"/>
      <c r="U522" s="793"/>
      <c r="V522" s="793"/>
      <c r="W522" s="793"/>
      <c r="X522" s="793"/>
      <c r="Y522" s="793"/>
      <c r="Z522" s="793"/>
      <c r="AA522" s="768"/>
      <c r="AB522" s="768"/>
      <c r="AC522" s="768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3">
        <v>4680115886094</v>
      </c>
      <c r="E523" s="784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7" t="s">
        <v>826</v>
      </c>
      <c r="Q523" s="780"/>
      <c r="R523" s="780"/>
      <c r="S523" s="780"/>
      <c r="T523" s="781"/>
      <c r="U523" s="34"/>
      <c r="V523" s="34"/>
      <c r="W523" s="35" t="s">
        <v>69</v>
      </c>
      <c r="X523" s="775">
        <v>15</v>
      </c>
      <c r="Y523" s="776">
        <f>IFERROR(IF(X523="",0,CEILING((X523/$H523),1)*$H523),"")</f>
        <v>16.200000000000003</v>
      </c>
      <c r="Z523" s="36">
        <f>IFERROR(IF(Y523=0,"",ROUNDUP(Y523/H523,0)*0.00902),"")</f>
        <v>2.7060000000000001E-2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15.583333333333334</v>
      </c>
      <c r="BN523" s="64">
        <f>IFERROR(Y523*I523/H523,"0")</f>
        <v>16.830000000000002</v>
      </c>
      <c r="BO523" s="64">
        <f>IFERROR(1/J523*(X523/H523),"0")</f>
        <v>2.1043771043771045E-2</v>
      </c>
      <c r="BP523" s="64">
        <f>IFERROR(1/J523*(Y523/H523),"0")</f>
        <v>2.2727272727272731E-2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83">
        <v>4607091389425</v>
      </c>
      <c r="E524" s="784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0"/>
      <c r="R524" s="780"/>
      <c r="S524" s="780"/>
      <c r="T524" s="781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83">
        <v>4680115880771</v>
      </c>
      <c r="E525" s="784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0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83">
        <v>4607091389500</v>
      </c>
      <c r="E526" s="784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83">
        <v>4607091389500</v>
      </c>
      <c r="E527" s="784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92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85" t="s">
        <v>71</v>
      </c>
      <c r="Q528" s="786"/>
      <c r="R528" s="786"/>
      <c r="S528" s="786"/>
      <c r="T528" s="786"/>
      <c r="U528" s="786"/>
      <c r="V528" s="787"/>
      <c r="W528" s="37" t="s">
        <v>72</v>
      </c>
      <c r="X528" s="777">
        <f>IFERROR(X523/H523,"0")+IFERROR(X524/H524,"0")+IFERROR(X525/H525,"0")+IFERROR(X526/H526,"0")+IFERROR(X527/H527,"0")</f>
        <v>2.7777777777777777</v>
      </c>
      <c r="Y528" s="777">
        <f>IFERROR(Y523/H523,"0")+IFERROR(Y524/H524,"0")+IFERROR(Y525/H525,"0")+IFERROR(Y526/H526,"0")+IFERROR(Y527/H527,"0")</f>
        <v>3.0000000000000004</v>
      </c>
      <c r="Z528" s="777">
        <f>IFERROR(IF(Z523="",0,Z523),"0")+IFERROR(IF(Z524="",0,Z524),"0")+IFERROR(IF(Z525="",0,Z525),"0")+IFERROR(IF(Z526="",0,Z526),"0")+IFERROR(IF(Z527="",0,Z527),"0")</f>
        <v>2.7060000000000001E-2</v>
      </c>
      <c r="AA528" s="778"/>
      <c r="AB528" s="778"/>
      <c r="AC528" s="778"/>
    </row>
    <row r="529" spans="1:68" x14ac:dyDescent="0.2">
      <c r="A529" s="793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85" t="s">
        <v>71</v>
      </c>
      <c r="Q529" s="786"/>
      <c r="R529" s="786"/>
      <c r="S529" s="786"/>
      <c r="T529" s="786"/>
      <c r="U529" s="786"/>
      <c r="V529" s="787"/>
      <c r="W529" s="37" t="s">
        <v>69</v>
      </c>
      <c r="X529" s="777">
        <f>IFERROR(SUM(X523:X527),"0")</f>
        <v>15</v>
      </c>
      <c r="Y529" s="777">
        <f>IFERROR(SUM(Y523:Y527),"0")</f>
        <v>16.200000000000003</v>
      </c>
      <c r="Z529" s="37"/>
      <c r="AA529" s="778"/>
      <c r="AB529" s="778"/>
      <c r="AC529" s="778"/>
    </row>
    <row r="530" spans="1:68" ht="14.25" hidden="1" customHeight="1" x14ac:dyDescent="0.25">
      <c r="A530" s="799" t="s">
        <v>104</v>
      </c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3"/>
      <c r="P530" s="793"/>
      <c r="Q530" s="793"/>
      <c r="R530" s="793"/>
      <c r="S530" s="793"/>
      <c r="T530" s="793"/>
      <c r="U530" s="793"/>
      <c r="V530" s="793"/>
      <c r="W530" s="793"/>
      <c r="X530" s="793"/>
      <c r="Y530" s="793"/>
      <c r="Z530" s="793"/>
      <c r="AA530" s="768"/>
      <c r="AB530" s="768"/>
      <c r="AC530" s="768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83">
        <v>4680115884359</v>
      </c>
      <c r="E531" s="784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92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85" t="s">
        <v>71</v>
      </c>
      <c r="Q533" s="786"/>
      <c r="R533" s="786"/>
      <c r="S533" s="786"/>
      <c r="T533" s="786"/>
      <c r="U533" s="786"/>
      <c r="V533" s="787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799" t="s">
        <v>840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68"/>
      <c r="AB534" s="768"/>
      <c r="AC534" s="768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83">
        <v>4680115884564</v>
      </c>
      <c r="E535" s="784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817" t="s">
        <v>844</v>
      </c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3"/>
      <c r="P538" s="793"/>
      <c r="Q538" s="793"/>
      <c r="R538" s="793"/>
      <c r="S538" s="793"/>
      <c r="T538" s="793"/>
      <c r="U538" s="793"/>
      <c r="V538" s="793"/>
      <c r="W538" s="793"/>
      <c r="X538" s="793"/>
      <c r="Y538" s="793"/>
      <c r="Z538" s="793"/>
      <c r="AA538" s="770"/>
      <c r="AB538" s="770"/>
      <c r="AC538" s="770"/>
    </row>
    <row r="539" spans="1:68" ht="14.25" hidden="1" customHeight="1" x14ac:dyDescent="0.25">
      <c r="A539" s="799" t="s">
        <v>64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68"/>
      <c r="AB539" s="768"/>
      <c r="AC539" s="768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83">
        <v>4680115885189</v>
      </c>
      <c r="E540" s="784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83">
        <v>4680115885172</v>
      </c>
      <c r="E541" s="784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83">
        <v>4680115885110</v>
      </c>
      <c r="E542" s="784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83">
        <v>4680115885219</v>
      </c>
      <c r="E543" s="784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85" t="s">
        <v>71</v>
      </c>
      <c r="Q544" s="786"/>
      <c r="R544" s="786"/>
      <c r="S544" s="786"/>
      <c r="T544" s="786"/>
      <c r="U544" s="786"/>
      <c r="V544" s="787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85" t="s">
        <v>71</v>
      </c>
      <c r="Q545" s="786"/>
      <c r="R545" s="786"/>
      <c r="S545" s="786"/>
      <c r="T545" s="786"/>
      <c r="U545" s="786"/>
      <c r="V545" s="787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817" t="s">
        <v>856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0"/>
      <c r="AB546" s="770"/>
      <c r="AC546" s="770"/>
    </row>
    <row r="547" spans="1:68" ht="14.25" hidden="1" customHeight="1" x14ac:dyDescent="0.25">
      <c r="A547" s="799" t="s">
        <v>64</v>
      </c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793"/>
      <c r="P547" s="793"/>
      <c r="Q547" s="793"/>
      <c r="R547" s="793"/>
      <c r="S547" s="793"/>
      <c r="T547" s="793"/>
      <c r="U547" s="793"/>
      <c r="V547" s="793"/>
      <c r="W547" s="793"/>
      <c r="X547" s="793"/>
      <c r="Y547" s="793"/>
      <c r="Z547" s="793"/>
      <c r="AA547" s="768"/>
      <c r="AB547" s="768"/>
      <c r="AC547" s="768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83">
        <v>4680115885103</v>
      </c>
      <c r="E548" s="784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2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85" t="s">
        <v>71</v>
      </c>
      <c r="Q549" s="786"/>
      <c r="R549" s="786"/>
      <c r="S549" s="786"/>
      <c r="T549" s="786"/>
      <c r="U549" s="786"/>
      <c r="V549" s="787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85" t="s">
        <v>71</v>
      </c>
      <c r="Q550" s="786"/>
      <c r="R550" s="786"/>
      <c r="S550" s="786"/>
      <c r="T550" s="786"/>
      <c r="U550" s="786"/>
      <c r="V550" s="787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75" t="s">
        <v>860</v>
      </c>
      <c r="B551" s="876"/>
      <c r="C551" s="876"/>
      <c r="D551" s="876"/>
      <c r="E551" s="876"/>
      <c r="F551" s="876"/>
      <c r="G551" s="876"/>
      <c r="H551" s="876"/>
      <c r="I551" s="876"/>
      <c r="J551" s="876"/>
      <c r="K551" s="876"/>
      <c r="L551" s="876"/>
      <c r="M551" s="876"/>
      <c r="N551" s="876"/>
      <c r="O551" s="876"/>
      <c r="P551" s="876"/>
      <c r="Q551" s="876"/>
      <c r="R551" s="876"/>
      <c r="S551" s="876"/>
      <c r="T551" s="876"/>
      <c r="U551" s="876"/>
      <c r="V551" s="876"/>
      <c r="W551" s="876"/>
      <c r="X551" s="876"/>
      <c r="Y551" s="876"/>
      <c r="Z551" s="876"/>
      <c r="AA551" s="48"/>
      <c r="AB551" s="48"/>
      <c r="AC551" s="48"/>
    </row>
    <row r="552" spans="1:68" ht="16.5" hidden="1" customHeight="1" x14ac:dyDescent="0.25">
      <c r="A552" s="817" t="s">
        <v>860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0"/>
      <c r="AB552" s="770"/>
      <c r="AC552" s="770"/>
    </row>
    <row r="553" spans="1:68" ht="14.25" hidden="1" customHeight="1" x14ac:dyDescent="0.25">
      <c r="A553" s="799" t="s">
        <v>115</v>
      </c>
      <c r="B553" s="793"/>
      <c r="C553" s="793"/>
      <c r="D553" s="793"/>
      <c r="E553" s="793"/>
      <c r="F553" s="793"/>
      <c r="G553" s="793"/>
      <c r="H553" s="793"/>
      <c r="I553" s="793"/>
      <c r="J553" s="793"/>
      <c r="K553" s="793"/>
      <c r="L553" s="793"/>
      <c r="M553" s="793"/>
      <c r="N553" s="793"/>
      <c r="O553" s="793"/>
      <c r="P553" s="793"/>
      <c r="Q553" s="793"/>
      <c r="R553" s="793"/>
      <c r="S553" s="793"/>
      <c r="T553" s="793"/>
      <c r="U553" s="793"/>
      <c r="V553" s="793"/>
      <c r="W553" s="793"/>
      <c r="X553" s="793"/>
      <c r="Y553" s="793"/>
      <c r="Z553" s="793"/>
      <c r="AA553" s="768"/>
      <c r="AB553" s="768"/>
      <c r="AC553" s="768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83">
        <v>4680115885479</v>
      </c>
      <c r="E554" s="784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8" t="s">
        <v>863</v>
      </c>
      <c r="Q554" s="780"/>
      <c r="R554" s="780"/>
      <c r="S554" s="780"/>
      <c r="T554" s="781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83">
        <v>4607091389067</v>
      </c>
      <c r="E555" s="784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0"/>
      <c r="R555" s="780"/>
      <c r="S555" s="780"/>
      <c r="T555" s="781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83">
        <v>4680115885271</v>
      </c>
      <c r="E556" s="784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83">
        <v>4680115884502</v>
      </c>
      <c r="E557" s="784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0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83">
        <v>4607091389104</v>
      </c>
      <c r="E558" s="784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83">
        <v>4680115884519</v>
      </c>
      <c r="E559" s="784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83">
        <v>4680115885226</v>
      </c>
      <c r="E560" s="784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83">
        <v>4680115880603</v>
      </c>
      <c r="E561" s="784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83">
        <v>4680115880603</v>
      </c>
      <c r="E562" s="784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83">
        <v>4680115882782</v>
      </c>
      <c r="E563" s="784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83">
        <v>4607091389982</v>
      </c>
      <c r="E564" s="784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83">
        <v>4607091389982</v>
      </c>
      <c r="E565" s="784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0"/>
      <c r="R565" s="780"/>
      <c r="S565" s="780"/>
      <c r="T565" s="781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92"/>
      <c r="B566" s="793"/>
      <c r="C566" s="793"/>
      <c r="D566" s="793"/>
      <c r="E566" s="793"/>
      <c r="F566" s="793"/>
      <c r="G566" s="793"/>
      <c r="H566" s="793"/>
      <c r="I566" s="793"/>
      <c r="J566" s="793"/>
      <c r="K566" s="793"/>
      <c r="L566" s="793"/>
      <c r="M566" s="793"/>
      <c r="N566" s="793"/>
      <c r="O566" s="794"/>
      <c r="P566" s="785" t="s">
        <v>71</v>
      </c>
      <c r="Q566" s="786"/>
      <c r="R566" s="786"/>
      <c r="S566" s="786"/>
      <c r="T566" s="786"/>
      <c r="U566" s="786"/>
      <c r="V566" s="787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93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85" t="s">
        <v>71</v>
      </c>
      <c r="Q567" s="786"/>
      <c r="R567" s="786"/>
      <c r="S567" s="786"/>
      <c r="T567" s="786"/>
      <c r="U567" s="786"/>
      <c r="V567" s="787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799" t="s">
        <v>172</v>
      </c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3"/>
      <c r="P568" s="793"/>
      <c r="Q568" s="793"/>
      <c r="R568" s="793"/>
      <c r="S568" s="793"/>
      <c r="T568" s="793"/>
      <c r="U568" s="793"/>
      <c r="V568" s="793"/>
      <c r="W568" s="793"/>
      <c r="X568" s="793"/>
      <c r="Y568" s="793"/>
      <c r="Z568" s="793"/>
      <c r="AA568" s="768"/>
      <c r="AB568" s="768"/>
      <c r="AC568" s="768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83">
        <v>4607091388930</v>
      </c>
      <c r="E569" s="784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0"/>
      <c r="R569" s="780"/>
      <c r="S569" s="780"/>
      <c r="T569" s="781"/>
      <c r="U569" s="34"/>
      <c r="V569" s="34"/>
      <c r="W569" s="35" t="s">
        <v>69</v>
      </c>
      <c r="X569" s="775">
        <v>40</v>
      </c>
      <c r="Y569" s="776">
        <f>IFERROR(IF(X569="",0,CEILING((X569/$H569),1)*$H569),"")</f>
        <v>42.24</v>
      </c>
      <c r="Z569" s="36">
        <f>IFERROR(IF(Y569=0,"",ROUNDUP(Y569/H569,0)*0.01196),"")</f>
        <v>9.5680000000000001E-2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42.727272727272727</v>
      </c>
      <c r="BN569" s="64">
        <f>IFERROR(Y569*I569/H569,"0")</f>
        <v>45.12</v>
      </c>
      <c r="BO569" s="64">
        <f>IFERROR(1/J569*(X569/H569),"0")</f>
        <v>7.2843822843822847E-2</v>
      </c>
      <c r="BP569" s="64">
        <f>IFERROR(1/J569*(Y569/H569),"0")</f>
        <v>7.6923076923076927E-2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4301020206</v>
      </c>
      <c r="D570" s="783">
        <v>4680115880054</v>
      </c>
      <c r="E570" s="784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4301020364</v>
      </c>
      <c r="D571" s="783">
        <v>4680115880054</v>
      </c>
      <c r="E571" s="784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0"/>
      <c r="R571" s="780"/>
      <c r="S571" s="780"/>
      <c r="T571" s="781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92"/>
      <c r="B572" s="793"/>
      <c r="C572" s="793"/>
      <c r="D572" s="793"/>
      <c r="E572" s="793"/>
      <c r="F572" s="793"/>
      <c r="G572" s="793"/>
      <c r="H572" s="793"/>
      <c r="I572" s="793"/>
      <c r="J572" s="793"/>
      <c r="K572" s="793"/>
      <c r="L572" s="793"/>
      <c r="M572" s="793"/>
      <c r="N572" s="793"/>
      <c r="O572" s="794"/>
      <c r="P572" s="785" t="s">
        <v>71</v>
      </c>
      <c r="Q572" s="786"/>
      <c r="R572" s="786"/>
      <c r="S572" s="786"/>
      <c r="T572" s="786"/>
      <c r="U572" s="786"/>
      <c r="V572" s="787"/>
      <c r="W572" s="37" t="s">
        <v>72</v>
      </c>
      <c r="X572" s="777">
        <f>IFERROR(X569/H569,"0")+IFERROR(X570/H570,"0")+IFERROR(X571/H571,"0")</f>
        <v>7.5757575757575752</v>
      </c>
      <c r="Y572" s="777">
        <f>IFERROR(Y569/H569,"0")+IFERROR(Y570/H570,"0")+IFERROR(Y571/H571,"0")</f>
        <v>8</v>
      </c>
      <c r="Z572" s="777">
        <f>IFERROR(IF(Z569="",0,Z569),"0")+IFERROR(IF(Z570="",0,Z570),"0")+IFERROR(IF(Z571="",0,Z571),"0")</f>
        <v>9.5680000000000001E-2</v>
      </c>
      <c r="AA572" s="778"/>
      <c r="AB572" s="778"/>
      <c r="AC572" s="778"/>
    </row>
    <row r="573" spans="1:68" x14ac:dyDescent="0.2">
      <c r="A573" s="793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85" t="s">
        <v>71</v>
      </c>
      <c r="Q573" s="786"/>
      <c r="R573" s="786"/>
      <c r="S573" s="786"/>
      <c r="T573" s="786"/>
      <c r="U573" s="786"/>
      <c r="V573" s="787"/>
      <c r="W573" s="37" t="s">
        <v>69</v>
      </c>
      <c r="X573" s="777">
        <f>IFERROR(SUM(X569:X571),"0")</f>
        <v>40</v>
      </c>
      <c r="Y573" s="777">
        <f>IFERROR(SUM(Y569:Y571),"0")</f>
        <v>42.24</v>
      </c>
      <c r="Z573" s="37"/>
      <c r="AA573" s="778"/>
      <c r="AB573" s="778"/>
      <c r="AC573" s="778"/>
    </row>
    <row r="574" spans="1:68" ht="14.25" hidden="1" customHeight="1" x14ac:dyDescent="0.25">
      <c r="A574" s="799" t="s">
        <v>64</v>
      </c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3"/>
      <c r="P574" s="793"/>
      <c r="Q574" s="793"/>
      <c r="R574" s="793"/>
      <c r="S574" s="793"/>
      <c r="T574" s="793"/>
      <c r="U574" s="793"/>
      <c r="V574" s="793"/>
      <c r="W574" s="793"/>
      <c r="X574" s="793"/>
      <c r="Y574" s="793"/>
      <c r="Z574" s="793"/>
      <c r="AA574" s="768"/>
      <c r="AB574" s="768"/>
      <c r="AC574" s="768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83">
        <v>4680115883116</v>
      </c>
      <c r="E575" s="784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5">
        <v>30</v>
      </c>
      <c r="Y575" s="776">
        <f t="shared" ref="Y575:Y583" si="110">IFERROR(IF(X575="",0,CEILING((X575/$H575),1)*$H575),"")</f>
        <v>31.68</v>
      </c>
      <c r="Z575" s="36">
        <f>IFERROR(IF(Y575=0,"",ROUNDUP(Y575/H575,0)*0.01196),"")</f>
        <v>7.1760000000000004E-2</v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32.04545454545454</v>
      </c>
      <c r="BN575" s="64">
        <f t="shared" ref="BN575:BN583" si="112">IFERROR(Y575*I575/H575,"0")</f>
        <v>33.839999999999996</v>
      </c>
      <c r="BO575" s="64">
        <f t="shared" ref="BO575:BO583" si="113">IFERROR(1/J575*(X575/H575),"0")</f>
        <v>5.4632867132867136E-2</v>
      </c>
      <c r="BP575" s="64">
        <f t="shared" ref="BP575:BP583" si="114">IFERROR(1/J575*(Y575/H575),"0")</f>
        <v>5.7692307692307696E-2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83">
        <v>4680115883093</v>
      </c>
      <c r="E576" s="784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83">
        <v>4680115883109</v>
      </c>
      <c r="E577" s="784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5">
        <v>30</v>
      </c>
      <c r="Y577" s="776">
        <f t="shared" si="110"/>
        <v>31.68</v>
      </c>
      <c r="Z577" s="36">
        <f>IFERROR(IF(Y577=0,"",ROUNDUP(Y577/H577,0)*0.01196),"")</f>
        <v>7.1760000000000004E-2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32.04545454545454</v>
      </c>
      <c r="BN577" s="64">
        <f t="shared" si="112"/>
        <v>33.839999999999996</v>
      </c>
      <c r="BO577" s="64">
        <f t="shared" si="113"/>
        <v>5.4632867132867136E-2</v>
      </c>
      <c r="BP577" s="64">
        <f t="shared" si="114"/>
        <v>5.7692307692307696E-2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83">
        <v>4680115882072</v>
      </c>
      <c r="E578" s="784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0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83">
        <v>4680115882072</v>
      </c>
      <c r="E579" s="784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6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83">
        <v>4680115882102</v>
      </c>
      <c r="E580" s="784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83">
        <v>4680115882102</v>
      </c>
      <c r="E581" s="784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83">
        <v>4680115882096</v>
      </c>
      <c r="E582" s="784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83">
        <v>4680115882096</v>
      </c>
      <c r="E583" s="784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0"/>
      <c r="R583" s="780"/>
      <c r="S583" s="780"/>
      <c r="T583" s="781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92"/>
      <c r="B584" s="793"/>
      <c r="C584" s="793"/>
      <c r="D584" s="793"/>
      <c r="E584" s="793"/>
      <c r="F584" s="793"/>
      <c r="G584" s="793"/>
      <c r="H584" s="793"/>
      <c r="I584" s="793"/>
      <c r="J584" s="793"/>
      <c r="K584" s="793"/>
      <c r="L584" s="793"/>
      <c r="M584" s="793"/>
      <c r="N584" s="793"/>
      <c r="O584" s="794"/>
      <c r="P584" s="785" t="s">
        <v>71</v>
      </c>
      <c r="Q584" s="786"/>
      <c r="R584" s="786"/>
      <c r="S584" s="786"/>
      <c r="T584" s="786"/>
      <c r="U584" s="786"/>
      <c r="V584" s="787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11.363636363636363</v>
      </c>
      <c r="Y584" s="777">
        <f>IFERROR(Y575/H575,"0")+IFERROR(Y576/H576,"0")+IFERROR(Y577/H577,"0")+IFERROR(Y578/H578,"0")+IFERROR(Y579/H579,"0")+IFERROR(Y580/H580,"0")+IFERROR(Y581/H581,"0")+IFERROR(Y582/H582,"0")+IFERROR(Y583/H583,"0")</f>
        <v>12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0.14352000000000001</v>
      </c>
      <c r="AA584" s="778"/>
      <c r="AB584" s="778"/>
      <c r="AC584" s="778"/>
    </row>
    <row r="585" spans="1:68" x14ac:dyDescent="0.2">
      <c r="A585" s="793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69</v>
      </c>
      <c r="X585" s="777">
        <f>IFERROR(SUM(X575:X583),"0")</f>
        <v>60</v>
      </c>
      <c r="Y585" s="777">
        <f>IFERROR(SUM(Y575:Y583),"0")</f>
        <v>63.36</v>
      </c>
      <c r="Z585" s="37"/>
      <c r="AA585" s="778"/>
      <c r="AB585" s="778"/>
      <c r="AC585" s="778"/>
    </row>
    <row r="586" spans="1:68" ht="14.25" hidden="1" customHeight="1" x14ac:dyDescent="0.25">
      <c r="A586" s="799" t="s">
        <v>73</v>
      </c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3"/>
      <c r="P586" s="793"/>
      <c r="Q586" s="793"/>
      <c r="R586" s="793"/>
      <c r="S586" s="793"/>
      <c r="T586" s="793"/>
      <c r="U586" s="793"/>
      <c r="V586" s="793"/>
      <c r="W586" s="793"/>
      <c r="X586" s="793"/>
      <c r="Y586" s="793"/>
      <c r="Z586" s="793"/>
      <c r="AA586" s="768"/>
      <c r="AB586" s="768"/>
      <c r="AC586" s="768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83">
        <v>4607091383409</v>
      </c>
      <c r="E587" s="784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83">
        <v>4607091383416</v>
      </c>
      <c r="E588" s="784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83">
        <v>4680115883536</v>
      </c>
      <c r="E589" s="784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0"/>
      <c r="R589" s="780"/>
      <c r="S589" s="780"/>
      <c r="T589" s="781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799" t="s">
        <v>213</v>
      </c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3"/>
      <c r="P592" s="793"/>
      <c r="Q592" s="793"/>
      <c r="R592" s="793"/>
      <c r="S592" s="793"/>
      <c r="T592" s="793"/>
      <c r="U592" s="793"/>
      <c r="V592" s="793"/>
      <c r="W592" s="793"/>
      <c r="X592" s="793"/>
      <c r="Y592" s="793"/>
      <c r="Z592" s="793"/>
      <c r="AA592" s="768"/>
      <c r="AB592" s="768"/>
      <c r="AC592" s="768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83">
        <v>4680115885035</v>
      </c>
      <c r="E593" s="784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0"/>
      <c r="R593" s="780"/>
      <c r="S593" s="780"/>
      <c r="T593" s="781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83">
        <v>4680115885936</v>
      </c>
      <c r="E594" s="784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8" t="s">
        <v>931</v>
      </c>
      <c r="Q594" s="780"/>
      <c r="R594" s="780"/>
      <c r="S594" s="780"/>
      <c r="T594" s="781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2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85" t="s">
        <v>71</v>
      </c>
      <c r="Q595" s="786"/>
      <c r="R595" s="786"/>
      <c r="S595" s="786"/>
      <c r="T595" s="786"/>
      <c r="U595" s="786"/>
      <c r="V595" s="787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93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75" t="s">
        <v>932</v>
      </c>
      <c r="B597" s="876"/>
      <c r="C597" s="876"/>
      <c r="D597" s="876"/>
      <c r="E597" s="876"/>
      <c r="F597" s="876"/>
      <c r="G597" s="876"/>
      <c r="H597" s="876"/>
      <c r="I597" s="876"/>
      <c r="J597" s="876"/>
      <c r="K597" s="876"/>
      <c r="L597" s="876"/>
      <c r="M597" s="876"/>
      <c r="N597" s="876"/>
      <c r="O597" s="876"/>
      <c r="P597" s="876"/>
      <c r="Q597" s="876"/>
      <c r="R597" s="876"/>
      <c r="S597" s="876"/>
      <c r="T597" s="876"/>
      <c r="U597" s="876"/>
      <c r="V597" s="876"/>
      <c r="W597" s="876"/>
      <c r="X597" s="876"/>
      <c r="Y597" s="876"/>
      <c r="Z597" s="876"/>
      <c r="AA597" s="48"/>
      <c r="AB597" s="48"/>
      <c r="AC597" s="48"/>
    </row>
    <row r="598" spans="1:68" ht="16.5" hidden="1" customHeight="1" x14ac:dyDescent="0.25">
      <c r="A598" s="817" t="s">
        <v>932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0"/>
      <c r="AB598" s="770"/>
      <c r="AC598" s="770"/>
    </row>
    <row r="599" spans="1:68" ht="14.25" hidden="1" customHeight="1" x14ac:dyDescent="0.25">
      <c r="A599" s="799" t="s">
        <v>115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68"/>
      <c r="AB599" s="768"/>
      <c r="AC599" s="768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83">
        <v>4640242181011</v>
      </c>
      <c r="E600" s="784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7" t="s">
        <v>935</v>
      </c>
      <c r="Q600" s="780"/>
      <c r="R600" s="780"/>
      <c r="S600" s="780"/>
      <c r="T600" s="781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83">
        <v>4640242180441</v>
      </c>
      <c r="E601" s="784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0" t="s">
        <v>939</v>
      </c>
      <c r="Q601" s="780"/>
      <c r="R601" s="780"/>
      <c r="S601" s="780"/>
      <c r="T601" s="781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83">
        <v>4640242180564</v>
      </c>
      <c r="E602" s="784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37" t="s">
        <v>943</v>
      </c>
      <c r="Q602" s="780"/>
      <c r="R602" s="780"/>
      <c r="S602" s="780"/>
      <c r="T602" s="781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83">
        <v>4640242180922</v>
      </c>
      <c r="E603" s="784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18" t="s">
        <v>947</v>
      </c>
      <c r="Q603" s="780"/>
      <c r="R603" s="780"/>
      <c r="S603" s="780"/>
      <c r="T603" s="781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83">
        <v>4640242181189</v>
      </c>
      <c r="E604" s="784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01" t="s">
        <v>951</v>
      </c>
      <c r="Q604" s="780"/>
      <c r="R604" s="780"/>
      <c r="S604" s="780"/>
      <c r="T604" s="781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83">
        <v>4640242180038</v>
      </c>
      <c r="E605" s="784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782" t="s">
        <v>954</v>
      </c>
      <c r="Q605" s="780"/>
      <c r="R605" s="780"/>
      <c r="S605" s="780"/>
      <c r="T605" s="781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83">
        <v>4640242181172</v>
      </c>
      <c r="E606" s="784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54" t="s">
        <v>957</v>
      </c>
      <c r="Q606" s="780"/>
      <c r="R606" s="780"/>
      <c r="S606" s="780"/>
      <c r="T606" s="781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92"/>
      <c r="B607" s="793"/>
      <c r="C607" s="793"/>
      <c r="D607" s="793"/>
      <c r="E607" s="793"/>
      <c r="F607" s="793"/>
      <c r="G607" s="793"/>
      <c r="H607" s="793"/>
      <c r="I607" s="793"/>
      <c r="J607" s="793"/>
      <c r="K607" s="793"/>
      <c r="L607" s="793"/>
      <c r="M607" s="793"/>
      <c r="N607" s="793"/>
      <c r="O607" s="794"/>
      <c r="P607" s="785" t="s">
        <v>71</v>
      </c>
      <c r="Q607" s="786"/>
      <c r="R607" s="786"/>
      <c r="S607" s="786"/>
      <c r="T607" s="786"/>
      <c r="U607" s="786"/>
      <c r="V607" s="787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93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85" t="s">
        <v>71</v>
      </c>
      <c r="Q608" s="786"/>
      <c r="R608" s="786"/>
      <c r="S608" s="786"/>
      <c r="T608" s="786"/>
      <c r="U608" s="786"/>
      <c r="V608" s="787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799" t="s">
        <v>172</v>
      </c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3"/>
      <c r="P609" s="793"/>
      <c r="Q609" s="793"/>
      <c r="R609" s="793"/>
      <c r="S609" s="793"/>
      <c r="T609" s="793"/>
      <c r="U609" s="793"/>
      <c r="V609" s="793"/>
      <c r="W609" s="793"/>
      <c r="X609" s="793"/>
      <c r="Y609" s="793"/>
      <c r="Z609" s="793"/>
      <c r="AA609" s="768"/>
      <c r="AB609" s="768"/>
      <c r="AC609" s="768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83">
        <v>4640242180519</v>
      </c>
      <c r="E610" s="784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4" t="s">
        <v>960</v>
      </c>
      <c r="Q610" s="780"/>
      <c r="R610" s="780"/>
      <c r="S610" s="780"/>
      <c r="T610" s="781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83">
        <v>4640242180526</v>
      </c>
      <c r="E611" s="784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28" t="s">
        <v>964</v>
      </c>
      <c r="Q611" s="780"/>
      <c r="R611" s="780"/>
      <c r="S611" s="780"/>
      <c r="T611" s="781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83">
        <v>4640242180090</v>
      </c>
      <c r="E612" s="784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11" t="s">
        <v>967</v>
      </c>
      <c r="Q612" s="780"/>
      <c r="R612" s="780"/>
      <c r="S612" s="780"/>
      <c r="T612" s="781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83">
        <v>4640242181363</v>
      </c>
      <c r="E613" s="784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6" t="s">
        <v>971</v>
      </c>
      <c r="Q613" s="780"/>
      <c r="R613" s="780"/>
      <c r="S613" s="780"/>
      <c r="T613" s="781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92"/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4"/>
      <c r="P614" s="785" t="s">
        <v>71</v>
      </c>
      <c r="Q614" s="786"/>
      <c r="R614" s="786"/>
      <c r="S614" s="786"/>
      <c r="T614" s="786"/>
      <c r="U614" s="786"/>
      <c r="V614" s="787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93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85" t="s">
        <v>71</v>
      </c>
      <c r="Q615" s="786"/>
      <c r="R615" s="786"/>
      <c r="S615" s="786"/>
      <c r="T615" s="786"/>
      <c r="U615" s="786"/>
      <c r="V615" s="787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799" t="s">
        <v>64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68"/>
      <c r="AB616" s="768"/>
      <c r="AC616" s="768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83">
        <v>4640242180816</v>
      </c>
      <c r="E617" s="784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60" t="s">
        <v>974</v>
      </c>
      <c r="Q617" s="780"/>
      <c r="R617" s="780"/>
      <c r="S617" s="780"/>
      <c r="T617" s="781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83">
        <v>4640242180595</v>
      </c>
      <c r="E618" s="784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779" t="s">
        <v>978</v>
      </c>
      <c r="Q618" s="780"/>
      <c r="R618" s="780"/>
      <c r="S618" s="780"/>
      <c r="T618" s="781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83">
        <v>4640242181615</v>
      </c>
      <c r="E619" s="784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31" t="s">
        <v>982</v>
      </c>
      <c r="Q619" s="780"/>
      <c r="R619" s="780"/>
      <c r="S619" s="780"/>
      <c r="T619" s="781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83">
        <v>4640242181639</v>
      </c>
      <c r="E620" s="784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0"/>
      <c r="R620" s="780"/>
      <c r="S620" s="780"/>
      <c r="T620" s="781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83">
        <v>4640242181622</v>
      </c>
      <c r="E621" s="784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2" t="s">
        <v>990</v>
      </c>
      <c r="Q621" s="780"/>
      <c r="R621" s="780"/>
      <c r="S621" s="780"/>
      <c r="T621" s="781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83">
        <v>4640242180908</v>
      </c>
      <c r="E622" s="784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9" t="s">
        <v>994</v>
      </c>
      <c r="Q622" s="780"/>
      <c r="R622" s="780"/>
      <c r="S622" s="780"/>
      <c r="T622" s="781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83">
        <v>4640242180489</v>
      </c>
      <c r="E623" s="784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81" t="s">
        <v>997</v>
      </c>
      <c r="Q623" s="780"/>
      <c r="R623" s="780"/>
      <c r="S623" s="780"/>
      <c r="T623" s="781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85" t="s">
        <v>71</v>
      </c>
      <c r="Q624" s="786"/>
      <c r="R624" s="786"/>
      <c r="S624" s="786"/>
      <c r="T624" s="786"/>
      <c r="U624" s="786"/>
      <c r="V624" s="787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85" t="s">
        <v>71</v>
      </c>
      <c r="Q625" s="786"/>
      <c r="R625" s="786"/>
      <c r="S625" s="786"/>
      <c r="T625" s="786"/>
      <c r="U625" s="786"/>
      <c r="V625" s="787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799" t="s">
        <v>73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68"/>
      <c r="AB626" s="768"/>
      <c r="AC626" s="768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83">
        <v>4640242180533</v>
      </c>
      <c r="E627" s="784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0"/>
      <c r="R627" s="780"/>
      <c r="S627" s="780"/>
      <c r="T627" s="781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83">
        <v>4640242180533</v>
      </c>
      <c r="E628" s="784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26" t="s">
        <v>1003</v>
      </c>
      <c r="Q628" s="780"/>
      <c r="R628" s="780"/>
      <c r="S628" s="780"/>
      <c r="T628" s="781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83">
        <v>4640242180540</v>
      </c>
      <c r="E629" s="784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43" t="s">
        <v>1006</v>
      </c>
      <c r="Q629" s="780"/>
      <c r="R629" s="780"/>
      <c r="S629" s="780"/>
      <c r="T629" s="781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83">
        <v>4640242180540</v>
      </c>
      <c r="E630" s="784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5" t="s">
        <v>1009</v>
      </c>
      <c r="Q630" s="780"/>
      <c r="R630" s="780"/>
      <c r="S630" s="780"/>
      <c r="T630" s="781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83">
        <v>4640242181233</v>
      </c>
      <c r="E631" s="784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7" t="s">
        <v>1012</v>
      </c>
      <c r="Q631" s="780"/>
      <c r="R631" s="780"/>
      <c r="S631" s="780"/>
      <c r="T631" s="781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83">
        <v>4640242181233</v>
      </c>
      <c r="E632" s="784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9" t="s">
        <v>1014</v>
      </c>
      <c r="Q632" s="780"/>
      <c r="R632" s="780"/>
      <c r="S632" s="780"/>
      <c r="T632" s="781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83">
        <v>4640242181226</v>
      </c>
      <c r="E633" s="784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103" t="s">
        <v>1017</v>
      </c>
      <c r="Q633" s="780"/>
      <c r="R633" s="780"/>
      <c r="S633" s="780"/>
      <c r="T633" s="781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83">
        <v>4640242181226</v>
      </c>
      <c r="E634" s="784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81" t="s">
        <v>1019</v>
      </c>
      <c r="Q634" s="780"/>
      <c r="R634" s="780"/>
      <c r="S634" s="780"/>
      <c r="T634" s="781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92"/>
      <c r="B635" s="793"/>
      <c r="C635" s="793"/>
      <c r="D635" s="793"/>
      <c r="E635" s="793"/>
      <c r="F635" s="793"/>
      <c r="G635" s="793"/>
      <c r="H635" s="793"/>
      <c r="I635" s="793"/>
      <c r="J635" s="793"/>
      <c r="K635" s="793"/>
      <c r="L635" s="793"/>
      <c r="M635" s="793"/>
      <c r="N635" s="793"/>
      <c r="O635" s="794"/>
      <c r="P635" s="785" t="s">
        <v>71</v>
      </c>
      <c r="Q635" s="786"/>
      <c r="R635" s="786"/>
      <c r="S635" s="786"/>
      <c r="T635" s="786"/>
      <c r="U635" s="786"/>
      <c r="V635" s="787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93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85" t="s">
        <v>71</v>
      </c>
      <c r="Q636" s="786"/>
      <c r="R636" s="786"/>
      <c r="S636" s="786"/>
      <c r="T636" s="786"/>
      <c r="U636" s="786"/>
      <c r="V636" s="787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799" t="s">
        <v>213</v>
      </c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3"/>
      <c r="P637" s="793"/>
      <c r="Q637" s="793"/>
      <c r="R637" s="793"/>
      <c r="S637" s="793"/>
      <c r="T637" s="793"/>
      <c r="U637" s="793"/>
      <c r="V637" s="793"/>
      <c r="W637" s="793"/>
      <c r="X637" s="793"/>
      <c r="Y637" s="793"/>
      <c r="Z637" s="793"/>
      <c r="AA637" s="768"/>
      <c r="AB637" s="768"/>
      <c r="AC637" s="768"/>
    </row>
    <row r="638" spans="1:68" ht="27" hidden="1" customHeight="1" x14ac:dyDescent="0.25">
      <c r="A638" s="54" t="s">
        <v>1020</v>
      </c>
      <c r="B638" s="54" t="s">
        <v>1021</v>
      </c>
      <c r="C638" s="31">
        <v>4301060408</v>
      </c>
      <c r="D638" s="783">
        <v>4640242180120</v>
      </c>
      <c r="E638" s="784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0"/>
      <c r="R638" s="780"/>
      <c r="S638" s="780"/>
      <c r="T638" s="781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4301060354</v>
      </c>
      <c r="D639" s="783">
        <v>4640242180120</v>
      </c>
      <c r="E639" s="784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36" t="s">
        <v>1025</v>
      </c>
      <c r="Q639" s="780"/>
      <c r="R639" s="780"/>
      <c r="S639" s="780"/>
      <c r="T639" s="781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4301060407</v>
      </c>
      <c r="D640" s="783">
        <v>4640242180137</v>
      </c>
      <c r="E640" s="784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0"/>
      <c r="R640" s="780"/>
      <c r="S640" s="780"/>
      <c r="T640" s="781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4301060355</v>
      </c>
      <c r="D641" s="783">
        <v>4640242180137</v>
      </c>
      <c r="E641" s="784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66" t="s">
        <v>1031</v>
      </c>
      <c r="Q641" s="780"/>
      <c r="R641" s="780"/>
      <c r="S641" s="780"/>
      <c r="T641" s="781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85" t="s">
        <v>71</v>
      </c>
      <c r="Q642" s="786"/>
      <c r="R642" s="786"/>
      <c r="S642" s="786"/>
      <c r="T642" s="786"/>
      <c r="U642" s="786"/>
      <c r="V642" s="787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93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85" t="s">
        <v>71</v>
      </c>
      <c r="Q643" s="786"/>
      <c r="R643" s="786"/>
      <c r="S643" s="786"/>
      <c r="T643" s="786"/>
      <c r="U643" s="786"/>
      <c r="V643" s="787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817" t="s">
        <v>1032</v>
      </c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3"/>
      <c r="P644" s="793"/>
      <c r="Q644" s="793"/>
      <c r="R644" s="793"/>
      <c r="S644" s="793"/>
      <c r="T644" s="793"/>
      <c r="U644" s="793"/>
      <c r="V644" s="793"/>
      <c r="W644" s="793"/>
      <c r="X644" s="793"/>
      <c r="Y644" s="793"/>
      <c r="Z644" s="793"/>
      <c r="AA644" s="770"/>
      <c r="AB644" s="770"/>
      <c r="AC644" s="770"/>
    </row>
    <row r="645" spans="1:68" ht="14.25" hidden="1" customHeight="1" x14ac:dyDescent="0.25">
      <c r="A645" s="799" t="s">
        <v>115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68"/>
      <c r="AB645" s="768"/>
      <c r="AC645" s="768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83">
        <v>4640242180045</v>
      </c>
      <c r="E646" s="784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094" t="s">
        <v>1035</v>
      </c>
      <c r="Q646" s="780"/>
      <c r="R646" s="780"/>
      <c r="S646" s="780"/>
      <c r="T646" s="781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83">
        <v>4640242180601</v>
      </c>
      <c r="E647" s="784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70" t="s">
        <v>1039</v>
      </c>
      <c r="Q647" s="780"/>
      <c r="R647" s="780"/>
      <c r="S647" s="780"/>
      <c r="T647" s="781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92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93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85" t="s">
        <v>71</v>
      </c>
      <c r="Q649" s="786"/>
      <c r="R649" s="786"/>
      <c r="S649" s="786"/>
      <c r="T649" s="786"/>
      <c r="U649" s="786"/>
      <c r="V649" s="787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799" t="s">
        <v>172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68"/>
      <c r="AB650" s="768"/>
      <c r="AC650" s="768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83">
        <v>4640242180090</v>
      </c>
      <c r="E651" s="784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11" t="s">
        <v>1043</v>
      </c>
      <c r="Q651" s="780"/>
      <c r="R651" s="780"/>
      <c r="S651" s="780"/>
      <c r="T651" s="781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85" t="s">
        <v>71</v>
      </c>
      <c r="Q652" s="786"/>
      <c r="R652" s="786"/>
      <c r="S652" s="786"/>
      <c r="T652" s="786"/>
      <c r="U652" s="786"/>
      <c r="V652" s="787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799" t="s">
        <v>64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68"/>
      <c r="AB654" s="768"/>
      <c r="AC654" s="768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83">
        <v>4640242180076</v>
      </c>
      <c r="E655" s="784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219" t="s">
        <v>1047</v>
      </c>
      <c r="Q655" s="780"/>
      <c r="R655" s="780"/>
      <c r="S655" s="780"/>
      <c r="T655" s="781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2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85" t="s">
        <v>71</v>
      </c>
      <c r="Q656" s="786"/>
      <c r="R656" s="786"/>
      <c r="S656" s="786"/>
      <c r="T656" s="786"/>
      <c r="U656" s="786"/>
      <c r="V656" s="787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799" t="s">
        <v>73</v>
      </c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3"/>
      <c r="P658" s="793"/>
      <c r="Q658" s="793"/>
      <c r="R658" s="793"/>
      <c r="S658" s="793"/>
      <c r="T658" s="793"/>
      <c r="U658" s="793"/>
      <c r="V658" s="793"/>
      <c r="W658" s="793"/>
      <c r="X658" s="793"/>
      <c r="Y658" s="793"/>
      <c r="Z658" s="793"/>
      <c r="AA658" s="768"/>
      <c r="AB658" s="768"/>
      <c r="AC658" s="768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83">
        <v>4640242180106</v>
      </c>
      <c r="E659" s="784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92" t="s">
        <v>1051</v>
      </c>
      <c r="Q659" s="780"/>
      <c r="R659" s="780"/>
      <c r="S659" s="780"/>
      <c r="T659" s="781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2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85" t="s">
        <v>71</v>
      </c>
      <c r="Q660" s="786"/>
      <c r="R660" s="786"/>
      <c r="S660" s="786"/>
      <c r="T660" s="786"/>
      <c r="U660" s="786"/>
      <c r="V660" s="787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11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985"/>
      <c r="P662" s="844" t="s">
        <v>1053</v>
      </c>
      <c r="Q662" s="845"/>
      <c r="R662" s="845"/>
      <c r="S662" s="845"/>
      <c r="T662" s="845"/>
      <c r="U662" s="845"/>
      <c r="V662" s="84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5557.4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5632.159999999998</v>
      </c>
      <c r="Z662" s="37"/>
      <c r="AA662" s="778"/>
      <c r="AB662" s="778"/>
      <c r="AC662" s="778"/>
    </row>
    <row r="663" spans="1:68" x14ac:dyDescent="0.2">
      <c r="A663" s="793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5"/>
      <c r="P663" s="844" t="s">
        <v>1054</v>
      </c>
      <c r="Q663" s="845"/>
      <c r="R663" s="845"/>
      <c r="S663" s="845"/>
      <c r="T663" s="845"/>
      <c r="U663" s="845"/>
      <c r="V663" s="846"/>
      <c r="W663" s="37" t="s">
        <v>69</v>
      </c>
      <c r="X663" s="777">
        <f>IFERROR(SUM(BM22:BM659),"0")</f>
        <v>5830.1931329781346</v>
      </c>
      <c r="Y663" s="777">
        <f>IFERROR(SUM(BN22:BN659),"0")</f>
        <v>5908.9480000000021</v>
      </c>
      <c r="Z663" s="37"/>
      <c r="AA663" s="778"/>
      <c r="AB663" s="778"/>
      <c r="AC663" s="778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5"/>
      <c r="P664" s="844" t="s">
        <v>1055</v>
      </c>
      <c r="Q664" s="845"/>
      <c r="R664" s="845"/>
      <c r="S664" s="845"/>
      <c r="T664" s="845"/>
      <c r="U664" s="845"/>
      <c r="V664" s="846"/>
      <c r="W664" s="37" t="s">
        <v>1056</v>
      </c>
      <c r="X664" s="38">
        <f>ROUNDUP(SUM(BO22:BO659),0)</f>
        <v>10</v>
      </c>
      <c r="Y664" s="38">
        <f>ROUNDUP(SUM(BP22:BP659),0)</f>
        <v>10</v>
      </c>
      <c r="Z664" s="37"/>
      <c r="AA664" s="778"/>
      <c r="AB664" s="778"/>
      <c r="AC664" s="778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5"/>
      <c r="P665" s="844" t="s">
        <v>1057</v>
      </c>
      <c r="Q665" s="845"/>
      <c r="R665" s="845"/>
      <c r="S665" s="845"/>
      <c r="T665" s="845"/>
      <c r="U665" s="845"/>
      <c r="V665" s="846"/>
      <c r="W665" s="37" t="s">
        <v>69</v>
      </c>
      <c r="X665" s="777">
        <f>GrossWeightTotal+PalletQtyTotal*25</f>
        <v>6080.1931329781346</v>
      </c>
      <c r="Y665" s="777">
        <f>GrossWeightTotalR+PalletQtyTotalR*25</f>
        <v>6158.9480000000021</v>
      </c>
      <c r="Z665" s="37"/>
      <c r="AA665" s="778"/>
      <c r="AB665" s="778"/>
      <c r="AC665" s="778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5"/>
      <c r="P666" s="844" t="s">
        <v>1058</v>
      </c>
      <c r="Q666" s="845"/>
      <c r="R666" s="845"/>
      <c r="S666" s="845"/>
      <c r="T666" s="845"/>
      <c r="U666" s="845"/>
      <c r="V666" s="84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647.70516520516526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659</v>
      </c>
      <c r="Z666" s="37"/>
      <c r="AA666" s="778"/>
      <c r="AB666" s="778"/>
      <c r="AC666" s="778"/>
    </row>
    <row r="667" spans="1:68" ht="14.25" hidden="1" customHeight="1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5"/>
      <c r="P667" s="844" t="s">
        <v>1059</v>
      </c>
      <c r="Q667" s="845"/>
      <c r="R667" s="845"/>
      <c r="S667" s="845"/>
      <c r="T667" s="845"/>
      <c r="U667" s="845"/>
      <c r="V667" s="84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11.418500000000002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40" t="s">
        <v>113</v>
      </c>
      <c r="D669" s="962"/>
      <c r="E669" s="962"/>
      <c r="F669" s="962"/>
      <c r="G669" s="962"/>
      <c r="H669" s="939"/>
      <c r="I669" s="840" t="s">
        <v>325</v>
      </c>
      <c r="J669" s="962"/>
      <c r="K669" s="962"/>
      <c r="L669" s="962"/>
      <c r="M669" s="962"/>
      <c r="N669" s="962"/>
      <c r="O669" s="962"/>
      <c r="P669" s="962"/>
      <c r="Q669" s="962"/>
      <c r="R669" s="962"/>
      <c r="S669" s="962"/>
      <c r="T669" s="962"/>
      <c r="U669" s="962"/>
      <c r="V669" s="939"/>
      <c r="W669" s="840" t="s">
        <v>662</v>
      </c>
      <c r="X669" s="939"/>
      <c r="Y669" s="840" t="s">
        <v>751</v>
      </c>
      <c r="Z669" s="962"/>
      <c r="AA669" s="962"/>
      <c r="AB669" s="939"/>
      <c r="AC669" s="767" t="s">
        <v>860</v>
      </c>
      <c r="AD669" s="840" t="s">
        <v>932</v>
      </c>
      <c r="AE669" s="939"/>
      <c r="AF669" s="769"/>
    </row>
    <row r="670" spans="1:68" ht="14.25" customHeight="1" thickTop="1" x14ac:dyDescent="0.2">
      <c r="A670" s="1217" t="s">
        <v>1062</v>
      </c>
      <c r="B670" s="840" t="s">
        <v>63</v>
      </c>
      <c r="C670" s="840" t="s">
        <v>114</v>
      </c>
      <c r="D670" s="840" t="s">
        <v>141</v>
      </c>
      <c r="E670" s="840" t="s">
        <v>221</v>
      </c>
      <c r="F670" s="840" t="s">
        <v>245</v>
      </c>
      <c r="G670" s="840" t="s">
        <v>291</v>
      </c>
      <c r="H670" s="840" t="s">
        <v>113</v>
      </c>
      <c r="I670" s="840" t="s">
        <v>326</v>
      </c>
      <c r="J670" s="840" t="s">
        <v>350</v>
      </c>
      <c r="K670" s="840" t="s">
        <v>428</v>
      </c>
      <c r="L670" s="840" t="s">
        <v>449</v>
      </c>
      <c r="M670" s="840" t="s">
        <v>473</v>
      </c>
      <c r="N670" s="769"/>
      <c r="O670" s="840" t="s">
        <v>500</v>
      </c>
      <c r="P670" s="840" t="s">
        <v>503</v>
      </c>
      <c r="Q670" s="840" t="s">
        <v>512</v>
      </c>
      <c r="R670" s="840" t="s">
        <v>528</v>
      </c>
      <c r="S670" s="840" t="s">
        <v>538</v>
      </c>
      <c r="T670" s="840" t="s">
        <v>551</v>
      </c>
      <c r="U670" s="840" t="s">
        <v>562</v>
      </c>
      <c r="V670" s="840" t="s">
        <v>649</v>
      </c>
      <c r="W670" s="840" t="s">
        <v>663</v>
      </c>
      <c r="X670" s="840" t="s">
        <v>707</v>
      </c>
      <c r="Y670" s="840" t="s">
        <v>752</v>
      </c>
      <c r="Z670" s="840" t="s">
        <v>820</v>
      </c>
      <c r="AA670" s="840" t="s">
        <v>844</v>
      </c>
      <c r="AB670" s="840" t="s">
        <v>856</v>
      </c>
      <c r="AC670" s="840" t="s">
        <v>860</v>
      </c>
      <c r="AD670" s="840" t="s">
        <v>932</v>
      </c>
      <c r="AE670" s="840" t="s">
        <v>1032</v>
      </c>
      <c r="AF670" s="769"/>
    </row>
    <row r="671" spans="1:68" ht="13.5" customHeight="1" thickBot="1" x14ac:dyDescent="0.25">
      <c r="A671" s="1218"/>
      <c r="B671" s="841"/>
      <c r="C671" s="841"/>
      <c r="D671" s="841"/>
      <c r="E671" s="841"/>
      <c r="F671" s="841"/>
      <c r="G671" s="841"/>
      <c r="H671" s="841"/>
      <c r="I671" s="841"/>
      <c r="J671" s="841"/>
      <c r="K671" s="841"/>
      <c r="L671" s="841"/>
      <c r="M671" s="841"/>
      <c r="N671" s="769"/>
      <c r="O671" s="841"/>
      <c r="P671" s="841"/>
      <c r="Q671" s="841"/>
      <c r="R671" s="841"/>
      <c r="S671" s="841"/>
      <c r="T671" s="841"/>
      <c r="U671" s="841"/>
      <c r="V671" s="841"/>
      <c r="W671" s="841"/>
      <c r="X671" s="841"/>
      <c r="Y671" s="841"/>
      <c r="Z671" s="841"/>
      <c r="AA671" s="841"/>
      <c r="AB671" s="841"/>
      <c r="AC671" s="841"/>
      <c r="AD671" s="841"/>
      <c r="AE671" s="84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684.80000000000007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1140.3</v>
      </c>
      <c r="E672" s="46">
        <f>IFERROR(Y107*1,"0")+IFERROR(Y108*1,"0")+IFERROR(Y109*1,"0")+IFERROR(Y113*1,"0")+IFERROR(Y114*1,"0")+IFERROR(Y115*1,"0")+IFERROR(Y116*1,"0")+IFERROR(Y117*1,"0")+IFERROR(Y118*1,"0")</f>
        <v>348.3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276.5</v>
      </c>
      <c r="G672" s="46">
        <f>IFERROR(Y154*1,"0")+IFERROR(Y155*1,"0")+IFERROR(Y159*1,"0")+IFERROR(Y160*1,"0")+IFERROR(Y164*1,"0")+IFERROR(Y165*1,"0")</f>
        <v>10.56</v>
      </c>
      <c r="H672" s="46">
        <f>IFERROR(Y170*1,"0")+IFERROR(Y174*1,"0")+IFERROR(Y175*1,"0")+IFERROR(Y176*1,"0")+IFERROR(Y177*1,"0")+IFERROR(Y178*1,"0")+IFERROR(Y182*1,"0")+IFERROR(Y183*1,"0")</f>
        <v>78.599999999999994</v>
      </c>
      <c r="I672" s="46">
        <f>IFERROR(Y189*1,"0")+IFERROR(Y193*1,"0")+IFERROR(Y194*1,"0")+IFERROR(Y195*1,"0")+IFERROR(Y196*1,"0")+IFERROR(Y197*1,"0")+IFERROR(Y198*1,"0")+IFERROR(Y199*1,"0")+IFERROR(Y200*1,"0")</f>
        <v>14.700000000000001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32.400000000000006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14.700000000000001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335.7</v>
      </c>
      <c r="V672" s="46">
        <f>IFERROR(Y405*1,"0")+IFERROR(Y409*1,"0")+IFERROR(Y410*1,"0")+IFERROR(Y411*1,"0")</f>
        <v>14.700000000000001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1410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1092.4000000000001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56.7</v>
      </c>
      <c r="Z672" s="46">
        <f>IFERROR(Y519*1,"0")+IFERROR(Y523*1,"0")+IFERROR(Y524*1,"0")+IFERROR(Y525*1,"0")+IFERROR(Y526*1,"0")+IFERROR(Y527*1,"0")+IFERROR(Y531*1,"0")+IFERROR(Y535*1,"0")</f>
        <v>16.200000000000003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105.6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0"/>
        <filter val="10,24"/>
        <filter val="100,00"/>
        <filter val="102,78"/>
        <filter val="11,36"/>
        <filter val="11,59"/>
        <filter val="14,00"/>
        <filter val="15,00"/>
        <filter val="150,00"/>
        <filter val="16,19"/>
        <filter val="168,00"/>
        <filter val="175,00"/>
        <filter val="18,00"/>
        <filter val="19,44"/>
        <filter val="2,78"/>
        <filter val="20,00"/>
        <filter val="200,00"/>
        <filter val="218,00"/>
        <filter val="24,52"/>
        <filter val="25,00"/>
        <filter val="280,00"/>
        <filter val="29,00"/>
        <filter val="3,75"/>
        <filter val="30,00"/>
        <filter val="30,48"/>
        <filter val="300,00"/>
        <filter val="320,00"/>
        <filter val="34,07"/>
        <filter val="347,50"/>
        <filter val="38,46"/>
        <filter val="4,46"/>
        <filter val="40,00"/>
        <filter val="400,00"/>
        <filter val="5 557,40"/>
        <filter val="5 830,19"/>
        <filter val="5,37"/>
        <filter val="50,00"/>
        <filter val="50,93"/>
        <filter val="54,00"/>
        <filter val="6 080,19"/>
        <filter val="6,67"/>
        <filter val="60,00"/>
        <filter val="600,00"/>
        <filter val="647,71"/>
        <filter val="67,50"/>
        <filter val="680,00"/>
        <filter val="7,58"/>
        <filter val="70,00"/>
        <filter val="700,00"/>
        <filter val="73,33"/>
        <filter val="75,56"/>
        <filter val="760,00"/>
        <filter val="790,00"/>
        <filter val="80,00"/>
        <filter val="84,81"/>
        <filter val="9,00"/>
        <filter val="9,90"/>
        <filter val="90,00"/>
      </filters>
    </filterColumn>
    <filterColumn colId="29" showButton="0"/>
    <filterColumn colId="30" showButton="0"/>
  </autoFilter>
  <mergeCells count="1186"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670:A671"/>
    <mergeCell ref="A614:O615"/>
    <mergeCell ref="P655:T655"/>
    <mergeCell ref="D483:E483"/>
    <mergeCell ref="P83:T83"/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29:E29"/>
    <mergeCell ref="D216:E216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P576:T576"/>
    <mergeCell ref="A595:O596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234:E234"/>
    <mergeCell ref="P288:T288"/>
    <mergeCell ref="D405:E405"/>
    <mergeCell ref="P484:T484"/>
    <mergeCell ref="P65:T65"/>
    <mergeCell ref="A103:O104"/>
    <mergeCell ref="D447:E447"/>
    <mergeCell ref="P184:V184"/>
    <mergeCell ref="A461:Z461"/>
    <mergeCell ref="P488:T488"/>
    <mergeCell ref="H5:M5"/>
    <mergeCell ref="D6:M6"/>
    <mergeCell ref="A9:C9"/>
    <mergeCell ref="P465:T465"/>
    <mergeCell ref="D513:E513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M17:M18"/>
    <mergeCell ref="O17:O18"/>
    <mergeCell ref="A110:O111"/>
    <mergeCell ref="A166:O167"/>
    <mergeCell ref="P107:T107"/>
    <mergeCell ref="P129:V129"/>
    <mergeCell ref="P101:T101"/>
    <mergeCell ref="A128:O129"/>
    <mergeCell ref="D557:E557"/>
    <mergeCell ref="D221:E221"/>
    <mergeCell ref="P253:T253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P641:T641"/>
    <mergeCell ref="P584:V584"/>
    <mergeCell ref="P336:T336"/>
    <mergeCell ref="A469:Z469"/>
    <mergeCell ref="A551:Z551"/>
    <mergeCell ref="D215:E215"/>
    <mergeCell ref="D386:E386"/>
    <mergeCell ref="D392:E392"/>
    <mergeCell ref="D457:E457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P428:V428"/>
    <mergeCell ref="D620:E62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A333:O334"/>
    <mergeCell ref="P470:T470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582:T582"/>
    <mergeCell ref="M670:M671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P399:T399"/>
    <mergeCell ref="A637:Z63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A296:Z296"/>
    <mergeCell ref="D288:E288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G17:G18"/>
    <mergeCell ref="P39:V39"/>
    <mergeCell ref="P270:T270"/>
    <mergeCell ref="D384:E384"/>
    <mergeCell ref="P463:T463"/>
    <mergeCell ref="P578:T578"/>
    <mergeCell ref="A428:O429"/>
    <mergeCell ref="P357:T357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175:T175"/>
    <mergeCell ref="D540:E540"/>
    <mergeCell ref="D83:E83"/>
    <mergeCell ref="D143:E143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A169:Z169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A507:Z507"/>
    <mergeCell ref="D358:E358"/>
    <mergeCell ref="H10:M10"/>
    <mergeCell ref="AA17:AA18"/>
    <mergeCell ref="AC17:AC18"/>
    <mergeCell ref="P485:T485"/>
    <mergeCell ref="P96:T96"/>
    <mergeCell ref="H17:H1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D265:E265"/>
    <mergeCell ref="A20:Z20"/>
    <mergeCell ref="P537:V537"/>
    <mergeCell ref="D594:E594"/>
    <mergeCell ref="A327:Z327"/>
    <mergeCell ref="P573:V573"/>
    <mergeCell ref="D257:E257"/>
    <mergeCell ref="AB17:AB18"/>
    <mergeCell ref="P271:V271"/>
    <mergeCell ref="A41:Z41"/>
    <mergeCell ref="A90:Z90"/>
    <mergeCell ref="A277:Z277"/>
    <mergeCell ref="D446:E446"/>
    <mergeCell ref="P44:V44"/>
    <mergeCell ref="D140:E140"/>
    <mergeCell ref="D267:E267"/>
    <mergeCell ref="A340:Z340"/>
    <mergeCell ref="D509:E509"/>
    <mergeCell ref="D425:E425"/>
    <mergeCell ref="D359:E359"/>
    <mergeCell ref="D601:E601"/>
    <mergeCell ref="P332:T332"/>
    <mergeCell ref="P217:T217"/>
    <mergeCell ref="P503:T503"/>
    <mergeCell ref="D198:E19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468:V468"/>
    <mergeCell ref="A598:Z598"/>
    <mergeCell ref="P535:T535"/>
    <mergeCell ref="P316:V316"/>
    <mergeCell ref="D627:E627"/>
    <mergeCell ref="P620:T620"/>
    <mergeCell ref="P550:V550"/>
    <mergeCell ref="P237:V237"/>
    <mergeCell ref="A56:Z56"/>
    <mergeCell ref="P329:V329"/>
    <mergeCell ref="A214:Z214"/>
    <mergeCell ref="A456:Z456"/>
    <mergeCell ref="A341:Z341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A122:Z122"/>
    <mergeCell ref="P108:T10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26:T26"/>
    <mergeCell ref="A188:Z188"/>
    <mergeCell ref="P434:V434"/>
    <mergeCell ref="A433:O434"/>
    <mergeCell ref="D251:E251"/>
    <mergeCell ref="D27:E27"/>
    <mergeCell ref="P15:T16"/>
    <mergeCell ref="D398:E398"/>
    <mergeCell ref="P439:V439"/>
    <mergeCell ref="A438:O439"/>
    <mergeCell ref="P308:T308"/>
    <mergeCell ref="P433:V433"/>
    <mergeCell ref="P197:T197"/>
    <mergeCell ref="P154:T154"/>
    <mergeCell ref="D206:E206"/>
    <mergeCell ref="P279:T279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A156:O157"/>
    <mergeCell ref="A72:O73"/>
    <mergeCell ref="D463:E463"/>
    <mergeCell ref="D138:E138"/>
    <mergeCell ref="D93:E93"/>
    <mergeCell ref="P72:V72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P143:T143"/>
    <mergeCell ref="A574:Z574"/>
    <mergeCell ref="D569:E569"/>
    <mergeCell ref="D393:E393"/>
    <mergeCell ref="D418:E418"/>
    <mergeCell ref="P254:T254"/>
    <mergeCell ref="P251:T251"/>
    <mergeCell ref="A435:Z435"/>
    <mergeCell ref="P487:T487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P393:T393"/>
    <mergeCell ref="P564:T564"/>
    <mergeCell ref="P427:T427"/>
    <mergeCell ref="A652:O653"/>
    <mergeCell ref="P283:T283"/>
    <mergeCell ref="D264:E264"/>
    <mergeCell ref="D220:E220"/>
    <mergeCell ref="P665:V665"/>
    <mergeCell ref="P375:T375"/>
    <mergeCell ref="P446:T446"/>
    <mergeCell ref="D362:E362"/>
    <mergeCell ref="P441:T441"/>
    <mergeCell ref="P612:T612"/>
    <mergeCell ref="P666:V666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D52:E52"/>
    <mergeCell ref="D630:E630"/>
    <mergeCell ref="D617:E617"/>
    <mergeCell ref="C669:H669"/>
    <mergeCell ref="P110:V110"/>
    <mergeCell ref="A338:O339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P622:T622"/>
    <mergeCell ref="A261:Z261"/>
    <mergeCell ref="D555:E555"/>
    <mergeCell ref="P338:V338"/>
    <mergeCell ref="P77:T77"/>
    <mergeCell ref="D125:E125"/>
    <mergeCell ref="A54:O55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P358:T358"/>
    <mergeCell ref="A474:Z474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S670:S671"/>
    <mergeCell ref="U670:U671"/>
    <mergeCell ref="E670:E671"/>
    <mergeCell ref="T670:T671"/>
    <mergeCell ref="L670:L671"/>
    <mergeCell ref="V670:V671"/>
    <mergeCell ref="P664:V664"/>
    <mergeCell ref="A390:Z390"/>
    <mergeCell ref="A512:Z512"/>
    <mergeCell ref="P630:T630"/>
    <mergeCell ref="D602:E602"/>
    <mergeCell ref="P631:T631"/>
    <mergeCell ref="P624:V624"/>
    <mergeCell ref="A225:Z225"/>
    <mergeCell ref="P471:V471"/>
    <mergeCell ref="F9:G9"/>
    <mergeCell ref="P53:T53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D38:E38"/>
    <mergeCell ref="P524:T52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P515:V515"/>
    <mergeCell ref="P211:T211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P286:T286"/>
    <mergeCell ref="D229:E229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A105:Z105"/>
    <mergeCell ref="D250:E250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A635:O636"/>
    <mergeCell ref="A645:Z645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8:M8"/>
    <mergeCell ref="D563:E563"/>
    <mergeCell ref="A572:O573"/>
    <mergeCell ref="D638:E638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D559:E559"/>
    <mergeCell ref="P607:V607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P458:T458"/>
    <mergeCell ref="P563:T563"/>
    <mergeCell ref="P634:T634"/>
    <mergeCell ref="D640:E640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D197:E197"/>
    <mergeCell ref="D253:E25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357:E357"/>
    <mergeCell ref="P265:T265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287:E287"/>
    <mergeCell ref="P170:T170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D363:E363"/>
    <mergeCell ref="P100:T100"/>
    <mergeCell ref="P94:T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P494:T494"/>
    <mergeCell ref="A168:Z168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A520:O521"/>
    <mergeCell ref="P561:T561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618:T618"/>
    <mergeCell ref="P605:T605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